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1EBCEE4-5B43-4741-BAF8-DC2B991C34D8}" xr6:coauthVersionLast="47" xr6:coauthVersionMax="47" xr10:uidLastSave="{00000000-0000-0000-0000-000000000000}"/>
  <bookViews>
    <workbookView xWindow="-110" yWindow="-110" windowWidth="19420" windowHeight="10300" xr2:uid="{6A0339B4-6E6F-4521-834E-B12275275BC3}"/>
  </bookViews>
  <sheets>
    <sheet name="plot-data-1" sheetId="8" r:id="rId1"/>
    <sheet name="plot-data-2" sheetId="3" r:id="rId2"/>
    <sheet name="plot-data-3" sheetId="4" r:id="rId3"/>
    <sheet name="plot-data-4" sheetId="5" r:id="rId4"/>
    <sheet name="plot-data-5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8" l="1" a="1"/>
  <c r="Q3" i="8" s="1"/>
  <c r="G21" i="6" a="1"/>
  <c r="G21" i="6" s="1"/>
  <c r="E2" i="6" a="1"/>
  <c r="E2" i="6" s="1"/>
  <c r="G21" i="5" a="1"/>
  <c r="G21" i="5" s="1"/>
  <c r="E2" i="5" a="1"/>
  <c r="E2" i="5" s="1"/>
  <c r="P25" i="4" a="1"/>
  <c r="P25" i="4" s="1"/>
  <c r="I44" i="3" l="1" a="1"/>
  <c r="I44" i="3" s="1"/>
  <c r="L2" i="4" a="1"/>
  <c r="L2" i="4" s="1"/>
  <c r="K2" i="4" a="1"/>
  <c r="K2" i="4" s="1"/>
  <c r="J2" i="4" a="1"/>
  <c r="J2" i="4" s="1"/>
  <c r="I2" i="4" a="1"/>
  <c r="I2" i="4" s="1"/>
  <c r="E2" i="3" l="1" a="1"/>
  <c r="E2" i="3" s="1"/>
  <c r="R54" i="8" a="1"/>
  <c r="R54" i="8" s="1"/>
  <c r="D2" i="3" a="1"/>
  <c r="D2" i="3" s="1"/>
  <c r="Q54" i="8" a="1"/>
  <c r="Q54" i="8" s="1"/>
  <c r="G9" i="4"/>
  <c r="G8" i="4"/>
  <c r="G7" i="4"/>
  <c r="G6" i="4"/>
  <c r="G5" i="4"/>
  <c r="G4" i="4"/>
  <c r="G3" i="4"/>
  <c r="G2" i="4"/>
  <c r="C41" i="4"/>
  <c r="C42" i="4"/>
  <c r="C43" i="4"/>
  <c r="C44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P54" i="8" a="1"/>
  <c r="P54" i="8" s="1"/>
  <c r="N3" i="8" a="1"/>
  <c r="N3" i="8" s="1"/>
  <c r="N2" i="4" l="1" a="1"/>
  <c r="N2" i="4" s="1"/>
  <c r="R3" i="8" a="1"/>
  <c r="R3" i="8" s="1"/>
  <c r="H4" i="8" l="1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G48" i="8"/>
  <c r="G49" i="8"/>
  <c r="G50" i="8"/>
  <c r="G51" i="8"/>
  <c r="C9" i="8"/>
  <c r="C10" i="8"/>
  <c r="C11" i="8"/>
  <c r="C12" i="8"/>
  <c r="C14" i="8"/>
  <c r="C15" i="8"/>
  <c r="B3" i="4"/>
  <c r="C21" i="4"/>
  <c r="C20" i="4"/>
  <c r="C19" i="4"/>
  <c r="C23" i="4"/>
  <c r="C24" i="4" s="1"/>
  <c r="C18" i="4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40" i="4"/>
  <c r="B39" i="4"/>
  <c r="B38" i="4"/>
  <c r="B37" i="4"/>
  <c r="B36" i="4"/>
  <c r="B35" i="4"/>
  <c r="B34" i="4"/>
  <c r="B33" i="4"/>
  <c r="B32" i="4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G2" i="3" l="1" a="1"/>
  <c r="G2" i="3" s="1"/>
  <c r="D33" i="4"/>
  <c r="D34" i="4"/>
  <c r="D35" i="4"/>
  <c r="D36" i="4"/>
  <c r="D37" i="4"/>
  <c r="D38" i="4"/>
  <c r="D39" i="4"/>
  <c r="D40" i="4"/>
  <c r="C16" i="8"/>
  <c r="H52" i="8"/>
  <c r="H53" i="8" s="1"/>
  <c r="H54" i="8" s="1"/>
  <c r="H55" i="8" s="1"/>
  <c r="C25" i="4"/>
  <c r="C45" i="4" l="1"/>
  <c r="C46" i="4" s="1"/>
  <c r="C47" i="4" s="1"/>
  <c r="C48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<sst xmlns="http://schemas.openxmlformats.org/spreadsheetml/2006/main" count="169" uniqueCount="36">
  <si>
    <t>data stabil</t>
  </si>
  <si>
    <t>data fluktuasi</t>
  </si>
  <si>
    <t>-</t>
  </si>
  <si>
    <t>t</t>
  </si>
  <si>
    <t>%</t>
  </si>
  <si>
    <t>t(cal)</t>
  </si>
  <si>
    <t>n</t>
  </si>
  <si>
    <t>N</t>
  </si>
  <si>
    <t>sum</t>
  </si>
  <si>
    <t>avg/hr</t>
  </si>
  <si>
    <t>d</t>
  </si>
  <si>
    <t>mean</t>
  </si>
  <si>
    <t>median</t>
  </si>
  <si>
    <t>SD</t>
  </si>
  <si>
    <t>SI</t>
  </si>
  <si>
    <t>SI avg</t>
  </si>
  <si>
    <t>SQUARE</t>
  </si>
  <si>
    <t>Mean</t>
  </si>
  <si>
    <t>Median</t>
  </si>
  <si>
    <t>Mode</t>
  </si>
  <si>
    <t>Standard Error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</si>
  <si>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</si>
  <si>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</si>
  <si>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</si>
  <si>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</si>
  <si>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</si>
  <si>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</si>
  <si>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</si>
  <si>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</si>
  <si>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</si>
  <si>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t(calibrated)</t>
  </si>
  <si>
    <t>Level</t>
  </si>
  <si>
    <t>Square</t>
  </si>
  <si>
    <t>SQRT</t>
  </si>
  <si>
    <t>Reciprocal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</si>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</sst>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3" xfId="0" applyBorder="1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708FE-9B7A-43AA-9089-A68A1765A2CD}">
  <dimension ref="A1:U66"/>
  <sheetViews>
    <sheetView tabSelected="1" topLeftCell="L1" workbookViewId="0">
      <selection activeCell="O16" sqref="O16"/>
    </sheetView>
  </sheetViews>
  <sheetFormatPr defaultRowHeight="14.5" x14ac:dyDescent="0.35"/>
  <cols>
    <col min="3" max="3" width="9.453125" customWidth="1"/>
    <col min="4" max="4" width="7.6328125" customWidth="1"/>
    <col min="5" max="5" width="10.90625" customWidth="1"/>
    <col min="6" max="6" width="9.26953125" customWidth="1"/>
    <col min="7" max="7" width="9" customWidth="1"/>
    <col min="8" max="8" width="6.54296875" customWidth="1"/>
    <col min="9" max="9" width="6.36328125" customWidth="1"/>
  </cols>
  <sheetData>
    <row r="1" spans="1:18" x14ac:dyDescent="0.35">
      <c r="A1" s="1" t="s">
        <v>0</v>
      </c>
      <c r="B1" s="1"/>
      <c r="C1" s="1"/>
      <c r="E1" s="1" t="s">
        <v>1</v>
      </c>
      <c r="F1" s="1"/>
      <c r="G1" s="1"/>
      <c r="H1" s="1"/>
      <c r="J1" s="1" t="s">
        <v>0</v>
      </c>
      <c r="K1" s="1"/>
      <c r="L1" s="1"/>
    </row>
    <row r="2" spans="1:18" x14ac:dyDescent="0.35">
      <c r="A2" s="1" t="s">
        <v>3</v>
      </c>
      <c r="B2" s="1" t="s">
        <v>5</v>
      </c>
      <c r="C2" s="1" t="s">
        <v>4</v>
      </c>
      <c r="E2" s="1" t="s">
        <v>3</v>
      </c>
      <c r="F2" s="1" t="s">
        <v>5</v>
      </c>
      <c r="G2" s="1" t="s">
        <v>4</v>
      </c>
      <c r="H2" s="1" t="s">
        <v>14</v>
      </c>
      <c r="J2" s="1" t="s">
        <v>3</v>
      </c>
      <c r="K2" s="1" t="s">
        <v>5</v>
      </c>
      <c r="L2" s="1" t="s">
        <v>4</v>
      </c>
      <c r="N2" s="1" t="s">
        <v>3</v>
      </c>
      <c r="O2" s="1" t="s">
        <v>30</v>
      </c>
      <c r="P2" s="1" t="s">
        <v>31</v>
      </c>
      <c r="Q2" s="1" t="s">
        <v>32</v>
      </c>
      <c r="R2" s="1" t="s">
        <v>33</v>
      </c>
    </row>
    <row r="3" spans="1:18" x14ac:dyDescent="0.35">
      <c r="A3" s="1">
        <v>2.47210746042329</v>
      </c>
      <c r="B3" s="1">
        <v>2.47210746042329</v>
      </c>
      <c r="C3" s="1">
        <v>63.106791049999998</v>
      </c>
      <c r="E3" s="1">
        <v>44.497849414706899</v>
      </c>
      <c r="F3" s="1">
        <v>44.497849414706899</v>
      </c>
      <c r="G3" s="1">
        <v>0.242703641</v>
      </c>
      <c r="H3" s="1" t="s">
        <v>2</v>
      </c>
      <c r="J3" s="1">
        <v>2.47210746042329</v>
      </c>
      <c r="K3" s="1">
        <v>2.47210746042329</v>
      </c>
      <c r="L3" s="1">
        <v>63.106791049999998</v>
      </c>
      <c r="N3" s="1" cm="1">
        <f t="array" ref="N3:P53">ROUND(J3:L53,2)</f>
        <v>2.4700000000000002</v>
      </c>
      <c r="O3" s="1">
        <v>2.4700000000000002</v>
      </c>
      <c r="P3" s="1">
        <v>63.11</v>
      </c>
      <c r="Q3" s="1" cm="1">
        <f t="array" ref="Q3:Q53">ROUND(POWER(P3:P53,2),2)</f>
        <v>3982.87</v>
      </c>
      <c r="R3" s="1" cm="1">
        <f t="array" ref="R3:R53">ROUND(SQRT(P3:P53),2)</f>
        <v>7.94</v>
      </c>
    </row>
    <row r="4" spans="1:18" x14ac:dyDescent="0.35">
      <c r="A4" s="1">
        <v>8.03435278274703</v>
      </c>
      <c r="B4" s="1">
        <v>8.03435278274703</v>
      </c>
      <c r="C4" s="1">
        <v>63.592231660000003</v>
      </c>
      <c r="E4" s="1">
        <v>47.5879872766074</v>
      </c>
      <c r="F4" s="1">
        <v>47.5879872766074</v>
      </c>
      <c r="G4" s="1">
        <v>74.757276910000002</v>
      </c>
      <c r="H4" s="1">
        <f t="shared" ref="H4:H47" si="0">F4-F3</f>
        <v>3.0901378619005015</v>
      </c>
      <c r="J4" s="1">
        <v>8.03435278274703</v>
      </c>
      <c r="K4" s="1">
        <v>8.03435278274703</v>
      </c>
      <c r="L4" s="1">
        <v>63.592231660000003</v>
      </c>
      <c r="N4" s="1">
        <v>8.0299999999999994</v>
      </c>
      <c r="O4" s="1">
        <v>8.0299999999999994</v>
      </c>
      <c r="P4" s="1">
        <v>63.59</v>
      </c>
      <c r="Q4" s="1">
        <v>4043.69</v>
      </c>
      <c r="R4" s="1">
        <v>7.97</v>
      </c>
    </row>
    <row r="5" spans="1:18" x14ac:dyDescent="0.35">
      <c r="A5" s="1">
        <v>16.068677274523299</v>
      </c>
      <c r="B5" s="1">
        <v>16.068677274523299</v>
      </c>
      <c r="C5" s="1">
        <v>62.378635680000002</v>
      </c>
      <c r="E5" s="1">
        <v>47.5879872766074</v>
      </c>
      <c r="F5" s="1">
        <v>47.5879872766074</v>
      </c>
      <c r="G5" s="1">
        <v>61.165050809999997</v>
      </c>
      <c r="H5" s="1">
        <f t="shared" si="0"/>
        <v>0</v>
      </c>
      <c r="J5" s="1">
        <v>16.068677274523299</v>
      </c>
      <c r="K5" s="1">
        <v>16.068677274523299</v>
      </c>
      <c r="L5" s="1">
        <v>62.378635680000002</v>
      </c>
      <c r="N5" s="1">
        <v>16.07</v>
      </c>
      <c r="O5" s="1">
        <v>16.07</v>
      </c>
      <c r="P5" s="1">
        <v>62.38</v>
      </c>
      <c r="Q5" s="1">
        <v>3891.26</v>
      </c>
      <c r="R5" s="1">
        <v>7.9</v>
      </c>
    </row>
    <row r="6" spans="1:18" x14ac:dyDescent="0.35">
      <c r="A6" s="1">
        <v>24.7210463132621</v>
      </c>
      <c r="B6" s="1">
        <v>24.7210463132621</v>
      </c>
      <c r="C6" s="1">
        <v>63.834946410000001</v>
      </c>
      <c r="E6" s="1">
        <v>48.824048079561699</v>
      </c>
      <c r="F6" s="1">
        <v>48.824048079561699</v>
      </c>
      <c r="G6" s="1">
        <v>65.291257150000007</v>
      </c>
      <c r="H6" s="1">
        <f t="shared" si="0"/>
        <v>1.2360608029542988</v>
      </c>
      <c r="J6" s="1">
        <v>24.7210463132621</v>
      </c>
      <c r="K6" s="1">
        <v>24.7210463132621</v>
      </c>
      <c r="L6" s="1">
        <v>63.834946410000001</v>
      </c>
      <c r="N6" s="1">
        <v>24.72</v>
      </c>
      <c r="O6" s="1">
        <v>24.72</v>
      </c>
      <c r="P6" s="1">
        <v>63.83</v>
      </c>
      <c r="Q6" s="1">
        <v>4074.27</v>
      </c>
      <c r="R6" s="1">
        <v>7.99</v>
      </c>
    </row>
    <row r="7" spans="1:18" x14ac:dyDescent="0.35">
      <c r="A7" s="1">
        <v>32.137354549046599</v>
      </c>
      <c r="B7" s="1">
        <v>32.137354549046599</v>
      </c>
      <c r="C7" s="1">
        <v>63.592231660000003</v>
      </c>
      <c r="E7" s="1">
        <v>50.678125138507802</v>
      </c>
      <c r="F7" s="1">
        <v>50.678125138507802</v>
      </c>
      <c r="G7" s="1">
        <v>57.524273979999997</v>
      </c>
      <c r="H7" s="1">
        <f t="shared" si="0"/>
        <v>1.8540770589461033</v>
      </c>
      <c r="J7" s="1">
        <v>32.137354549046599</v>
      </c>
      <c r="K7" s="1">
        <v>32.137354549046599</v>
      </c>
      <c r="L7" s="1">
        <v>63.592231660000003</v>
      </c>
      <c r="N7" s="1">
        <v>32.14</v>
      </c>
      <c r="O7" s="1">
        <v>32.14</v>
      </c>
      <c r="P7" s="1">
        <v>63.59</v>
      </c>
      <c r="Q7" s="1">
        <v>4043.69</v>
      </c>
      <c r="R7" s="1">
        <v>7.97</v>
      </c>
    </row>
    <row r="8" spans="1:18" x14ac:dyDescent="0.35">
      <c r="A8" s="1">
        <v>39.553662784831097</v>
      </c>
      <c r="B8" s="1">
        <v>39.553662784831097</v>
      </c>
      <c r="C8" s="1">
        <v>63.592231660000003</v>
      </c>
      <c r="E8" s="1">
        <v>50.060080591545301</v>
      </c>
      <c r="F8" s="1">
        <v>50.060080591545301</v>
      </c>
      <c r="G8" s="1">
        <v>71.359225940000002</v>
      </c>
      <c r="H8" s="1">
        <f t="shared" si="0"/>
        <v>-0.61804454696250133</v>
      </c>
      <c r="J8" s="1">
        <v>39.553662784831097</v>
      </c>
      <c r="K8" s="1">
        <v>39.553662784831097</v>
      </c>
      <c r="L8" s="1">
        <v>63.592231660000003</v>
      </c>
      <c r="N8" s="1">
        <v>39.549999999999997</v>
      </c>
      <c r="O8" s="1">
        <v>39.549999999999997</v>
      </c>
      <c r="P8" s="1">
        <v>63.59</v>
      </c>
      <c r="Q8" s="1">
        <v>4043.69</v>
      </c>
      <c r="R8" s="1">
        <v>7.97</v>
      </c>
    </row>
    <row r="9" spans="1:18" x14ac:dyDescent="0.35">
      <c r="A9" s="1" t="s">
        <v>8</v>
      </c>
      <c r="B9" s="1"/>
      <c r="C9" s="1">
        <f>SUM(C3:C8)</f>
        <v>380.09706811999996</v>
      </c>
      <c r="E9" s="1">
        <v>52.532202197453998</v>
      </c>
      <c r="F9" s="1">
        <v>52.532202197453998</v>
      </c>
      <c r="G9" s="1">
        <v>62.621361540000002</v>
      </c>
      <c r="H9" s="1">
        <f t="shared" si="0"/>
        <v>2.472121605908697</v>
      </c>
      <c r="J9" s="1">
        <v>44.497849414706899</v>
      </c>
      <c r="K9" s="1">
        <v>44.497849414706899</v>
      </c>
      <c r="L9" s="1">
        <v>0.242703641</v>
      </c>
      <c r="N9" s="1">
        <v>44.5</v>
      </c>
      <c r="O9" s="1">
        <v>44.5</v>
      </c>
      <c r="P9" s="1">
        <v>0.24</v>
      </c>
      <c r="Q9" s="1">
        <v>0.06</v>
      </c>
      <c r="R9" s="1">
        <v>0.49</v>
      </c>
    </row>
    <row r="10" spans="1:18" x14ac:dyDescent="0.35">
      <c r="A10" s="1" t="s">
        <v>11</v>
      </c>
      <c r="B10" s="1"/>
      <c r="C10" s="1">
        <f>AVERAGE(C3:C8)</f>
        <v>63.349511353333327</v>
      </c>
      <c r="E10" s="1">
        <v>54.386279256400101</v>
      </c>
      <c r="F10" s="1">
        <v>54.386279256400101</v>
      </c>
      <c r="G10" s="1">
        <v>75.728158140000005</v>
      </c>
      <c r="H10" s="1">
        <f t="shared" si="0"/>
        <v>1.8540770589461033</v>
      </c>
      <c r="J10" s="1">
        <v>47.5879872766074</v>
      </c>
      <c r="K10" s="1">
        <v>47.5879872766074</v>
      </c>
      <c r="L10" s="1">
        <v>74.757276910000002</v>
      </c>
      <c r="N10" s="1">
        <v>47.59</v>
      </c>
      <c r="O10" s="1">
        <v>47.59</v>
      </c>
      <c r="P10" s="1">
        <v>74.760000000000005</v>
      </c>
      <c r="Q10" s="1">
        <v>5589.06</v>
      </c>
      <c r="R10" s="1">
        <v>8.65</v>
      </c>
    </row>
    <row r="11" spans="1:18" x14ac:dyDescent="0.35">
      <c r="A11" s="1" t="s">
        <v>12</v>
      </c>
      <c r="B11" s="1"/>
      <c r="C11" s="1">
        <f>MEDIAN(C3:C8)</f>
        <v>63.592231660000003</v>
      </c>
      <c r="E11" s="1">
        <v>55.004295512391899</v>
      </c>
      <c r="F11" s="1">
        <v>55.004295512391899</v>
      </c>
      <c r="G11" s="1">
        <v>82.524271200000001</v>
      </c>
      <c r="H11" s="1">
        <f t="shared" si="0"/>
        <v>0.61801625599179744</v>
      </c>
      <c r="J11" s="1">
        <v>47.5879872766074</v>
      </c>
      <c r="K11" s="1">
        <v>47.5879872766074</v>
      </c>
      <c r="L11" s="1">
        <v>61.165050809999997</v>
      </c>
      <c r="N11" s="1">
        <v>47.59</v>
      </c>
      <c r="O11" s="1">
        <v>47.59</v>
      </c>
      <c r="P11" s="1">
        <v>61.17</v>
      </c>
      <c r="Q11" s="1">
        <v>3741.77</v>
      </c>
      <c r="R11" s="1">
        <v>7.82</v>
      </c>
    </row>
    <row r="12" spans="1:18" x14ac:dyDescent="0.35">
      <c r="A12" s="1" t="s">
        <v>13</v>
      </c>
      <c r="B12" s="1"/>
      <c r="C12" s="1">
        <f>_xlfn.STDEV.S(C3:C8)</f>
        <v>0.53177050590771446</v>
      </c>
      <c r="E12" s="1">
        <v>59.948510433238397</v>
      </c>
      <c r="F12" s="1">
        <v>59.948510433238397</v>
      </c>
      <c r="G12" s="1">
        <v>68.689319229999995</v>
      </c>
      <c r="H12" s="1">
        <f t="shared" si="0"/>
        <v>4.9442149208464983</v>
      </c>
      <c r="J12" s="1">
        <v>48.824048079561699</v>
      </c>
      <c r="K12" s="1">
        <v>48.824048079561699</v>
      </c>
      <c r="L12" s="1">
        <v>65.291257150000007</v>
      </c>
      <c r="N12" s="1">
        <v>48.82</v>
      </c>
      <c r="O12" s="1">
        <v>48.82</v>
      </c>
      <c r="P12" s="1">
        <v>65.290000000000006</v>
      </c>
      <c r="Q12" s="1">
        <v>4262.78</v>
      </c>
      <c r="R12" s="1">
        <v>8.08</v>
      </c>
    </row>
    <row r="13" spans="1:18" x14ac:dyDescent="0.35">
      <c r="A13" s="1" t="s">
        <v>14</v>
      </c>
      <c r="B13" s="1"/>
      <c r="C13" s="1">
        <v>8</v>
      </c>
      <c r="E13" s="1">
        <v>62.420603748176397</v>
      </c>
      <c r="F13" s="1">
        <v>62.420603748176397</v>
      </c>
      <c r="G13" s="1">
        <v>78.88349436</v>
      </c>
      <c r="H13" s="1">
        <f t="shared" si="0"/>
        <v>2.4720933149380002</v>
      </c>
      <c r="J13" s="1">
        <v>50.678125138507802</v>
      </c>
      <c r="K13" s="1">
        <v>50.678125138507802</v>
      </c>
      <c r="L13" s="1">
        <v>57.524273979999997</v>
      </c>
      <c r="N13" s="1">
        <v>50.68</v>
      </c>
      <c r="O13" s="1">
        <v>50.68</v>
      </c>
      <c r="P13" s="1">
        <v>57.52</v>
      </c>
      <c r="Q13" s="1">
        <v>3308.55</v>
      </c>
      <c r="R13" s="1">
        <v>7.58</v>
      </c>
    </row>
    <row r="14" spans="1:18" x14ac:dyDescent="0.35">
      <c r="A14" s="1" t="s">
        <v>6</v>
      </c>
      <c r="B14" s="1"/>
      <c r="C14" s="1">
        <f>44/C13</f>
        <v>5.5</v>
      </c>
      <c r="E14" s="1">
        <v>65.510741610076806</v>
      </c>
      <c r="F14" s="1">
        <v>65.510741610076806</v>
      </c>
      <c r="G14" s="1">
        <v>62.135920929999997</v>
      </c>
      <c r="H14" s="1">
        <f t="shared" si="0"/>
        <v>3.0901378619004092</v>
      </c>
      <c r="J14" s="1">
        <v>50.060080591545301</v>
      </c>
      <c r="K14" s="1">
        <v>50.060080591545301</v>
      </c>
      <c r="L14" s="1">
        <v>71.359225940000002</v>
      </c>
      <c r="N14" s="1">
        <v>50.06</v>
      </c>
      <c r="O14" s="1">
        <v>50.06</v>
      </c>
      <c r="P14" s="1">
        <v>71.36</v>
      </c>
      <c r="Q14" s="1">
        <v>5092.25</v>
      </c>
      <c r="R14" s="1">
        <v>8.4499999999999993</v>
      </c>
    </row>
    <row r="15" spans="1:18" x14ac:dyDescent="0.35">
      <c r="A15" s="1" t="s">
        <v>7</v>
      </c>
      <c r="B15" s="1"/>
      <c r="C15" s="1">
        <f>ROUNDUP(C14,0)</f>
        <v>6</v>
      </c>
      <c r="E15" s="1">
        <v>66.128757866068597</v>
      </c>
      <c r="F15" s="1">
        <v>66.128757866068597</v>
      </c>
      <c r="G15" s="1">
        <v>79.368934980000006</v>
      </c>
      <c r="H15" s="1">
        <f t="shared" si="0"/>
        <v>0.61801625599179033</v>
      </c>
      <c r="J15" s="1">
        <v>52.532202197453998</v>
      </c>
      <c r="K15" s="1">
        <v>52.532202197453998</v>
      </c>
      <c r="L15" s="1">
        <v>62.621361540000002</v>
      </c>
      <c r="N15" s="1">
        <v>52.53</v>
      </c>
      <c r="O15" s="1">
        <v>52.53</v>
      </c>
      <c r="P15" s="1">
        <v>62.62</v>
      </c>
      <c r="Q15" s="1">
        <v>3921.26</v>
      </c>
      <c r="R15" s="1">
        <v>7.91</v>
      </c>
    </row>
    <row r="16" spans="1:18" x14ac:dyDescent="0.35">
      <c r="A16" s="4" t="s">
        <v>9</v>
      </c>
      <c r="B16" s="5"/>
      <c r="C16" s="1">
        <f>C9/C15</f>
        <v>63.349511353333327</v>
      </c>
      <c r="E16" s="1">
        <v>68.600851181006504</v>
      </c>
      <c r="F16" s="1">
        <v>68.600851181006504</v>
      </c>
      <c r="G16" s="1">
        <v>69.660189349999996</v>
      </c>
      <c r="H16" s="1">
        <f t="shared" si="0"/>
        <v>2.4720933149379078</v>
      </c>
      <c r="J16" s="1">
        <v>54.386279256400101</v>
      </c>
      <c r="K16" s="1">
        <v>54.386279256400101</v>
      </c>
      <c r="L16" s="1">
        <v>75.728158140000005</v>
      </c>
      <c r="N16" s="1">
        <v>54.39</v>
      </c>
      <c r="O16" s="1">
        <v>54.39</v>
      </c>
      <c r="P16" s="1">
        <v>75.73</v>
      </c>
      <c r="Q16" s="1">
        <v>5735.03</v>
      </c>
      <c r="R16" s="1">
        <v>8.6999999999999993</v>
      </c>
    </row>
    <row r="17" spans="5:18" x14ac:dyDescent="0.35">
      <c r="E17" s="1">
        <v>69.218895727969098</v>
      </c>
      <c r="F17" s="1">
        <v>69.218895727969098</v>
      </c>
      <c r="G17" s="1">
        <v>75.000002780000003</v>
      </c>
      <c r="H17" s="1">
        <f t="shared" si="0"/>
        <v>0.6180445469625937</v>
      </c>
      <c r="J17" s="1">
        <v>55.004295512391899</v>
      </c>
      <c r="K17" s="1">
        <v>55.004295512391899</v>
      </c>
      <c r="L17" s="1">
        <v>82.524271200000001</v>
      </c>
      <c r="N17" s="1">
        <v>55</v>
      </c>
      <c r="O17" s="1">
        <v>55</v>
      </c>
      <c r="P17" s="1">
        <v>82.52</v>
      </c>
      <c r="Q17" s="1">
        <v>6809.55</v>
      </c>
      <c r="R17" s="1">
        <v>9.08</v>
      </c>
    </row>
    <row r="18" spans="5:18" x14ac:dyDescent="0.35">
      <c r="E18" s="1">
        <v>69.836911983960903</v>
      </c>
      <c r="F18" s="1">
        <v>69.836911983960903</v>
      </c>
      <c r="G18" s="1">
        <v>72.330096060000002</v>
      </c>
      <c r="H18" s="1">
        <f t="shared" si="0"/>
        <v>0.61801625599180454</v>
      </c>
      <c r="J18" s="1">
        <v>59.948510433238397</v>
      </c>
      <c r="K18" s="1">
        <v>59.948510433238397</v>
      </c>
      <c r="L18" s="1">
        <v>68.689319229999995</v>
      </c>
      <c r="N18" s="1">
        <v>59.95</v>
      </c>
      <c r="O18" s="1">
        <v>59.95</v>
      </c>
      <c r="P18" s="1">
        <v>68.69</v>
      </c>
      <c r="Q18" s="1">
        <v>4718.32</v>
      </c>
      <c r="R18" s="1">
        <v>8.2899999999999991</v>
      </c>
    </row>
    <row r="19" spans="5:18" x14ac:dyDescent="0.35">
      <c r="E19" s="1">
        <v>72.309005298898796</v>
      </c>
      <c r="F19" s="1">
        <v>72.309005298898796</v>
      </c>
      <c r="G19" s="1">
        <v>81.310675219999993</v>
      </c>
      <c r="H19" s="1">
        <f t="shared" si="0"/>
        <v>2.4720933149378936</v>
      </c>
      <c r="J19" s="1">
        <v>62.420603748176397</v>
      </c>
      <c r="K19" s="1">
        <v>62.420603748176397</v>
      </c>
      <c r="L19" s="1">
        <v>78.88349436</v>
      </c>
      <c r="N19" s="1">
        <v>62.42</v>
      </c>
      <c r="O19" s="1">
        <v>62.42</v>
      </c>
      <c r="P19" s="1">
        <v>78.88</v>
      </c>
      <c r="Q19" s="1">
        <v>6222.05</v>
      </c>
      <c r="R19" s="1">
        <v>8.8800000000000008</v>
      </c>
    </row>
    <row r="20" spans="5:18" x14ac:dyDescent="0.35">
      <c r="E20" s="1">
        <v>74.1630823578449</v>
      </c>
      <c r="F20" s="1">
        <v>74.1630823578449</v>
      </c>
      <c r="G20" s="1">
        <v>0.97085900800000002</v>
      </c>
      <c r="H20" s="1">
        <f t="shared" si="0"/>
        <v>1.8540770589461033</v>
      </c>
      <c r="J20" s="1">
        <v>65.510741610076806</v>
      </c>
      <c r="K20" s="1">
        <v>65.510741610076806</v>
      </c>
      <c r="L20" s="1">
        <v>62.135920929999997</v>
      </c>
      <c r="N20" s="1">
        <v>65.510000000000005</v>
      </c>
      <c r="O20" s="1">
        <v>65.510000000000005</v>
      </c>
      <c r="P20" s="1">
        <v>62.14</v>
      </c>
      <c r="Q20" s="1">
        <v>3861.38</v>
      </c>
      <c r="R20" s="1">
        <v>7.88</v>
      </c>
    </row>
    <row r="21" spans="5:18" x14ac:dyDescent="0.35">
      <c r="E21" s="1">
        <v>77.253220219745401</v>
      </c>
      <c r="F21" s="1">
        <v>77.253220219745401</v>
      </c>
      <c r="G21" s="1">
        <v>90.291265480000007</v>
      </c>
      <c r="H21" s="1">
        <f t="shared" si="0"/>
        <v>3.0901378619005015</v>
      </c>
      <c r="J21" s="1">
        <v>66.128757866068597</v>
      </c>
      <c r="K21" s="1">
        <v>66.128757866068597</v>
      </c>
      <c r="L21" s="1">
        <v>79.368934980000006</v>
      </c>
      <c r="N21" s="1">
        <v>66.13</v>
      </c>
      <c r="O21" s="1">
        <v>66.13</v>
      </c>
      <c r="P21" s="1">
        <v>79.37</v>
      </c>
      <c r="Q21" s="1">
        <v>6299.6</v>
      </c>
      <c r="R21" s="1">
        <v>8.91</v>
      </c>
    </row>
    <row r="22" spans="5:18" x14ac:dyDescent="0.35">
      <c r="E22" s="1">
        <v>77.871236475737106</v>
      </c>
      <c r="F22" s="1">
        <v>77.871236475737106</v>
      </c>
      <c r="G22" s="1">
        <v>84.95145205</v>
      </c>
      <c r="H22" s="1">
        <f t="shared" si="0"/>
        <v>0.61801625599170507</v>
      </c>
      <c r="J22" s="1">
        <v>68.600851181006504</v>
      </c>
      <c r="K22" s="1">
        <v>68.600851181006504</v>
      </c>
      <c r="L22" s="1">
        <v>69.660189349999996</v>
      </c>
      <c r="N22" s="1">
        <v>68.599999999999994</v>
      </c>
      <c r="O22" s="1">
        <v>68.599999999999994</v>
      </c>
      <c r="P22" s="1">
        <v>69.66</v>
      </c>
      <c r="Q22" s="1">
        <v>4852.5200000000004</v>
      </c>
      <c r="R22" s="1">
        <v>8.35</v>
      </c>
    </row>
    <row r="23" spans="5:18" x14ac:dyDescent="0.35">
      <c r="E23" s="1">
        <v>80.343358081645803</v>
      </c>
      <c r="F23" s="1">
        <v>80.343358081645803</v>
      </c>
      <c r="G23" s="1">
        <v>87.621358760000007</v>
      </c>
      <c r="H23" s="1">
        <f t="shared" si="0"/>
        <v>2.472121605908697</v>
      </c>
      <c r="J23" s="1">
        <v>69.218895727969098</v>
      </c>
      <c r="K23" s="1">
        <v>69.218895727969098</v>
      </c>
      <c r="L23" s="1">
        <v>75.000002780000003</v>
      </c>
      <c r="N23" s="1">
        <v>69.22</v>
      </c>
      <c r="O23" s="1">
        <v>69.22</v>
      </c>
      <c r="P23" s="1">
        <v>75</v>
      </c>
      <c r="Q23" s="1">
        <v>5625</v>
      </c>
      <c r="R23" s="1">
        <v>8.66</v>
      </c>
    </row>
    <row r="24" spans="5:18" x14ac:dyDescent="0.35">
      <c r="E24" s="1">
        <v>78.4892810226997</v>
      </c>
      <c r="F24" s="1">
        <v>78.4892810226997</v>
      </c>
      <c r="G24" s="1">
        <v>0.97085900800000002</v>
      </c>
      <c r="H24" s="1">
        <f t="shared" si="0"/>
        <v>-1.8540770589461033</v>
      </c>
      <c r="J24" s="1">
        <v>69.836911983960903</v>
      </c>
      <c r="K24" s="1">
        <v>69.836911983960903</v>
      </c>
      <c r="L24" s="1">
        <v>72.330096060000002</v>
      </c>
      <c r="N24" s="1">
        <v>69.84</v>
      </c>
      <c r="O24" s="1">
        <v>69.84</v>
      </c>
      <c r="P24" s="1">
        <v>72.33</v>
      </c>
      <c r="Q24" s="1">
        <v>5231.63</v>
      </c>
      <c r="R24" s="1">
        <v>8.5</v>
      </c>
    </row>
    <row r="25" spans="5:18" x14ac:dyDescent="0.35">
      <c r="E25" s="1">
        <v>83.433467652575501</v>
      </c>
      <c r="F25" s="1">
        <v>83.433467652575501</v>
      </c>
      <c r="G25" s="1">
        <v>65.53398301</v>
      </c>
      <c r="H25" s="1">
        <f t="shared" si="0"/>
        <v>4.9441866298758015</v>
      </c>
      <c r="J25" s="1">
        <v>72.309005298898796</v>
      </c>
      <c r="K25" s="1">
        <v>72.309005298898796</v>
      </c>
      <c r="L25" s="1">
        <v>81.310675219999993</v>
      </c>
      <c r="N25" s="1">
        <v>72.31</v>
      </c>
      <c r="O25" s="1">
        <v>72.31</v>
      </c>
      <c r="P25" s="1">
        <v>81.31</v>
      </c>
      <c r="Q25" s="1">
        <v>6611.32</v>
      </c>
      <c r="R25" s="1">
        <v>9.02</v>
      </c>
    </row>
    <row r="26" spans="5:18" x14ac:dyDescent="0.35">
      <c r="E26" s="1">
        <v>86.523605514476003</v>
      </c>
      <c r="F26" s="1">
        <v>86.523605514476003</v>
      </c>
      <c r="G26" s="1">
        <v>41.504855910000003</v>
      </c>
      <c r="H26" s="1">
        <f t="shared" si="0"/>
        <v>3.0901378619005015</v>
      </c>
      <c r="J26" s="1">
        <v>74.1630823578449</v>
      </c>
      <c r="K26" s="1">
        <v>74.1630823578449</v>
      </c>
      <c r="L26" s="1">
        <v>0.97085900800000002</v>
      </c>
      <c r="N26" s="1">
        <v>74.16</v>
      </c>
      <c r="O26" s="1">
        <v>74.16</v>
      </c>
      <c r="P26" s="1">
        <v>0.97</v>
      </c>
      <c r="Q26" s="1">
        <v>0.94</v>
      </c>
      <c r="R26" s="1">
        <v>0.98</v>
      </c>
    </row>
    <row r="27" spans="5:18" x14ac:dyDescent="0.35">
      <c r="E27" s="1">
        <v>85.905589258484198</v>
      </c>
      <c r="F27" s="1">
        <v>85.905589258484198</v>
      </c>
      <c r="G27" s="1">
        <v>66.262138379999996</v>
      </c>
      <c r="H27" s="1">
        <f t="shared" si="0"/>
        <v>-0.61801625599180454</v>
      </c>
      <c r="J27" s="1">
        <v>77.253220219745401</v>
      </c>
      <c r="K27" s="1">
        <v>77.253220219745401</v>
      </c>
      <c r="L27" s="1">
        <v>90.291265480000007</v>
      </c>
      <c r="N27" s="1">
        <v>77.25</v>
      </c>
      <c r="O27" s="1">
        <v>77.25</v>
      </c>
      <c r="P27" s="1">
        <v>90.29</v>
      </c>
      <c r="Q27" s="1">
        <v>8152.28</v>
      </c>
      <c r="R27" s="1">
        <v>9.5</v>
      </c>
    </row>
    <row r="28" spans="5:18" x14ac:dyDescent="0.35">
      <c r="E28" s="1">
        <v>88.377682573422106</v>
      </c>
      <c r="F28" s="1">
        <v>88.377682573422106</v>
      </c>
      <c r="G28" s="1">
        <v>41.990285409999998</v>
      </c>
      <c r="H28" s="1">
        <f t="shared" si="0"/>
        <v>2.4720933149379078</v>
      </c>
      <c r="J28" s="1">
        <v>77.871236475737106</v>
      </c>
      <c r="K28" s="1">
        <v>77.871236475737106</v>
      </c>
      <c r="L28" s="1">
        <v>84.95145205</v>
      </c>
      <c r="N28" s="1">
        <v>77.87</v>
      </c>
      <c r="O28" s="1">
        <v>77.87</v>
      </c>
      <c r="P28" s="1">
        <v>84.95</v>
      </c>
      <c r="Q28" s="1">
        <v>7216.5</v>
      </c>
      <c r="R28" s="1">
        <v>9.2200000000000006</v>
      </c>
    </row>
    <row r="29" spans="5:18" x14ac:dyDescent="0.35">
      <c r="E29" s="1">
        <v>93.321897494268697</v>
      </c>
      <c r="F29" s="1">
        <v>93.321897494268697</v>
      </c>
      <c r="G29" s="1">
        <v>66.262138379999996</v>
      </c>
      <c r="H29" s="1">
        <f t="shared" si="0"/>
        <v>4.9442149208465906</v>
      </c>
      <c r="J29" s="1">
        <v>80.343358081645803</v>
      </c>
      <c r="K29" s="1">
        <v>80.343358081645803</v>
      </c>
      <c r="L29" s="1">
        <v>87.621358760000007</v>
      </c>
      <c r="N29" s="1">
        <v>80.34</v>
      </c>
      <c r="O29" s="1">
        <v>80.34</v>
      </c>
      <c r="P29" s="1">
        <v>87.62</v>
      </c>
      <c r="Q29" s="1">
        <v>7677.26</v>
      </c>
      <c r="R29" s="1">
        <v>9.36</v>
      </c>
    </row>
    <row r="30" spans="5:18" x14ac:dyDescent="0.35">
      <c r="E30" s="1">
        <v>93.939913750260502</v>
      </c>
      <c r="F30" s="1">
        <v>93.939913750260502</v>
      </c>
      <c r="G30" s="1">
        <v>9.4660197680000007</v>
      </c>
      <c r="H30" s="1">
        <f t="shared" si="0"/>
        <v>0.61801625599180454</v>
      </c>
      <c r="J30" s="1">
        <v>78.4892810226997</v>
      </c>
      <c r="K30" s="1">
        <v>78.4892810226997</v>
      </c>
      <c r="L30" s="1">
        <v>0.97085900800000002</v>
      </c>
      <c r="N30" s="1">
        <v>78.489999999999995</v>
      </c>
      <c r="O30" s="1">
        <v>78.489999999999995</v>
      </c>
      <c r="P30" s="1">
        <v>0.97</v>
      </c>
      <c r="Q30" s="1">
        <v>0.94</v>
      </c>
      <c r="R30" s="1">
        <v>0.98</v>
      </c>
    </row>
    <row r="31" spans="5:18" x14ac:dyDescent="0.35">
      <c r="E31" s="1">
        <v>98.266084124144498</v>
      </c>
      <c r="F31" s="1">
        <v>98.266084124144498</v>
      </c>
      <c r="G31" s="1">
        <v>89.077669499999999</v>
      </c>
      <c r="H31" s="1">
        <f t="shared" si="0"/>
        <v>4.3261703738839969</v>
      </c>
      <c r="J31" s="1">
        <v>83.433467652575501</v>
      </c>
      <c r="K31" s="1">
        <v>83.433467652575501</v>
      </c>
      <c r="L31" s="1">
        <v>65.53398301</v>
      </c>
      <c r="N31" s="1">
        <v>83.43</v>
      </c>
      <c r="O31" s="1">
        <v>83.43</v>
      </c>
      <c r="P31" s="1">
        <v>65.53</v>
      </c>
      <c r="Q31" s="1">
        <v>4294.18</v>
      </c>
      <c r="R31" s="1">
        <v>8.1</v>
      </c>
    </row>
    <row r="32" spans="5:18" x14ac:dyDescent="0.35">
      <c r="E32" s="1">
        <v>100.738205730053</v>
      </c>
      <c r="F32" s="1">
        <v>100.738205730053</v>
      </c>
      <c r="G32" s="1">
        <v>82.766985950000006</v>
      </c>
      <c r="H32" s="1">
        <f t="shared" si="0"/>
        <v>2.4721216059084981</v>
      </c>
      <c r="J32" s="1">
        <v>86.523605514476003</v>
      </c>
      <c r="K32" s="1">
        <v>86.523605514476003</v>
      </c>
      <c r="L32" s="1">
        <v>41.504855910000003</v>
      </c>
      <c r="N32" s="1">
        <v>86.52</v>
      </c>
      <c r="O32" s="1">
        <v>86.52</v>
      </c>
      <c r="P32" s="1">
        <v>41.5</v>
      </c>
      <c r="Q32" s="1">
        <v>1722.25</v>
      </c>
      <c r="R32" s="1">
        <v>6.44</v>
      </c>
    </row>
    <row r="33" spans="5:18" x14ac:dyDescent="0.35">
      <c r="E33" s="1">
        <v>102.592282788999</v>
      </c>
      <c r="F33" s="1">
        <v>102.592282788999</v>
      </c>
      <c r="G33" s="1">
        <v>89.320384250000004</v>
      </c>
      <c r="H33" s="1">
        <f t="shared" si="0"/>
        <v>1.8540770589460038</v>
      </c>
      <c r="J33" s="1">
        <v>85.905589258484198</v>
      </c>
      <c r="K33" s="1">
        <v>85.905589258484198</v>
      </c>
      <c r="L33" s="1">
        <v>66.262138379999996</v>
      </c>
      <c r="N33" s="1">
        <v>85.91</v>
      </c>
      <c r="O33" s="1">
        <v>85.91</v>
      </c>
      <c r="P33" s="1">
        <v>66.260000000000005</v>
      </c>
      <c r="Q33" s="1">
        <v>4390.3900000000003</v>
      </c>
      <c r="R33" s="1">
        <v>8.14</v>
      </c>
    </row>
    <row r="34" spans="5:18" x14ac:dyDescent="0.35">
      <c r="E34" s="1">
        <v>104.446359847945</v>
      </c>
      <c r="F34" s="1">
        <v>104.446359847945</v>
      </c>
      <c r="G34" s="1">
        <v>83.009711809999999</v>
      </c>
      <c r="H34" s="1">
        <f t="shared" si="0"/>
        <v>1.8540770589460038</v>
      </c>
      <c r="J34" s="1">
        <v>88.377682573422106</v>
      </c>
      <c r="K34" s="1">
        <v>88.377682573422106</v>
      </c>
      <c r="L34" s="1">
        <v>41.990285409999998</v>
      </c>
      <c r="N34" s="1">
        <v>88.38</v>
      </c>
      <c r="O34" s="1">
        <v>88.38</v>
      </c>
      <c r="P34" s="1">
        <v>41.99</v>
      </c>
      <c r="Q34" s="1">
        <v>1763.16</v>
      </c>
      <c r="R34" s="1">
        <v>6.48</v>
      </c>
    </row>
    <row r="35" spans="5:18" x14ac:dyDescent="0.35">
      <c r="E35" s="1">
        <v>107.536469418875</v>
      </c>
      <c r="F35" s="1">
        <v>107.536469418875</v>
      </c>
      <c r="G35" s="1">
        <v>90.776694980000002</v>
      </c>
      <c r="H35" s="1">
        <f t="shared" si="0"/>
        <v>3.0901095709299966</v>
      </c>
      <c r="J35" s="1">
        <v>93.321897494268697</v>
      </c>
      <c r="K35" s="1">
        <v>93.321897494268697</v>
      </c>
      <c r="L35" s="1">
        <v>66.262138379999996</v>
      </c>
      <c r="N35" s="1">
        <v>93.32</v>
      </c>
      <c r="O35" s="1">
        <v>93.32</v>
      </c>
      <c r="P35" s="1">
        <v>66.260000000000005</v>
      </c>
      <c r="Q35" s="1">
        <v>4390.3900000000003</v>
      </c>
      <c r="R35" s="1">
        <v>8.14</v>
      </c>
    </row>
    <row r="36" spans="5:18" x14ac:dyDescent="0.35">
      <c r="E36" s="1">
        <v>104.446359847945</v>
      </c>
      <c r="F36" s="1">
        <v>104.446359847945</v>
      </c>
      <c r="G36" s="1">
        <v>0.97085900800000002</v>
      </c>
      <c r="H36" s="1">
        <f t="shared" si="0"/>
        <v>-3.0901095709299966</v>
      </c>
      <c r="J36" s="1">
        <v>93.939913750260502</v>
      </c>
      <c r="K36" s="1">
        <v>93.939913750260502</v>
      </c>
      <c r="L36" s="1">
        <v>9.4660197680000007</v>
      </c>
      <c r="N36" s="1">
        <v>93.94</v>
      </c>
      <c r="O36" s="1">
        <v>93.94</v>
      </c>
      <c r="P36" s="1">
        <v>9.4700000000000006</v>
      </c>
      <c r="Q36" s="1">
        <v>89.68</v>
      </c>
      <c r="R36" s="1">
        <v>3.08</v>
      </c>
    </row>
    <row r="37" spans="5:18" x14ac:dyDescent="0.35">
      <c r="E37" s="1">
        <v>110.008591024783</v>
      </c>
      <c r="F37" s="1">
        <v>110.008591024783</v>
      </c>
      <c r="G37" s="1">
        <v>56.067963239999997</v>
      </c>
      <c r="H37" s="1">
        <f t="shared" si="0"/>
        <v>5.5622311768379973</v>
      </c>
      <c r="J37" s="1">
        <v>98.266084124144498</v>
      </c>
      <c r="K37" s="1">
        <v>98.266084124144498</v>
      </c>
      <c r="L37" s="1">
        <v>89.077669499999999</v>
      </c>
      <c r="N37" s="1">
        <v>98.27</v>
      </c>
      <c r="O37" s="1">
        <v>98.27</v>
      </c>
      <c r="P37" s="1">
        <v>89.08</v>
      </c>
      <c r="Q37" s="1">
        <v>7935.25</v>
      </c>
      <c r="R37" s="1">
        <v>9.44</v>
      </c>
    </row>
    <row r="38" spans="5:18" x14ac:dyDescent="0.35">
      <c r="E38" s="1">
        <v>111.24462353676699</v>
      </c>
      <c r="F38" s="1">
        <v>111.24462353676699</v>
      </c>
      <c r="G38" s="1">
        <v>53.15534177</v>
      </c>
      <c r="H38" s="1">
        <f t="shared" si="0"/>
        <v>1.2360325119839928</v>
      </c>
      <c r="J38" s="1">
        <v>100.738205730053</v>
      </c>
      <c r="K38" s="1">
        <v>100.738205730053</v>
      </c>
      <c r="L38" s="1">
        <v>82.766985950000006</v>
      </c>
      <c r="N38" s="1">
        <v>100.74</v>
      </c>
      <c r="O38" s="1">
        <v>100.74</v>
      </c>
      <c r="P38" s="1">
        <v>82.77</v>
      </c>
      <c r="Q38" s="1">
        <v>6850.87</v>
      </c>
      <c r="R38" s="1">
        <v>9.1</v>
      </c>
    </row>
    <row r="39" spans="5:18" x14ac:dyDescent="0.35">
      <c r="E39" s="1">
        <v>112.48068433972099</v>
      </c>
      <c r="F39" s="1">
        <v>112.48068433972099</v>
      </c>
      <c r="G39" s="1">
        <v>61.89320618</v>
      </c>
      <c r="H39" s="1">
        <f t="shared" si="0"/>
        <v>1.2360608029540003</v>
      </c>
      <c r="J39" s="1">
        <v>102.592282788999</v>
      </c>
      <c r="K39" s="1">
        <v>102.592282788999</v>
      </c>
      <c r="L39" s="1">
        <v>89.320384250000004</v>
      </c>
      <c r="N39" s="1">
        <v>102.59</v>
      </c>
      <c r="O39" s="1">
        <v>102.59</v>
      </c>
      <c r="P39" s="1">
        <v>89.32</v>
      </c>
      <c r="Q39" s="1">
        <v>7978.06</v>
      </c>
      <c r="R39" s="1">
        <v>9.4499999999999993</v>
      </c>
    </row>
    <row r="40" spans="5:18" x14ac:dyDescent="0.35">
      <c r="E40" s="1">
        <v>113.098700595713</v>
      </c>
      <c r="F40" s="1">
        <v>113.098700595713</v>
      </c>
      <c r="G40" s="1">
        <v>44.17475151</v>
      </c>
      <c r="H40" s="1">
        <f t="shared" si="0"/>
        <v>0.61801625599200349</v>
      </c>
      <c r="J40" s="1">
        <v>104.446359847945</v>
      </c>
      <c r="K40" s="1">
        <v>104.446359847945</v>
      </c>
      <c r="L40" s="1">
        <v>83.009711809999999</v>
      </c>
      <c r="N40" s="1">
        <v>104.45</v>
      </c>
      <c r="O40" s="1">
        <v>104.45</v>
      </c>
      <c r="P40" s="1">
        <v>83.01</v>
      </c>
      <c r="Q40" s="1">
        <v>6890.66</v>
      </c>
      <c r="R40" s="1">
        <v>9.11</v>
      </c>
    </row>
    <row r="41" spans="5:18" x14ac:dyDescent="0.35">
      <c r="E41" s="1">
        <v>115.57082220162199</v>
      </c>
      <c r="F41" s="1">
        <v>115.57082220162199</v>
      </c>
      <c r="G41" s="1">
        <v>65.048542389999994</v>
      </c>
      <c r="H41" s="1">
        <f t="shared" si="0"/>
        <v>2.4721216059089954</v>
      </c>
      <c r="J41" s="1">
        <v>107.536469418875</v>
      </c>
      <c r="K41" s="1">
        <v>107.536469418875</v>
      </c>
      <c r="L41" s="1">
        <v>90.776694980000002</v>
      </c>
      <c r="N41" s="1">
        <v>107.54</v>
      </c>
      <c r="O41" s="1">
        <v>107.54</v>
      </c>
      <c r="P41" s="1">
        <v>90.78</v>
      </c>
      <c r="Q41" s="1">
        <v>8241.01</v>
      </c>
      <c r="R41" s="1">
        <v>9.5299999999999994</v>
      </c>
    </row>
    <row r="42" spans="5:18" x14ac:dyDescent="0.35">
      <c r="E42" s="1">
        <v>117.424899260568</v>
      </c>
      <c r="F42" s="1">
        <v>117.424899260568</v>
      </c>
      <c r="G42" s="1">
        <v>0.72815536700000005</v>
      </c>
      <c r="H42" s="1">
        <f t="shared" si="0"/>
        <v>1.8540770589460038</v>
      </c>
      <c r="J42" s="1">
        <v>104.446359847945</v>
      </c>
      <c r="K42" s="1">
        <v>104.446359847945</v>
      </c>
      <c r="L42" s="1">
        <v>0.97085900800000002</v>
      </c>
      <c r="N42" s="1">
        <v>104.45</v>
      </c>
      <c r="O42" s="1">
        <v>104.45</v>
      </c>
      <c r="P42" s="1">
        <v>0.97</v>
      </c>
      <c r="Q42" s="1">
        <v>0.94</v>
      </c>
      <c r="R42" s="1">
        <v>0.98</v>
      </c>
    </row>
    <row r="43" spans="5:18" x14ac:dyDescent="0.35">
      <c r="E43" s="1">
        <v>121.13305337846</v>
      </c>
      <c r="F43" s="1">
        <v>121.13305337846</v>
      </c>
      <c r="G43" s="1">
        <v>12.864070740000001</v>
      </c>
      <c r="H43" s="1">
        <f t="shared" si="0"/>
        <v>3.7081541178920077</v>
      </c>
      <c r="J43" s="1">
        <v>110.008591024783</v>
      </c>
      <c r="K43" s="1">
        <v>110.008591024783</v>
      </c>
      <c r="L43" s="1">
        <v>56.067963239999997</v>
      </c>
      <c r="N43" s="1">
        <v>110.01</v>
      </c>
      <c r="O43" s="1">
        <v>110.01</v>
      </c>
      <c r="P43" s="1">
        <v>56.07</v>
      </c>
      <c r="Q43" s="1">
        <v>3143.84</v>
      </c>
      <c r="R43" s="1">
        <v>7.49</v>
      </c>
    </row>
    <row r="44" spans="5:18" x14ac:dyDescent="0.35">
      <c r="E44" s="1">
        <v>121.13305337846</v>
      </c>
      <c r="F44" s="1">
        <v>121.13305337846</v>
      </c>
      <c r="G44" s="1">
        <v>0.72815536700000005</v>
      </c>
      <c r="H44" s="1">
        <f t="shared" si="0"/>
        <v>0</v>
      </c>
      <c r="J44" s="1">
        <v>111.24462353676699</v>
      </c>
      <c r="K44" s="1">
        <v>111.24462353676699</v>
      </c>
      <c r="L44" s="1">
        <v>53.15534177</v>
      </c>
      <c r="N44" s="1">
        <v>111.24</v>
      </c>
      <c r="O44" s="1">
        <v>111.24</v>
      </c>
      <c r="P44" s="1">
        <v>53.16</v>
      </c>
      <c r="Q44" s="1">
        <v>2825.99</v>
      </c>
      <c r="R44" s="1">
        <v>7.29</v>
      </c>
    </row>
    <row r="45" spans="5:18" x14ac:dyDescent="0.35">
      <c r="E45" s="1">
        <v>137.20170236201301</v>
      </c>
      <c r="F45" s="1">
        <v>137.20170236201301</v>
      </c>
      <c r="G45" s="1">
        <v>0.48542950400000001</v>
      </c>
      <c r="H45" s="1">
        <f t="shared" si="0"/>
        <v>16.068648983553004</v>
      </c>
      <c r="J45" s="1">
        <v>112.48068433972099</v>
      </c>
      <c r="K45" s="1">
        <v>112.48068433972099</v>
      </c>
      <c r="L45" s="1">
        <v>61.89320618</v>
      </c>
      <c r="N45" s="1">
        <v>112.48</v>
      </c>
      <c r="O45" s="1">
        <v>112.48</v>
      </c>
      <c r="P45" s="1">
        <v>61.89</v>
      </c>
      <c r="Q45" s="1">
        <v>3830.37</v>
      </c>
      <c r="R45" s="1">
        <v>7.87</v>
      </c>
    </row>
    <row r="46" spans="5:18" x14ac:dyDescent="0.35">
      <c r="E46" s="1">
        <v>139.67382396792101</v>
      </c>
      <c r="F46" s="1">
        <v>139.67382396792101</v>
      </c>
      <c r="G46" s="1">
        <v>7.7669831719999998</v>
      </c>
      <c r="H46" s="1">
        <f t="shared" si="0"/>
        <v>2.4721216059080007</v>
      </c>
      <c r="J46" s="1">
        <v>113.098700595713</v>
      </c>
      <c r="K46" s="1">
        <v>113.098700595713</v>
      </c>
      <c r="L46" s="1">
        <v>44.17475151</v>
      </c>
      <c r="N46" s="1">
        <v>113.1</v>
      </c>
      <c r="O46" s="1">
        <v>113.1</v>
      </c>
      <c r="P46" s="1">
        <v>44.17</v>
      </c>
      <c r="Q46" s="1">
        <v>1950.99</v>
      </c>
      <c r="R46" s="1">
        <v>6.65</v>
      </c>
    </row>
    <row r="47" spans="5:18" x14ac:dyDescent="0.35">
      <c r="E47" s="1">
        <v>139.055779420959</v>
      </c>
      <c r="F47" s="1">
        <v>139.055779420959</v>
      </c>
      <c r="G47" s="1">
        <v>0</v>
      </c>
      <c r="H47" s="1">
        <f t="shared" si="0"/>
        <v>-0.61804454696201105</v>
      </c>
      <c r="J47" s="1">
        <v>115.57082220162199</v>
      </c>
      <c r="K47" s="1">
        <v>115.57082220162199</v>
      </c>
      <c r="L47" s="1">
        <v>65.048542389999994</v>
      </c>
      <c r="N47" s="1">
        <v>115.57</v>
      </c>
      <c r="O47" s="1">
        <v>115.57</v>
      </c>
      <c r="P47" s="1">
        <v>65.05</v>
      </c>
      <c r="Q47" s="1">
        <v>4231.5</v>
      </c>
      <c r="R47" s="1">
        <v>8.07</v>
      </c>
    </row>
    <row r="48" spans="5:18" x14ac:dyDescent="0.35">
      <c r="E48" s="1" t="s">
        <v>8</v>
      </c>
      <c r="F48" s="1"/>
      <c r="G48" s="1">
        <f>SUM(G3:G47)</f>
        <v>2433.2523321230001</v>
      </c>
      <c r="H48" s="1"/>
      <c r="J48" s="1">
        <v>117.424899260568</v>
      </c>
      <c r="K48" s="1">
        <v>117.424899260568</v>
      </c>
      <c r="L48" s="1">
        <v>0.72815536700000005</v>
      </c>
      <c r="N48" s="1">
        <v>117.42</v>
      </c>
      <c r="O48" s="1">
        <v>117.42</v>
      </c>
      <c r="P48" s="1">
        <v>0.73</v>
      </c>
      <c r="Q48" s="1">
        <v>0.53</v>
      </c>
      <c r="R48" s="1">
        <v>0.85</v>
      </c>
    </row>
    <row r="49" spans="5:21" x14ac:dyDescent="0.35">
      <c r="E49" s="1" t="s">
        <v>11</v>
      </c>
      <c r="F49" s="1"/>
      <c r="G49" s="1">
        <f>AVERAGE(G3:G47)</f>
        <v>54.072274047177778</v>
      </c>
      <c r="H49" s="1"/>
      <c r="J49" s="1">
        <v>121.13305337846</v>
      </c>
      <c r="K49" s="1">
        <v>121.13305337846</v>
      </c>
      <c r="L49" s="1">
        <v>12.864070740000001</v>
      </c>
      <c r="N49" s="1">
        <v>121.13</v>
      </c>
      <c r="O49" s="1">
        <v>121.13</v>
      </c>
      <c r="P49" s="1">
        <v>12.86</v>
      </c>
      <c r="Q49" s="1">
        <v>165.38</v>
      </c>
      <c r="R49" s="1">
        <v>3.59</v>
      </c>
      <c r="T49">
        <v>3916.98267843137</v>
      </c>
      <c r="U49">
        <v>6.8072549019607846</v>
      </c>
    </row>
    <row r="50" spans="5:21" x14ac:dyDescent="0.35">
      <c r="E50" s="1" t="s">
        <v>12</v>
      </c>
      <c r="F50" s="1"/>
      <c r="G50" s="1">
        <f>MEDIAN(G3:G47)</f>
        <v>65.291257150000007</v>
      </c>
      <c r="H50" s="1"/>
      <c r="J50" s="1">
        <v>121.13305337846</v>
      </c>
      <c r="K50" s="1">
        <v>121.13305337846</v>
      </c>
      <c r="L50" s="1">
        <v>0.72815536700000005</v>
      </c>
      <c r="N50" s="1">
        <v>121.13</v>
      </c>
      <c r="O50" s="1">
        <v>121.13</v>
      </c>
      <c r="P50" s="1">
        <v>0.73</v>
      </c>
      <c r="Q50" s="1">
        <v>0.53</v>
      </c>
      <c r="R50" s="1">
        <v>0.85</v>
      </c>
      <c r="T50">
        <v>362.30501865775335</v>
      </c>
      <c r="U50">
        <v>0.42010251582029168</v>
      </c>
    </row>
    <row r="51" spans="5:21" x14ac:dyDescent="0.35">
      <c r="E51" s="1" t="s">
        <v>13</v>
      </c>
      <c r="F51" s="1"/>
      <c r="G51" s="1">
        <f>_xlfn.STDEV.S(G3:G47)</f>
        <v>31.664376169535039</v>
      </c>
      <c r="H51" s="1"/>
      <c r="J51" s="1">
        <v>137.20170236201301</v>
      </c>
      <c r="K51" s="1">
        <v>137.20170236201301</v>
      </c>
      <c r="L51" s="1">
        <v>0.48542950400000001</v>
      </c>
      <c r="N51" s="1">
        <v>137.19999999999999</v>
      </c>
      <c r="O51" s="1">
        <v>137.19999999999999</v>
      </c>
      <c r="P51" s="1">
        <v>0.49</v>
      </c>
      <c r="Q51" s="1">
        <v>0.24</v>
      </c>
      <c r="R51" s="1">
        <v>0.7</v>
      </c>
      <c r="T51">
        <v>4043.6881000000003</v>
      </c>
      <c r="U51">
        <v>7.97</v>
      </c>
    </row>
    <row r="52" spans="5:21" x14ac:dyDescent="0.35">
      <c r="E52" s="1" t="s">
        <v>15</v>
      </c>
      <c r="F52" s="1"/>
      <c r="G52" s="1"/>
      <c r="H52" s="1">
        <f>AVERAGE(H4:H47)</f>
        <v>2.149043863778457</v>
      </c>
      <c r="J52" s="1">
        <v>139.67382396792101</v>
      </c>
      <c r="K52" s="1">
        <v>139.67382396792101</v>
      </c>
      <c r="L52" s="1">
        <v>7.7669831719999998</v>
      </c>
      <c r="N52" s="1">
        <v>139.66999999999999</v>
      </c>
      <c r="O52" s="1">
        <v>139.66999999999999</v>
      </c>
      <c r="P52" s="1">
        <v>7.77</v>
      </c>
      <c r="Q52" s="1">
        <v>60.37</v>
      </c>
      <c r="R52" s="1">
        <v>2.79</v>
      </c>
      <c r="T52">
        <v>4043.6881000000003</v>
      </c>
      <c r="U52">
        <v>7.97</v>
      </c>
    </row>
    <row r="53" spans="5:21" x14ac:dyDescent="0.35">
      <c r="E53" s="1" t="s">
        <v>6</v>
      </c>
      <c r="F53" s="1"/>
      <c r="G53" s="1"/>
      <c r="H53" s="1">
        <f>(144-44)/H52</f>
        <v>46.532321506076485</v>
      </c>
      <c r="J53" s="1">
        <v>139.055779420959</v>
      </c>
      <c r="K53" s="1">
        <v>139.055779420959</v>
      </c>
      <c r="L53" s="1">
        <v>0</v>
      </c>
      <c r="N53" s="1">
        <v>139.06</v>
      </c>
      <c r="O53" s="1">
        <v>139.06</v>
      </c>
      <c r="P53" s="1">
        <v>0</v>
      </c>
      <c r="Q53" s="1">
        <v>0</v>
      </c>
      <c r="R53" s="1">
        <v>0</v>
      </c>
      <c r="T53">
        <v>2587.3753600462278</v>
      </c>
      <c r="U53">
        <v>3.0001320493814037</v>
      </c>
    </row>
    <row r="54" spans="5:21" x14ac:dyDescent="0.35">
      <c r="E54" s="1" t="s">
        <v>7</v>
      </c>
      <c r="F54" s="1"/>
      <c r="G54" s="1"/>
      <c r="H54" s="1">
        <f>ROUNDUP(H53,0)</f>
        <v>47</v>
      </c>
      <c r="J54" t="s">
        <v>17</v>
      </c>
      <c r="K54">
        <v>55.163713730254898</v>
      </c>
      <c r="N54" s="1" t="s">
        <v>17</v>
      </c>
      <c r="O54" s="1"/>
      <c r="P54" s="1" cm="1">
        <f t="array" ref="P54:P66">ROUND(K54:K66, 2)</f>
        <v>55.16</v>
      </c>
      <c r="Q54" s="1" cm="1">
        <f t="array" ref="Q54:Q66">ROUND(T49:T61,2)</f>
        <v>3916.98</v>
      </c>
      <c r="R54" s="1" cm="1">
        <f t="array" ref="R54:R66">ROUND(U49:U61,2)</f>
        <v>6.81</v>
      </c>
      <c r="T54">
        <v>6694511.2537743477</v>
      </c>
      <c r="U54">
        <v>9.0007923137254604</v>
      </c>
    </row>
    <row r="55" spans="5:21" x14ac:dyDescent="0.35">
      <c r="E55" s="1" t="s">
        <v>9</v>
      </c>
      <c r="F55" s="1"/>
      <c r="G55" s="1"/>
      <c r="H55" s="1">
        <f>G48/H54</f>
        <v>51.771326215382977</v>
      </c>
      <c r="J55" t="s">
        <v>20</v>
      </c>
      <c r="K55">
        <v>4.1808575451599168</v>
      </c>
      <c r="N55" s="1" t="s">
        <v>20</v>
      </c>
      <c r="O55" s="1"/>
      <c r="P55" s="1">
        <v>4.18</v>
      </c>
      <c r="Q55" s="1">
        <v>362.31</v>
      </c>
      <c r="R55" s="1">
        <v>0.42</v>
      </c>
      <c r="T55">
        <v>-0.93999630588563177</v>
      </c>
      <c r="U55">
        <v>0.20375759542554839</v>
      </c>
    </row>
    <row r="56" spans="5:21" x14ac:dyDescent="0.35">
      <c r="J56" t="s">
        <v>18</v>
      </c>
      <c r="K56">
        <v>63.592231660000003</v>
      </c>
      <c r="N56" s="1" t="s">
        <v>18</v>
      </c>
      <c r="O56" s="1"/>
      <c r="P56" s="1">
        <v>63.59</v>
      </c>
      <c r="Q56" s="1">
        <v>4043.69</v>
      </c>
      <c r="R56" s="1">
        <v>7.97</v>
      </c>
      <c r="T56">
        <v>-0.18852412238720684</v>
      </c>
      <c r="U56">
        <v>-1.3322588653888636</v>
      </c>
    </row>
    <row r="57" spans="5:21" x14ac:dyDescent="0.35">
      <c r="J57" t="s">
        <v>19</v>
      </c>
      <c r="K57">
        <v>63.592231660000003</v>
      </c>
      <c r="N57" s="1" t="s">
        <v>19</v>
      </c>
      <c r="O57" s="1"/>
      <c r="P57" s="1">
        <v>63.59</v>
      </c>
      <c r="Q57" s="1">
        <v>4043.69</v>
      </c>
      <c r="R57" s="1">
        <v>7.97</v>
      </c>
      <c r="T57">
        <v>8241.0084000000006</v>
      </c>
      <c r="U57">
        <v>9.5299999999999994</v>
      </c>
    </row>
    <row r="58" spans="5:21" x14ac:dyDescent="0.35">
      <c r="J58" t="s">
        <v>21</v>
      </c>
      <c r="K58">
        <v>29.857294928692902</v>
      </c>
      <c r="N58" s="1" t="s">
        <v>21</v>
      </c>
      <c r="O58" s="1"/>
      <c r="P58" s="1">
        <v>29.86</v>
      </c>
      <c r="Q58" s="1">
        <v>2587.38</v>
      </c>
      <c r="R58" s="1">
        <v>3</v>
      </c>
      <c r="T58">
        <v>0</v>
      </c>
      <c r="U58">
        <v>0</v>
      </c>
    </row>
    <row r="59" spans="5:21" x14ac:dyDescent="0.35">
      <c r="J59" t="s">
        <v>22</v>
      </c>
      <c r="K59">
        <v>891.45806045895097</v>
      </c>
      <c r="N59" s="1" t="s">
        <v>22</v>
      </c>
      <c r="O59" s="1"/>
      <c r="P59" s="1">
        <v>891.46</v>
      </c>
      <c r="Q59" s="1">
        <v>6694511.25</v>
      </c>
      <c r="R59" s="1">
        <v>9</v>
      </c>
      <c r="T59">
        <v>8241.0084000000006</v>
      </c>
      <c r="U59">
        <v>9.5299999999999994</v>
      </c>
    </row>
    <row r="60" spans="5:21" x14ac:dyDescent="0.35">
      <c r="J60" t="s">
        <v>23</v>
      </c>
      <c r="K60">
        <v>-0.49818299631563878</v>
      </c>
      <c r="N60" s="1" t="s">
        <v>23</v>
      </c>
      <c r="O60" s="1"/>
      <c r="P60" s="1">
        <v>-0.5</v>
      </c>
      <c r="Q60" s="1">
        <v>-0.94</v>
      </c>
      <c r="R60" s="1">
        <v>0.2</v>
      </c>
      <c r="T60">
        <v>199766.11659999989</v>
      </c>
      <c r="U60">
        <v>347.17</v>
      </c>
    </row>
    <row r="61" spans="5:21" ht="15" thickBot="1" x14ac:dyDescent="0.4">
      <c r="J61" t="s">
        <v>24</v>
      </c>
      <c r="K61">
        <v>-0.93460076795650859</v>
      </c>
      <c r="N61" s="1" t="s">
        <v>24</v>
      </c>
      <c r="O61" s="1"/>
      <c r="P61" s="1">
        <v>-0.93</v>
      </c>
      <c r="Q61" s="1">
        <v>-0.19</v>
      </c>
      <c r="R61" s="1">
        <v>-1.33</v>
      </c>
      <c r="T61" s="2">
        <v>51</v>
      </c>
      <c r="U61" s="2">
        <v>51</v>
      </c>
    </row>
    <row r="62" spans="5:21" x14ac:dyDescent="0.35">
      <c r="J62" t="s">
        <v>25</v>
      </c>
      <c r="K62">
        <v>90.776694980000002</v>
      </c>
      <c r="N62" s="1" t="s">
        <v>25</v>
      </c>
      <c r="O62" s="1"/>
      <c r="P62" s="1">
        <v>90.78</v>
      </c>
      <c r="Q62" s="1">
        <v>8241.01</v>
      </c>
      <c r="R62" s="1">
        <v>9.5299999999999994</v>
      </c>
    </row>
    <row r="63" spans="5:21" x14ac:dyDescent="0.35">
      <c r="J63" t="s">
        <v>26</v>
      </c>
      <c r="K63">
        <v>0</v>
      </c>
      <c r="N63" s="1" t="s">
        <v>26</v>
      </c>
      <c r="O63" s="1"/>
      <c r="P63" s="1">
        <v>0</v>
      </c>
      <c r="Q63" s="1">
        <v>0</v>
      </c>
      <c r="R63" s="1">
        <v>0</v>
      </c>
    </row>
    <row r="64" spans="5:21" x14ac:dyDescent="0.35">
      <c r="J64" t="s">
        <v>27</v>
      </c>
      <c r="K64">
        <v>90.776694980000002</v>
      </c>
      <c r="N64" s="1" t="s">
        <v>27</v>
      </c>
      <c r="O64" s="1"/>
      <c r="P64" s="1">
        <v>90.78</v>
      </c>
      <c r="Q64" s="1">
        <v>8241.01</v>
      </c>
      <c r="R64" s="1">
        <v>9.5299999999999994</v>
      </c>
    </row>
    <row r="65" spans="10:18" x14ac:dyDescent="0.35">
      <c r="J65" t="s">
        <v>28</v>
      </c>
      <c r="K65">
        <v>2813.3494002429998</v>
      </c>
      <c r="N65" s="1" t="s">
        <v>28</v>
      </c>
      <c r="O65" s="1"/>
      <c r="P65" s="1">
        <v>2813.35</v>
      </c>
      <c r="Q65" s="1">
        <v>199766.12</v>
      </c>
      <c r="R65" s="1">
        <v>347.17</v>
      </c>
    </row>
    <row r="66" spans="10:18" ht="15" thickBot="1" x14ac:dyDescent="0.4">
      <c r="J66" s="2" t="s">
        <v>29</v>
      </c>
      <c r="K66" s="2">
        <v>51</v>
      </c>
      <c r="N66" s="1" t="s">
        <v>29</v>
      </c>
      <c r="O66" s="1"/>
      <c r="P66" s="1">
        <v>51</v>
      </c>
      <c r="Q66" s="1">
        <v>51</v>
      </c>
      <c r="R66" s="1">
        <v>51</v>
      </c>
    </row>
  </sheetData>
  <mergeCells count="1">
    <mergeCell ref="A16:B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93258-9752-4F5E-A5C0-D7F2050FF68C}">
  <dimension ref="A1:K56"/>
  <sheetViews>
    <sheetView topLeftCell="C40" workbookViewId="0">
      <selection activeCell="J1" sqref="J1:K43"/>
    </sheetView>
  </sheetViews>
  <sheetFormatPr defaultRowHeight="14.5" x14ac:dyDescent="0.35"/>
  <sheetData>
    <row r="1" spans="1:11" x14ac:dyDescent="0.35">
      <c r="A1" s="1" t="s">
        <v>3</v>
      </c>
      <c r="B1" s="1" t="s">
        <v>5</v>
      </c>
      <c r="C1" s="1" t="s">
        <v>4</v>
      </c>
      <c r="D1" s="1" t="s">
        <v>16</v>
      </c>
      <c r="E1" s="1" t="s">
        <v>33</v>
      </c>
      <c r="G1" s="1" t="s">
        <v>3</v>
      </c>
      <c r="H1" s="1" t="s">
        <v>5</v>
      </c>
      <c r="I1" s="1" t="s">
        <v>4</v>
      </c>
      <c r="J1" s="1" t="s">
        <v>16</v>
      </c>
      <c r="K1" s="1" t="s">
        <v>33</v>
      </c>
    </row>
    <row r="2" spans="1:11" x14ac:dyDescent="0.35">
      <c r="A2" s="1">
        <v>144.12372077863199</v>
      </c>
      <c r="B2" s="1">
        <f t="shared" ref="B2:B43" si="0">A2-144</f>
        <v>0.12372077863199138</v>
      </c>
      <c r="C2" s="1">
        <v>0.72289151310626898</v>
      </c>
      <c r="D2" s="1" cm="1">
        <f t="array" ref="D2:D43">POWER(C2:C43,2)</f>
        <v>0.52257213972107108</v>
      </c>
      <c r="E2" s="1" cm="1">
        <f t="array" ref="E2:E43">SQRT(C2:C43)</f>
        <v>0.85023027063629586</v>
      </c>
      <c r="G2" s="1" cm="1">
        <f t="array" ref="G2:K43">ROUND(A2:E43,2)</f>
        <v>144.12</v>
      </c>
      <c r="H2" s="1">
        <v>0.12</v>
      </c>
      <c r="I2" s="1">
        <v>0.72</v>
      </c>
      <c r="J2" s="1">
        <v>0.52</v>
      </c>
      <c r="K2" s="1">
        <v>0.85</v>
      </c>
    </row>
    <row r="3" spans="1:11" x14ac:dyDescent="0.35">
      <c r="A3" s="1">
        <v>147.83506098481701</v>
      </c>
      <c r="B3" s="1">
        <f t="shared" si="0"/>
        <v>3.8350609848170052</v>
      </c>
      <c r="C3" s="1">
        <v>5.5421609135153203</v>
      </c>
      <c r="D3" s="1">
        <v>30.715547591296968</v>
      </c>
      <c r="E3" s="1">
        <v>2.3541794565230836</v>
      </c>
      <c r="G3" s="1">
        <v>147.84</v>
      </c>
      <c r="H3" s="1">
        <v>3.84</v>
      </c>
      <c r="I3" s="1">
        <v>5.54</v>
      </c>
      <c r="J3" s="1">
        <v>30.72</v>
      </c>
      <c r="K3" s="1">
        <v>2.35</v>
      </c>
    </row>
    <row r="4" spans="1:11" x14ac:dyDescent="0.35">
      <c r="A4" s="1">
        <v>149.69073108791</v>
      </c>
      <c r="B4" s="1">
        <f t="shared" si="0"/>
        <v>5.6907310879099953</v>
      </c>
      <c r="C4" s="1">
        <v>0.48192032177143701</v>
      </c>
      <c r="D4" s="1">
        <v>0.23224719653628539</v>
      </c>
      <c r="E4" s="1">
        <v>0.69420481255277755</v>
      </c>
      <c r="G4" s="1">
        <v>149.69</v>
      </c>
      <c r="H4" s="1">
        <v>5.69</v>
      </c>
      <c r="I4" s="1">
        <v>0.48</v>
      </c>
      <c r="J4" s="1">
        <v>0.23</v>
      </c>
      <c r="K4" s="1">
        <v>0.69</v>
      </c>
    </row>
    <row r="5" spans="1:11" x14ac:dyDescent="0.35">
      <c r="A5" s="1">
        <v>170.10310222193101</v>
      </c>
      <c r="B5" s="1">
        <f t="shared" si="0"/>
        <v>26.10310222193101</v>
      </c>
      <c r="C5" s="1">
        <v>1.44578302621253</v>
      </c>
      <c r="D5" s="1">
        <v>2.0902885588842612</v>
      </c>
      <c r="E5" s="1">
        <v>1.2024071798739935</v>
      </c>
      <c r="G5" s="1">
        <v>170.1</v>
      </c>
      <c r="H5" s="1">
        <v>26.1</v>
      </c>
      <c r="I5" s="1">
        <v>1.45</v>
      </c>
      <c r="J5" s="1">
        <v>2.09</v>
      </c>
      <c r="K5" s="1">
        <v>1.2</v>
      </c>
    </row>
    <row r="6" spans="1:11" x14ac:dyDescent="0.35">
      <c r="A6" s="1">
        <v>171.34022506241899</v>
      </c>
      <c r="B6" s="1">
        <f t="shared" si="0"/>
        <v>27.340225062418995</v>
      </c>
      <c r="C6" s="1">
        <v>79.999997793910097</v>
      </c>
      <c r="D6" s="1">
        <v>6399.9996470256201</v>
      </c>
      <c r="E6" s="1">
        <v>8.9442717866749835</v>
      </c>
      <c r="G6" s="1">
        <v>171.34</v>
      </c>
      <c r="H6" s="1">
        <v>27.34</v>
      </c>
      <c r="I6" s="1">
        <v>80</v>
      </c>
      <c r="J6" s="1">
        <v>6400</v>
      </c>
      <c r="K6" s="1">
        <v>8.94</v>
      </c>
    </row>
    <row r="7" spans="1:11" x14ac:dyDescent="0.35">
      <c r="A7" s="1">
        <v>171.958772325024</v>
      </c>
      <c r="B7" s="1">
        <f t="shared" si="0"/>
        <v>27.958772325024</v>
      </c>
      <c r="C7" s="1">
        <v>64.819276018678494</v>
      </c>
      <c r="D7" s="1">
        <v>4201.5385435856288</v>
      </c>
      <c r="E7" s="1">
        <v>8.0510419213092224</v>
      </c>
      <c r="G7" s="1">
        <v>171.96</v>
      </c>
      <c r="H7" s="1">
        <v>27.96</v>
      </c>
      <c r="I7" s="1">
        <v>64.819999999999993</v>
      </c>
      <c r="J7" s="1">
        <v>4201.54</v>
      </c>
      <c r="K7" s="1">
        <v>8.0500000000000007</v>
      </c>
    </row>
    <row r="8" spans="1:11" x14ac:dyDescent="0.35">
      <c r="A8" s="1">
        <v>178.14432989690701</v>
      </c>
      <c r="B8" s="1">
        <f t="shared" si="0"/>
        <v>34.14432989690701</v>
      </c>
      <c r="C8" s="1">
        <v>67.710842071103599</v>
      </c>
      <c r="D8" s="1">
        <v>4584.7581339779335</v>
      </c>
      <c r="E8" s="1">
        <v>8.228659797992842</v>
      </c>
      <c r="G8" s="1">
        <v>178.14</v>
      </c>
      <c r="H8" s="1">
        <v>34.14</v>
      </c>
      <c r="I8" s="1">
        <v>67.709999999999994</v>
      </c>
      <c r="J8" s="1">
        <v>4584.76</v>
      </c>
      <c r="K8" s="1">
        <v>8.23</v>
      </c>
    </row>
    <row r="9" spans="1:11" x14ac:dyDescent="0.35">
      <c r="A9" s="1">
        <v>183.09279294358001</v>
      </c>
      <c r="B9" s="1">
        <f t="shared" si="0"/>
        <v>39.092792943580008</v>
      </c>
      <c r="C9" s="1">
        <v>63.1325328315802</v>
      </c>
      <c r="D9" s="1">
        <v>3985.7167017305519</v>
      </c>
      <c r="E9" s="1">
        <v>7.9455983306218165</v>
      </c>
      <c r="G9" s="1">
        <v>183.09</v>
      </c>
      <c r="H9" s="1">
        <v>39.090000000000003</v>
      </c>
      <c r="I9" s="1">
        <v>63.13</v>
      </c>
      <c r="J9" s="1">
        <v>3985.72</v>
      </c>
      <c r="K9" s="1">
        <v>7.95</v>
      </c>
    </row>
    <row r="10" spans="1:11" x14ac:dyDescent="0.35">
      <c r="A10" s="1">
        <v>191.75259619644001</v>
      </c>
      <c r="B10" s="1">
        <f t="shared" si="0"/>
        <v>47.75259619644001</v>
      </c>
      <c r="C10" s="1">
        <v>64.819276018678494</v>
      </c>
      <c r="D10" s="1">
        <v>4201.5385435856288</v>
      </c>
      <c r="E10" s="1">
        <v>8.0510419213092224</v>
      </c>
      <c r="G10" s="1">
        <v>191.75</v>
      </c>
      <c r="H10" s="1">
        <v>47.75</v>
      </c>
      <c r="I10" s="1">
        <v>64.819999999999993</v>
      </c>
      <c r="J10" s="1">
        <v>4201.54</v>
      </c>
      <c r="K10" s="1">
        <v>8.0500000000000007</v>
      </c>
    </row>
    <row r="11" spans="1:11" x14ac:dyDescent="0.35">
      <c r="A11" s="1">
        <v>192.37114345904399</v>
      </c>
      <c r="B11" s="1">
        <f t="shared" si="0"/>
        <v>48.371143459043992</v>
      </c>
      <c r="C11" s="1">
        <v>1.2048118348776999</v>
      </c>
      <c r="D11" s="1">
        <v>1.4515715574613701</v>
      </c>
      <c r="E11" s="1">
        <v>1.0976392097942291</v>
      </c>
      <c r="G11" s="1">
        <v>192.37</v>
      </c>
      <c r="H11" s="1">
        <v>48.37</v>
      </c>
      <c r="I11" s="1">
        <v>1.2</v>
      </c>
      <c r="J11" s="1">
        <v>1.45</v>
      </c>
      <c r="K11" s="1">
        <v>1.1000000000000001</v>
      </c>
    </row>
    <row r="12" spans="1:11" x14ac:dyDescent="0.35">
      <c r="A12" s="1">
        <v>196.08248366523</v>
      </c>
      <c r="B12" s="1">
        <f t="shared" si="0"/>
        <v>52.082483665230001</v>
      </c>
      <c r="C12" s="1">
        <v>88.915656112071105</v>
      </c>
      <c r="D12" s="1">
        <v>7905.9939018400873</v>
      </c>
      <c r="E12" s="1">
        <v>9.4295098553461987</v>
      </c>
      <c r="G12" s="1">
        <v>196.08</v>
      </c>
      <c r="H12" s="1">
        <v>52.08</v>
      </c>
      <c r="I12" s="1">
        <v>88.92</v>
      </c>
      <c r="J12" s="1">
        <v>7905.99</v>
      </c>
      <c r="K12" s="1">
        <v>9.43</v>
      </c>
    </row>
    <row r="13" spans="1:11" x14ac:dyDescent="0.35">
      <c r="A13" s="1">
        <v>195.463936402625</v>
      </c>
      <c r="B13" s="1">
        <f t="shared" si="0"/>
        <v>51.463936402624995</v>
      </c>
      <c r="C13" s="1">
        <v>4.8192694004090502</v>
      </c>
      <c r="D13" s="1">
        <v>23.225357553719007</v>
      </c>
      <c r="E13" s="1">
        <v>2.195283444206932</v>
      </c>
      <c r="G13" s="1">
        <v>195.46</v>
      </c>
      <c r="H13" s="1">
        <v>51.46</v>
      </c>
      <c r="I13" s="1">
        <v>4.82</v>
      </c>
      <c r="J13" s="1">
        <v>23.23</v>
      </c>
      <c r="K13" s="1">
        <v>2.2000000000000002</v>
      </c>
    </row>
    <row r="14" spans="1:11" x14ac:dyDescent="0.35">
      <c r="A14" s="1">
        <v>199.79382387141499</v>
      </c>
      <c r="B14" s="1">
        <f t="shared" si="0"/>
        <v>55.793823871414986</v>
      </c>
      <c r="C14" s="1">
        <v>66.024098884005298</v>
      </c>
      <c r="D14" s="1">
        <v>4359.1816334449095</v>
      </c>
      <c r="E14" s="1">
        <v>8.1255214530518156</v>
      </c>
      <c r="G14" s="1">
        <v>199.79</v>
      </c>
      <c r="H14" s="1">
        <v>55.79</v>
      </c>
      <c r="I14" s="1">
        <v>66.02</v>
      </c>
      <c r="J14" s="1">
        <v>4359.18</v>
      </c>
      <c r="K14" s="1">
        <v>8.1300000000000008</v>
      </c>
    </row>
    <row r="15" spans="1:11" x14ac:dyDescent="0.35">
      <c r="A15" s="1">
        <v>212.78351459306501</v>
      </c>
      <c r="B15" s="1">
        <f t="shared" si="0"/>
        <v>68.783514593065007</v>
      </c>
      <c r="C15" s="1">
        <v>67.228910718883</v>
      </c>
      <c r="D15" s="1">
        <v>4519.7264364475413</v>
      </c>
      <c r="E15" s="1">
        <v>8.1993237964409609</v>
      </c>
      <c r="G15" s="1">
        <v>212.78</v>
      </c>
      <c r="H15" s="1">
        <v>68.78</v>
      </c>
      <c r="I15" s="1">
        <v>67.23</v>
      </c>
      <c r="J15" s="1">
        <v>4519.7299999999996</v>
      </c>
      <c r="K15" s="1">
        <v>8.1999999999999993</v>
      </c>
    </row>
    <row r="16" spans="1:11" x14ac:dyDescent="0.35">
      <c r="A16" s="1">
        <v>212.78351459306501</v>
      </c>
      <c r="B16" s="1">
        <f t="shared" si="0"/>
        <v>68.783514593065007</v>
      </c>
      <c r="C16" s="1">
        <v>67.228910718883</v>
      </c>
      <c r="D16" s="1">
        <v>4519.7264364475413</v>
      </c>
      <c r="E16" s="1">
        <v>8.1993237964409609</v>
      </c>
      <c r="G16" s="1">
        <v>212.78</v>
      </c>
      <c r="H16" s="1">
        <v>68.78</v>
      </c>
      <c r="I16" s="1">
        <v>67.23</v>
      </c>
      <c r="J16" s="1">
        <v>4519.7299999999996</v>
      </c>
      <c r="K16" s="1">
        <v>8.1999999999999993</v>
      </c>
    </row>
    <row r="17" spans="1:11" x14ac:dyDescent="0.35">
      <c r="A17" s="1">
        <v>214.639184696158</v>
      </c>
      <c r="B17" s="1">
        <f t="shared" si="0"/>
        <v>70.639184696157997</v>
      </c>
      <c r="C17" s="1">
        <v>90.3614391382836</v>
      </c>
      <c r="D17" s="1">
        <v>8165.1896831417316</v>
      </c>
      <c r="E17" s="1">
        <v>9.5058634083540046</v>
      </c>
      <c r="G17" s="1">
        <v>214.64</v>
      </c>
      <c r="H17" s="1">
        <v>70.64</v>
      </c>
      <c r="I17" s="1">
        <v>90.36</v>
      </c>
      <c r="J17" s="1">
        <v>8165.19</v>
      </c>
      <c r="K17" s="1">
        <v>9.51</v>
      </c>
    </row>
    <row r="18" spans="1:11" x14ac:dyDescent="0.35">
      <c r="A18" s="1">
        <v>206.597957021182</v>
      </c>
      <c r="B18" s="1">
        <f t="shared" si="0"/>
        <v>62.597957021181998</v>
      </c>
      <c r="C18" s="1">
        <v>66.746990397111603</v>
      </c>
      <c r="D18" s="1">
        <v>4455.1607270721088</v>
      </c>
      <c r="E18" s="1">
        <v>8.1698831324022994</v>
      </c>
      <c r="G18" s="1">
        <v>206.6</v>
      </c>
      <c r="H18" s="1">
        <v>62.6</v>
      </c>
      <c r="I18" s="1">
        <v>66.75</v>
      </c>
      <c r="J18" s="1">
        <v>4455.16</v>
      </c>
      <c r="K18" s="1">
        <v>8.17</v>
      </c>
    </row>
    <row r="19" spans="1:11" x14ac:dyDescent="0.35">
      <c r="A19" s="1">
        <v>217.731977639739</v>
      </c>
      <c r="B19" s="1">
        <f t="shared" si="0"/>
        <v>73.731977639739</v>
      </c>
      <c r="C19" s="1">
        <v>0.963862704441101</v>
      </c>
      <c r="D19" s="1">
        <v>0.92903131301251318</v>
      </c>
      <c r="E19" s="1">
        <v>0.98176509636526654</v>
      </c>
      <c r="G19" s="1">
        <v>217.73</v>
      </c>
      <c r="H19" s="1">
        <v>73.73</v>
      </c>
      <c r="I19" s="1">
        <v>0.96</v>
      </c>
      <c r="J19" s="1">
        <v>0.93</v>
      </c>
      <c r="K19" s="1">
        <v>0.98</v>
      </c>
    </row>
    <row r="20" spans="1:11" x14ac:dyDescent="0.35">
      <c r="A20" s="1">
        <v>221.44331784592401</v>
      </c>
      <c r="B20" s="1">
        <f t="shared" si="0"/>
        <v>77.443317845924014</v>
      </c>
      <c r="C20" s="1">
        <v>64.337344666457895</v>
      </c>
      <c r="D20" s="1">
        <v>4139.2939187305983</v>
      </c>
      <c r="E20" s="1">
        <v>8.0210563310861929</v>
      </c>
      <c r="G20" s="1">
        <v>221.44</v>
      </c>
      <c r="H20" s="1">
        <v>77.44</v>
      </c>
      <c r="I20" s="1">
        <v>64.34</v>
      </c>
      <c r="J20" s="1">
        <v>4139.29</v>
      </c>
      <c r="K20" s="1">
        <v>8.02</v>
      </c>
    </row>
    <row r="21" spans="1:11" x14ac:dyDescent="0.35">
      <c r="A21" s="1">
        <v>225.15465805210999</v>
      </c>
      <c r="B21" s="1">
        <f t="shared" si="0"/>
        <v>81.154658052109994</v>
      </c>
      <c r="C21" s="1">
        <v>61.204818453147098</v>
      </c>
      <c r="D21" s="1">
        <v>3746.0298018826957</v>
      </c>
      <c r="E21" s="1">
        <v>7.8233508455870169</v>
      </c>
      <c r="G21" s="1">
        <v>225.15</v>
      </c>
      <c r="H21" s="1">
        <v>81.150000000000006</v>
      </c>
      <c r="I21" s="1">
        <v>61.2</v>
      </c>
      <c r="J21" s="1">
        <v>3746.03</v>
      </c>
      <c r="K21" s="1">
        <v>7.82</v>
      </c>
    </row>
    <row r="22" spans="1:11" x14ac:dyDescent="0.35">
      <c r="A22" s="1">
        <v>227.628875417807</v>
      </c>
      <c r="B22" s="1">
        <f t="shared" si="0"/>
        <v>83.628875417806995</v>
      </c>
      <c r="C22" s="1">
        <v>64.096384505572203</v>
      </c>
      <c r="D22" s="1">
        <v>4108.3465066861563</v>
      </c>
      <c r="E22" s="1">
        <v>8.0060217652447214</v>
      </c>
      <c r="G22" s="1">
        <v>227.63</v>
      </c>
      <c r="H22" s="1">
        <v>83.63</v>
      </c>
      <c r="I22" s="1">
        <v>64.099999999999994</v>
      </c>
      <c r="J22" s="1">
        <v>4108.3500000000004</v>
      </c>
      <c r="K22" s="1">
        <v>8.01</v>
      </c>
    </row>
    <row r="23" spans="1:11" x14ac:dyDescent="0.35">
      <c r="A23" s="1">
        <v>226.39175257731901</v>
      </c>
      <c r="B23" s="1">
        <f t="shared" si="0"/>
        <v>82.391752577319011</v>
      </c>
      <c r="C23" s="1">
        <v>14.457830262125301</v>
      </c>
      <c r="D23" s="1">
        <v>209.02885588842614</v>
      </c>
      <c r="E23" s="1">
        <v>3.8023453633415918</v>
      </c>
      <c r="G23" s="1">
        <v>226.39</v>
      </c>
      <c r="H23" s="1">
        <v>82.39</v>
      </c>
      <c r="I23" s="1">
        <v>14.46</v>
      </c>
      <c r="J23" s="1">
        <v>209.03</v>
      </c>
      <c r="K23" s="1">
        <v>3.8</v>
      </c>
    </row>
    <row r="24" spans="1:11" x14ac:dyDescent="0.35">
      <c r="A24" s="1">
        <v>232.57733846448099</v>
      </c>
      <c r="B24" s="1">
        <f t="shared" si="0"/>
        <v>88.577338464480988</v>
      </c>
      <c r="C24" s="1">
        <v>24.337351284727401</v>
      </c>
      <c r="D24" s="1">
        <v>592.30666755622246</v>
      </c>
      <c r="E24" s="1">
        <v>4.9332901074969637</v>
      </c>
      <c r="G24" s="1">
        <v>232.58</v>
      </c>
      <c r="H24" s="1">
        <v>88.58</v>
      </c>
      <c r="I24" s="1">
        <v>24.34</v>
      </c>
      <c r="J24" s="1">
        <v>592.30999999999995</v>
      </c>
      <c r="K24" s="1">
        <v>4.93</v>
      </c>
    </row>
    <row r="25" spans="1:11" x14ac:dyDescent="0.35">
      <c r="A25" s="1">
        <v>233.81443298969</v>
      </c>
      <c r="B25" s="1">
        <f t="shared" si="0"/>
        <v>89.814432989690005</v>
      </c>
      <c r="C25" s="1">
        <v>1.68675421754737</v>
      </c>
      <c r="D25" s="1">
        <v>2.8451397904138402</v>
      </c>
      <c r="E25" s="1">
        <v>1.2987510221545044</v>
      </c>
      <c r="G25" s="1">
        <v>233.81</v>
      </c>
      <c r="H25" s="1">
        <v>89.81</v>
      </c>
      <c r="I25" s="1">
        <v>1.69</v>
      </c>
      <c r="J25" s="1">
        <v>2.85</v>
      </c>
      <c r="K25" s="1">
        <v>1.3</v>
      </c>
    </row>
    <row r="26" spans="1:11" x14ac:dyDescent="0.35">
      <c r="A26" s="1">
        <v>235.67010309278299</v>
      </c>
      <c r="B26" s="1">
        <f t="shared" si="0"/>
        <v>91.670103092782995</v>
      </c>
      <c r="C26" s="1">
        <v>47.469879704127997</v>
      </c>
      <c r="D26" s="1">
        <v>2253.3894791243833</v>
      </c>
      <c r="E26" s="1">
        <v>6.8898388735969727</v>
      </c>
      <c r="G26" s="1">
        <v>235.67</v>
      </c>
      <c r="H26" s="1">
        <v>91.67</v>
      </c>
      <c r="I26" s="1">
        <v>47.47</v>
      </c>
      <c r="J26" s="1">
        <v>2253.39</v>
      </c>
      <c r="K26" s="1">
        <v>6.89</v>
      </c>
    </row>
    <row r="27" spans="1:11" x14ac:dyDescent="0.35">
      <c r="A27" s="1">
        <v>237.52577319587601</v>
      </c>
      <c r="B27" s="1">
        <f t="shared" si="0"/>
        <v>93.525773195876013</v>
      </c>
      <c r="C27" s="1">
        <v>42.650599273269798</v>
      </c>
      <c r="D27" s="1">
        <v>1819.0736183690422</v>
      </c>
      <c r="E27" s="1">
        <v>6.5307426280071548</v>
      </c>
      <c r="G27" s="1">
        <v>237.53</v>
      </c>
      <c r="H27" s="1">
        <v>93.53</v>
      </c>
      <c r="I27" s="1">
        <v>42.65</v>
      </c>
      <c r="J27" s="1">
        <v>1819.07</v>
      </c>
      <c r="K27" s="1">
        <v>6.53</v>
      </c>
    </row>
    <row r="28" spans="1:11" x14ac:dyDescent="0.35">
      <c r="A28" s="1">
        <v>239.381443298969</v>
      </c>
      <c r="B28" s="1">
        <f t="shared" si="0"/>
        <v>95.381443298969003</v>
      </c>
      <c r="C28" s="1">
        <v>46.024096677915502</v>
      </c>
      <c r="D28" s="1">
        <v>2118.2174750181125</v>
      </c>
      <c r="E28" s="1">
        <v>6.7841061812088039</v>
      </c>
      <c r="G28" s="1">
        <v>239.38</v>
      </c>
      <c r="H28" s="1">
        <v>95.38</v>
      </c>
      <c r="I28" s="1">
        <v>46.02</v>
      </c>
      <c r="J28" s="1">
        <v>2118.2199999999998</v>
      </c>
      <c r="K28" s="1">
        <v>6.78</v>
      </c>
    </row>
    <row r="29" spans="1:11" x14ac:dyDescent="0.35">
      <c r="A29" s="1">
        <v>241.855688979945</v>
      </c>
      <c r="B29" s="1">
        <f t="shared" si="0"/>
        <v>97.855688979945</v>
      </c>
      <c r="C29" s="1">
        <v>43.614461977710903</v>
      </c>
      <c r="D29" s="1">
        <v>1902.2212936051901</v>
      </c>
      <c r="E29" s="1">
        <v>6.6041246185782185</v>
      </c>
      <c r="G29" s="1">
        <v>241.86</v>
      </c>
      <c r="H29" s="1">
        <v>97.86</v>
      </c>
      <c r="I29" s="1">
        <v>43.61</v>
      </c>
      <c r="J29" s="1">
        <v>1902.22</v>
      </c>
      <c r="K29" s="1">
        <v>6.6</v>
      </c>
    </row>
    <row r="30" spans="1:11" x14ac:dyDescent="0.35">
      <c r="A30" s="1">
        <v>246.18560476401399</v>
      </c>
      <c r="B30" s="1">
        <f t="shared" si="0"/>
        <v>102.18560476401399</v>
      </c>
      <c r="C30" s="1">
        <v>45.542165325694903</v>
      </c>
      <c r="D30" s="1">
        <v>2074.088822552927</v>
      </c>
      <c r="E30" s="1">
        <v>6.7484935597283418</v>
      </c>
      <c r="G30" s="1">
        <v>246.19</v>
      </c>
      <c r="H30" s="1">
        <v>102.19</v>
      </c>
      <c r="I30" s="1">
        <v>45.54</v>
      </c>
      <c r="J30" s="1">
        <v>2074.09</v>
      </c>
      <c r="K30" s="1">
        <v>6.75</v>
      </c>
    </row>
    <row r="31" spans="1:11" x14ac:dyDescent="0.35">
      <c r="A31" s="1">
        <v>246.80412371134</v>
      </c>
      <c r="B31" s="1">
        <f t="shared" si="0"/>
        <v>102.80412371134</v>
      </c>
      <c r="C31" s="1">
        <v>43.373490786376102</v>
      </c>
      <c r="D31" s="1">
        <v>1881.2597029958526</v>
      </c>
      <c r="E31" s="1">
        <v>6.585855357231595</v>
      </c>
      <c r="G31" s="1">
        <v>246.8</v>
      </c>
      <c r="H31" s="1">
        <v>102.8</v>
      </c>
      <c r="I31" s="1">
        <v>43.37</v>
      </c>
      <c r="J31" s="1">
        <v>1881.26</v>
      </c>
      <c r="K31" s="1">
        <v>6.59</v>
      </c>
    </row>
    <row r="32" spans="1:11" x14ac:dyDescent="0.35">
      <c r="A32" s="1">
        <v>252.98970959850101</v>
      </c>
      <c r="B32" s="1">
        <f t="shared" si="0"/>
        <v>108.98970959850101</v>
      </c>
      <c r="C32" s="1">
        <v>45.060245003923498</v>
      </c>
      <c r="D32" s="1">
        <v>2030.4256798136125</v>
      </c>
      <c r="E32" s="1">
        <v>6.7126928280626323</v>
      </c>
      <c r="G32" s="1">
        <v>252.99</v>
      </c>
      <c r="H32" s="1">
        <v>108.99</v>
      </c>
      <c r="I32" s="1">
        <v>45.06</v>
      </c>
      <c r="J32" s="1">
        <v>2030.43</v>
      </c>
      <c r="K32" s="1">
        <v>6.71</v>
      </c>
    </row>
    <row r="33" spans="1:11" x14ac:dyDescent="0.35">
      <c r="A33" s="1">
        <v>256.08247422680398</v>
      </c>
      <c r="B33" s="1">
        <f t="shared" si="0"/>
        <v>112.08247422680398</v>
      </c>
      <c r="C33" s="1">
        <v>45.060245003923498</v>
      </c>
      <c r="D33" s="1">
        <v>2030.4256798136125</v>
      </c>
      <c r="E33" s="1">
        <v>6.7126928280626323</v>
      </c>
      <c r="G33" s="1">
        <v>256.08</v>
      </c>
      <c r="H33" s="1">
        <v>112.08</v>
      </c>
      <c r="I33" s="1">
        <v>45.06</v>
      </c>
      <c r="J33" s="1">
        <v>2030.43</v>
      </c>
      <c r="K33" s="1">
        <v>6.71</v>
      </c>
    </row>
    <row r="34" spans="1:11" x14ac:dyDescent="0.35">
      <c r="A34" s="1">
        <v>257.31962538257</v>
      </c>
      <c r="B34" s="1">
        <f t="shared" si="0"/>
        <v>113.31962538257</v>
      </c>
      <c r="C34" s="1">
        <v>41.686747599277901</v>
      </c>
      <c r="D34" s="1">
        <v>1737.7849254059017</v>
      </c>
      <c r="E34" s="1">
        <v>6.4565275186649593</v>
      </c>
      <c r="G34" s="1">
        <v>257.32</v>
      </c>
      <c r="H34" s="1">
        <v>113.32</v>
      </c>
      <c r="I34" s="1">
        <v>41.69</v>
      </c>
      <c r="J34" s="1">
        <v>1737.78</v>
      </c>
      <c r="K34" s="1">
        <v>6.46</v>
      </c>
    </row>
    <row r="35" spans="1:11" x14ac:dyDescent="0.35">
      <c r="A35" s="1">
        <v>262.26806011396502</v>
      </c>
      <c r="B35" s="1">
        <f t="shared" si="0"/>
        <v>118.26806011396502</v>
      </c>
      <c r="C35" s="1">
        <v>45.542165325694903</v>
      </c>
      <c r="D35" s="1">
        <v>2074.088822552927</v>
      </c>
      <c r="E35" s="1">
        <v>6.7484935597283418</v>
      </c>
      <c r="G35" s="1">
        <v>262.27</v>
      </c>
      <c r="H35" s="1">
        <v>118.27</v>
      </c>
      <c r="I35" s="1">
        <v>45.54</v>
      </c>
      <c r="J35" s="1">
        <v>2074.09</v>
      </c>
      <c r="K35" s="1">
        <v>6.75</v>
      </c>
    </row>
    <row r="36" spans="1:11" x14ac:dyDescent="0.35">
      <c r="A36" s="1">
        <v>263.50515463917498</v>
      </c>
      <c r="B36" s="1">
        <f t="shared" si="0"/>
        <v>119.50515463917498</v>
      </c>
      <c r="C36" s="1">
        <v>43.855422138596701</v>
      </c>
      <c r="D36" s="1">
        <v>1923.2980509545177</v>
      </c>
      <c r="E36" s="1">
        <v>6.6223426473262998</v>
      </c>
      <c r="G36" s="1">
        <v>263.51</v>
      </c>
      <c r="H36" s="1">
        <v>119.51</v>
      </c>
      <c r="I36" s="1">
        <v>43.86</v>
      </c>
      <c r="J36" s="1">
        <v>1923.3</v>
      </c>
      <c r="K36" s="1">
        <v>6.62</v>
      </c>
    </row>
    <row r="37" spans="1:11" x14ac:dyDescent="0.35">
      <c r="A37" s="1">
        <v>269.07216494845301</v>
      </c>
      <c r="B37" s="1">
        <f t="shared" si="0"/>
        <v>125.07216494845301</v>
      </c>
      <c r="C37" s="1">
        <v>43.373490786376102</v>
      </c>
      <c r="D37" s="1">
        <v>1881.2597029958526</v>
      </c>
      <c r="E37" s="1">
        <v>6.585855357231595</v>
      </c>
      <c r="G37" s="1">
        <v>269.07</v>
      </c>
      <c r="H37" s="1">
        <v>125.07</v>
      </c>
      <c r="I37" s="1">
        <v>43.37</v>
      </c>
      <c r="J37" s="1">
        <v>1881.26</v>
      </c>
      <c r="K37" s="1">
        <v>6.59</v>
      </c>
    </row>
    <row r="38" spans="1:11" x14ac:dyDescent="0.35">
      <c r="A38" s="1">
        <v>272.16498620731301</v>
      </c>
      <c r="B38" s="1">
        <f t="shared" si="0"/>
        <v>128.16498620731301</v>
      </c>
      <c r="C38" s="1">
        <v>45.301205164809197</v>
      </c>
      <c r="D38" s="1">
        <v>2052.1991893841355</v>
      </c>
      <c r="E38" s="1">
        <v>6.7306169973345833</v>
      </c>
      <c r="G38" s="1">
        <v>272.16000000000003</v>
      </c>
      <c r="H38" s="1">
        <v>128.16</v>
      </c>
      <c r="I38" s="1">
        <v>45.3</v>
      </c>
      <c r="J38" s="1">
        <v>2052.1999999999998</v>
      </c>
      <c r="K38" s="1">
        <v>6.73</v>
      </c>
    </row>
    <row r="39" spans="1:11" x14ac:dyDescent="0.35">
      <c r="A39" s="1">
        <v>275.25775083561501</v>
      </c>
      <c r="B39" s="1">
        <f t="shared" si="0"/>
        <v>131.25775083561501</v>
      </c>
      <c r="C39" s="1">
        <v>42.409639112384099</v>
      </c>
      <c r="D39" s="1">
        <v>1798.5774896426592</v>
      </c>
      <c r="E39" s="1">
        <v>6.5122683538367871</v>
      </c>
      <c r="G39" s="1">
        <v>275.26</v>
      </c>
      <c r="H39" s="1">
        <v>131.26</v>
      </c>
      <c r="I39" s="1">
        <v>42.41</v>
      </c>
      <c r="J39" s="1">
        <v>1798.58</v>
      </c>
      <c r="K39" s="1">
        <v>6.51</v>
      </c>
    </row>
    <row r="40" spans="1:11" x14ac:dyDescent="0.35">
      <c r="A40" s="1">
        <v>278.35051546391702</v>
      </c>
      <c r="B40" s="1">
        <f t="shared" si="0"/>
        <v>134.35051546391702</v>
      </c>
      <c r="C40" s="1">
        <v>45.060245003923498</v>
      </c>
      <c r="D40" s="1">
        <v>2030.4256798136125</v>
      </c>
      <c r="E40" s="1">
        <v>6.7126928280626323</v>
      </c>
      <c r="G40" s="1">
        <v>278.35000000000002</v>
      </c>
      <c r="H40" s="1">
        <v>134.35</v>
      </c>
      <c r="I40" s="1">
        <v>45.06</v>
      </c>
      <c r="J40" s="1">
        <v>2030.43</v>
      </c>
      <c r="K40" s="1">
        <v>6.71</v>
      </c>
    </row>
    <row r="41" spans="1:11" x14ac:dyDescent="0.35">
      <c r="A41" s="1">
        <v>282.68043124798601</v>
      </c>
      <c r="B41" s="1">
        <f t="shared" si="0"/>
        <v>138.68043124798601</v>
      </c>
      <c r="C41" s="1">
        <v>43.132530625490404</v>
      </c>
      <c r="D41" s="1">
        <v>1860.4151981588675</v>
      </c>
      <c r="E41" s="1">
        <v>6.5675361152787275</v>
      </c>
      <c r="G41" s="1">
        <v>282.68</v>
      </c>
      <c r="H41" s="1">
        <v>138.68</v>
      </c>
      <c r="I41" s="1">
        <v>43.13</v>
      </c>
      <c r="J41" s="1">
        <v>1860.42</v>
      </c>
      <c r="K41" s="1">
        <v>6.57</v>
      </c>
    </row>
    <row r="42" spans="1:11" x14ac:dyDescent="0.35">
      <c r="A42" s="1">
        <v>286.39177145417199</v>
      </c>
      <c r="B42" s="1">
        <f t="shared" si="0"/>
        <v>142.39177145417199</v>
      </c>
      <c r="C42" s="1">
        <v>46.2650568388012</v>
      </c>
      <c r="D42" s="1">
        <v>2140.4554842975058</v>
      </c>
      <c r="E42" s="1">
        <v>6.801842165090366</v>
      </c>
      <c r="G42" s="1">
        <v>286.39</v>
      </c>
      <c r="H42" s="1">
        <v>142.38999999999999</v>
      </c>
      <c r="I42" s="1">
        <v>46.27</v>
      </c>
      <c r="J42" s="1">
        <v>2140.46</v>
      </c>
      <c r="K42" s="1">
        <v>6.8</v>
      </c>
    </row>
    <row r="43" spans="1:11" x14ac:dyDescent="0.35">
      <c r="A43" s="1">
        <v>288.24744155726398</v>
      </c>
      <c r="B43" s="1">
        <f t="shared" si="0"/>
        <v>144.24744155726398</v>
      </c>
      <c r="C43" s="1">
        <v>50.602405917438801</v>
      </c>
      <c r="D43" s="1">
        <v>2560.6034846332454</v>
      </c>
      <c r="E43" s="1">
        <v>7.1135368079063737</v>
      </c>
      <c r="G43" s="1">
        <v>288.25</v>
      </c>
      <c r="H43" s="1">
        <v>144.25</v>
      </c>
      <c r="I43" s="1">
        <v>50.6</v>
      </c>
      <c r="J43" s="1">
        <v>2560.6</v>
      </c>
      <c r="K43" s="1">
        <v>7.11</v>
      </c>
    </row>
    <row r="44" spans="1:11" x14ac:dyDescent="0.35">
      <c r="B44" s="1"/>
      <c r="C44" s="1">
        <v>43.769362049353191</v>
      </c>
      <c r="D44" s="1">
        <v>2531.5180398542002</v>
      </c>
      <c r="E44" s="1">
        <v>6.1078767459463075</v>
      </c>
      <c r="G44" s="1" t="s">
        <v>17</v>
      </c>
      <c r="H44" s="1"/>
      <c r="I44" s="1" cm="1">
        <f t="array" ref="I44:K56">ROUND(C44:E56,2)</f>
        <v>43.77</v>
      </c>
      <c r="J44" s="1">
        <v>2531.52</v>
      </c>
      <c r="K44" s="1">
        <v>6.11</v>
      </c>
    </row>
    <row r="45" spans="1:11" x14ac:dyDescent="0.35">
      <c r="B45" s="1"/>
      <c r="C45" s="1">
        <v>3.8753787718792987</v>
      </c>
      <c r="D45" s="1">
        <v>318.46105379793477</v>
      </c>
      <c r="E45" s="1">
        <v>0.39703792611376576</v>
      </c>
      <c r="G45" s="1" t="s">
        <v>20</v>
      </c>
      <c r="H45" s="1"/>
      <c r="I45" s="1">
        <v>3.88</v>
      </c>
      <c r="J45" s="1">
        <v>318.45999999999998</v>
      </c>
      <c r="K45" s="1">
        <v>0.4</v>
      </c>
    </row>
    <row r="46" spans="1:11" x14ac:dyDescent="0.35">
      <c r="B46" s="1"/>
      <c r="C46" s="1">
        <v>45.180725084366344</v>
      </c>
      <c r="D46" s="1">
        <v>2041.312434598874</v>
      </c>
      <c r="E46" s="1">
        <v>6.7216549126986074</v>
      </c>
      <c r="G46" s="1" t="s">
        <v>18</v>
      </c>
      <c r="H46" s="1"/>
      <c r="I46" s="1">
        <v>45.18</v>
      </c>
      <c r="J46" s="1">
        <v>2041.31</v>
      </c>
      <c r="K46" s="1">
        <v>6.72</v>
      </c>
    </row>
    <row r="47" spans="1:11" x14ac:dyDescent="0.35">
      <c r="B47" s="1"/>
      <c r="C47" s="1">
        <v>45.060245003923498</v>
      </c>
      <c r="D47" s="1">
        <v>2030.4256798136125</v>
      </c>
      <c r="E47" s="1">
        <v>6.7126928280626323</v>
      </c>
      <c r="G47" s="1" t="s">
        <v>19</v>
      </c>
      <c r="H47" s="1"/>
      <c r="I47" s="1">
        <v>45.06</v>
      </c>
      <c r="J47" s="1">
        <v>2030.43</v>
      </c>
      <c r="K47" s="1">
        <v>6.71</v>
      </c>
    </row>
    <row r="48" spans="1:11" x14ac:dyDescent="0.35">
      <c r="B48" s="1"/>
      <c r="C48" s="1">
        <v>25.115324928664041</v>
      </c>
      <c r="D48" s="1">
        <v>2063.863512206131</v>
      </c>
      <c r="E48" s="1">
        <v>2.5730998465769348</v>
      </c>
      <c r="G48" s="1" t="s">
        <v>21</v>
      </c>
      <c r="H48" s="1"/>
      <c r="I48" s="1">
        <v>25.12</v>
      </c>
      <c r="J48" s="1">
        <v>2063.86</v>
      </c>
      <c r="K48" s="1">
        <v>2.57</v>
      </c>
    </row>
    <row r="49" spans="2:11" x14ac:dyDescent="0.35">
      <c r="B49" s="1"/>
      <c r="C49" s="1">
        <v>630.77954627237341</v>
      </c>
      <c r="D49" s="1">
        <v>4259532.597015827</v>
      </c>
      <c r="E49" s="1">
        <v>6.6208428204542447</v>
      </c>
      <c r="G49" s="1" t="s">
        <v>22</v>
      </c>
      <c r="H49" s="1"/>
      <c r="I49" s="1">
        <v>630.78</v>
      </c>
      <c r="J49" s="1">
        <v>4259532.5999999996</v>
      </c>
      <c r="K49" s="1">
        <v>6.62</v>
      </c>
    </row>
    <row r="50" spans="2:11" x14ac:dyDescent="0.35">
      <c r="B50" s="1"/>
      <c r="C50" s="1">
        <v>-0.51656954857495885</v>
      </c>
      <c r="D50" s="1">
        <v>0.72735577696178533</v>
      </c>
      <c r="E50" s="1">
        <v>-4.4759086518122437E-3</v>
      </c>
      <c r="G50" s="1" t="s">
        <v>23</v>
      </c>
      <c r="H50" s="1"/>
      <c r="I50" s="1">
        <v>-0.52</v>
      </c>
      <c r="J50" s="1">
        <v>0.73</v>
      </c>
      <c r="K50" s="1">
        <v>0</v>
      </c>
    </row>
    <row r="51" spans="2:11" x14ac:dyDescent="0.35">
      <c r="B51" s="1"/>
      <c r="C51" s="1">
        <v>-0.42370471295649359</v>
      </c>
      <c r="D51" s="1">
        <v>0.87381113938479604</v>
      </c>
      <c r="E51" s="1">
        <v>-1.1015624624863873</v>
      </c>
      <c r="G51" s="1" t="s">
        <v>24</v>
      </c>
      <c r="H51" s="1"/>
      <c r="I51" s="1">
        <v>-0.42</v>
      </c>
      <c r="J51" s="1">
        <v>0.87</v>
      </c>
      <c r="K51" s="1">
        <v>-1.1000000000000001</v>
      </c>
    </row>
    <row r="52" spans="2:11" x14ac:dyDescent="0.35">
      <c r="B52" s="1"/>
      <c r="C52" s="1">
        <v>89.87951881651216</v>
      </c>
      <c r="D52" s="1">
        <v>8164.9574359451954</v>
      </c>
      <c r="E52" s="1">
        <v>8.8116585958012266</v>
      </c>
      <c r="G52" s="1" t="s">
        <v>25</v>
      </c>
      <c r="H52" s="1"/>
      <c r="I52" s="1">
        <v>89.88</v>
      </c>
      <c r="J52" s="1">
        <v>8164.96</v>
      </c>
      <c r="K52" s="1">
        <v>8.81</v>
      </c>
    </row>
    <row r="53" spans="2:11" x14ac:dyDescent="0.35">
      <c r="B53" s="1"/>
      <c r="C53" s="1">
        <v>0.48192032177143701</v>
      </c>
      <c r="D53" s="1">
        <v>0.23224719653628539</v>
      </c>
      <c r="E53" s="1">
        <v>0.69420481255277755</v>
      </c>
      <c r="G53" s="1" t="s">
        <v>26</v>
      </c>
      <c r="H53" s="1"/>
      <c r="I53" s="1">
        <v>0.48</v>
      </c>
      <c r="J53" s="1">
        <v>0.23</v>
      </c>
      <c r="K53" s="1">
        <v>0.69</v>
      </c>
    </row>
    <row r="54" spans="2:11" x14ac:dyDescent="0.35">
      <c r="B54" s="1"/>
      <c r="C54" s="1">
        <v>90.3614391382836</v>
      </c>
      <c r="D54" s="1">
        <v>8165.1896831417316</v>
      </c>
      <c r="E54" s="1">
        <v>9.5058634083540046</v>
      </c>
      <c r="G54" s="1" t="s">
        <v>27</v>
      </c>
      <c r="H54" s="1"/>
      <c r="I54" s="1">
        <v>90.36</v>
      </c>
      <c r="J54" s="1">
        <v>8165.19</v>
      </c>
      <c r="K54" s="1">
        <v>9.51</v>
      </c>
    </row>
    <row r="55" spans="2:11" x14ac:dyDescent="0.35">
      <c r="B55" s="1"/>
      <c r="C55" s="1">
        <v>1838.313206072834</v>
      </c>
      <c r="D55" s="1">
        <v>106323.7576738764</v>
      </c>
      <c r="E55" s="1">
        <v>256.53082332974492</v>
      </c>
      <c r="G55" s="1" t="s">
        <v>28</v>
      </c>
      <c r="H55" s="1"/>
      <c r="I55" s="1">
        <v>1838.31</v>
      </c>
      <c r="J55" s="1">
        <v>106323.76</v>
      </c>
      <c r="K55" s="1">
        <v>256.52999999999997</v>
      </c>
    </row>
    <row r="56" spans="2:11" x14ac:dyDescent="0.35">
      <c r="B56" s="1"/>
      <c r="C56" s="1">
        <v>42</v>
      </c>
      <c r="D56" s="1">
        <v>42</v>
      </c>
      <c r="E56" s="1">
        <v>42</v>
      </c>
      <c r="G56" s="1" t="s">
        <v>29</v>
      </c>
      <c r="H56" s="1"/>
      <c r="I56" s="1">
        <v>42</v>
      </c>
      <c r="J56" s="1">
        <v>42</v>
      </c>
      <c r="K56" s="1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E370-029C-4B75-B709-44A27CABE94C}">
  <dimension ref="A1:T48"/>
  <sheetViews>
    <sheetView topLeftCell="E1" zoomScaleNormal="100" workbookViewId="0">
      <selection activeCell="M17" sqref="M17"/>
    </sheetView>
  </sheetViews>
  <sheetFormatPr defaultRowHeight="14.5" x14ac:dyDescent="0.35"/>
  <cols>
    <col min="11" max="11" width="9.90625" customWidth="1"/>
    <col min="14" max="14" width="11.81640625" bestFit="1" customWidth="1"/>
  </cols>
  <sheetData>
    <row r="1" spans="1:20" x14ac:dyDescent="0.35">
      <c r="A1" t="s">
        <v>0</v>
      </c>
      <c r="F1" s="1" t="s">
        <v>3</v>
      </c>
      <c r="G1" s="1" t="s">
        <v>5</v>
      </c>
      <c r="H1" s="1" t="s">
        <v>4</v>
      </c>
      <c r="I1" s="1" t="s">
        <v>16</v>
      </c>
      <c r="J1" s="1" t="s">
        <v>33</v>
      </c>
      <c r="K1" s="3" t="s">
        <v>34</v>
      </c>
      <c r="L1" s="3" t="s">
        <v>35</v>
      </c>
      <c r="N1" s="1" t="s">
        <v>3</v>
      </c>
      <c r="O1" s="1" t="s">
        <v>5</v>
      </c>
      <c r="P1" s="1" t="s">
        <v>4</v>
      </c>
      <c r="Q1" s="1" t="s">
        <v>16</v>
      </c>
      <c r="R1" s="1" t="s">
        <v>33</v>
      </c>
      <c r="S1" s="1" t="s">
        <v>34</v>
      </c>
      <c r="T1" s="1" t="s">
        <v>35</v>
      </c>
    </row>
    <row r="2" spans="1:20" x14ac:dyDescent="0.35">
      <c r="A2" t="s">
        <v>3</v>
      </c>
      <c r="B2" t="s">
        <v>5</v>
      </c>
      <c r="C2" t="s">
        <v>4</v>
      </c>
      <c r="F2" s="1">
        <v>288.86601713514801</v>
      </c>
      <c r="G2" s="1">
        <f t="shared" ref="G2:G9" si="0">F2-288</f>
        <v>0.86601713514801304</v>
      </c>
      <c r="H2" s="1">
        <v>50.602405917438801</v>
      </c>
      <c r="I2" s="1" cm="1">
        <f t="array" ref="I2:I24">POWER(H2:H24,2)</f>
        <v>2560.6034846332454</v>
      </c>
      <c r="J2" s="1" cm="1">
        <f t="array" ref="J2:J24">SQRT(H2:H24)</f>
        <v>7.1135368079063737</v>
      </c>
      <c r="K2" cm="1">
        <f t="array" ref="K2:K24">1/_xlfn.ANCHORARRAY(J2)+37</f>
        <v>37.140577047255668</v>
      </c>
      <c r="L2" cm="1">
        <f t="array" ref="L2:L24">LOG10(H2:H24)</f>
        <v>1.7041711660854038</v>
      </c>
      <c r="N2" s="1" cm="1">
        <f t="array" ref="N2:T24">ROUND(F2:L24,2)</f>
        <v>288.87</v>
      </c>
      <c r="O2" s="1">
        <v>0.87</v>
      </c>
      <c r="P2" s="1">
        <v>50.6</v>
      </c>
      <c r="Q2" s="1">
        <v>2560.6</v>
      </c>
      <c r="R2" s="1">
        <v>7.11</v>
      </c>
      <c r="S2" s="1">
        <v>37.14</v>
      </c>
      <c r="T2" s="1">
        <v>1.7</v>
      </c>
    </row>
    <row r="3" spans="1:20" x14ac:dyDescent="0.35">
      <c r="A3">
        <v>311.75257731958698</v>
      </c>
      <c r="B3">
        <f t="shared" ref="B3:B17" si="1">A3-288</f>
        <v>23.752577319586976</v>
      </c>
      <c r="C3">
        <v>48.192771217234302</v>
      </c>
      <c r="F3" s="1">
        <v>291.34020618556701</v>
      </c>
      <c r="G3" s="1">
        <f t="shared" si="0"/>
        <v>3.3402061855670127</v>
      </c>
      <c r="H3" s="1">
        <v>41.445787438392102</v>
      </c>
      <c r="I3" s="1">
        <v>1717.7532963883805</v>
      </c>
      <c r="J3" s="1">
        <v>6.4378402774837546</v>
      </c>
      <c r="K3">
        <v>37.155331595208644</v>
      </c>
      <c r="L3">
        <v>1.6174803953149319</v>
      </c>
      <c r="N3" s="1">
        <v>291.33999999999997</v>
      </c>
      <c r="O3" s="1">
        <v>3.34</v>
      </c>
      <c r="P3" s="1">
        <v>41.45</v>
      </c>
      <c r="Q3" s="1">
        <v>1717.75</v>
      </c>
      <c r="R3" s="1">
        <v>6.44</v>
      </c>
      <c r="S3" s="1">
        <v>37.159999999999997</v>
      </c>
      <c r="T3" s="1">
        <v>1.62</v>
      </c>
    </row>
    <row r="4" spans="1:20" x14ac:dyDescent="0.35">
      <c r="A4">
        <v>319.793833309842</v>
      </c>
      <c r="B4">
        <f t="shared" si="1"/>
        <v>31.793833309842</v>
      </c>
      <c r="C4">
        <v>44.0963822994824</v>
      </c>
      <c r="F4" s="1">
        <v>293.81445186654298</v>
      </c>
      <c r="G4" s="1">
        <f t="shared" si="0"/>
        <v>5.8144518665429814</v>
      </c>
      <c r="H4" s="1">
        <v>74.457825849945706</v>
      </c>
      <c r="I4" s="1">
        <v>5543.9678303008432</v>
      </c>
      <c r="J4" s="1">
        <v>8.628894822046778</v>
      </c>
      <c r="K4">
        <v>37.115889696261569</v>
      </c>
      <c r="L4">
        <v>1.8719103507763193</v>
      </c>
      <c r="N4" s="1">
        <v>293.81</v>
      </c>
      <c r="O4" s="1">
        <v>5.81</v>
      </c>
      <c r="P4" s="1">
        <v>74.459999999999994</v>
      </c>
      <c r="Q4" s="1">
        <v>5543.97</v>
      </c>
      <c r="R4" s="1">
        <v>8.6300000000000008</v>
      </c>
      <c r="S4" s="1">
        <v>37.119999999999997</v>
      </c>
      <c r="T4" s="1">
        <v>1.87</v>
      </c>
    </row>
    <row r="5" spans="1:20" x14ac:dyDescent="0.35">
      <c r="A5">
        <v>328.45360824742198</v>
      </c>
      <c r="B5">
        <f t="shared" si="1"/>
        <v>40.453608247421982</v>
      </c>
      <c r="C5">
        <v>44.819273812588698</v>
      </c>
      <c r="F5" s="1">
        <v>295.67012196963498</v>
      </c>
      <c r="G5" s="1">
        <f t="shared" si="0"/>
        <v>7.6701219696349767</v>
      </c>
      <c r="H5" s="1">
        <v>54.457834674304998</v>
      </c>
      <c r="I5" s="1">
        <v>2965.6557574139356</v>
      </c>
      <c r="J5" s="1">
        <v>7.3795551813307148</v>
      </c>
      <c r="K5">
        <v>37.135509522651155</v>
      </c>
      <c r="L5">
        <v>1.7360603691431993</v>
      </c>
      <c r="N5" s="1">
        <v>295.67</v>
      </c>
      <c r="O5" s="1">
        <v>7.67</v>
      </c>
      <c r="P5" s="1">
        <v>54.46</v>
      </c>
      <c r="Q5" s="1">
        <v>2965.66</v>
      </c>
      <c r="R5" s="1">
        <v>7.38</v>
      </c>
      <c r="S5" s="1">
        <v>37.14</v>
      </c>
      <c r="T5" s="1">
        <v>1.74</v>
      </c>
    </row>
    <row r="6" spans="1:20" x14ac:dyDescent="0.35">
      <c r="A6">
        <v>336.49486423767701</v>
      </c>
      <c r="B6">
        <f t="shared" si="1"/>
        <v>48.494864237677007</v>
      </c>
      <c r="C6">
        <v>48.433731378120001</v>
      </c>
      <c r="F6" s="1">
        <v>299.38146217582101</v>
      </c>
      <c r="G6" s="1">
        <f t="shared" si="0"/>
        <v>11.381462175821014</v>
      </c>
      <c r="H6" s="1">
        <v>77.108431741485006</v>
      </c>
      <c r="I6" s="1">
        <v>5945.7102456312523</v>
      </c>
      <c r="J6" s="1">
        <v>8.7811406856674949</v>
      </c>
      <c r="K6">
        <v>37.113880421211356</v>
      </c>
      <c r="L6">
        <v>1.8871018703801645</v>
      </c>
      <c r="N6" s="1">
        <v>299.38</v>
      </c>
      <c r="O6" s="1">
        <v>11.38</v>
      </c>
      <c r="P6" s="1">
        <v>77.11</v>
      </c>
      <c r="Q6" s="1">
        <v>5945.71</v>
      </c>
      <c r="R6" s="1">
        <v>8.7799999999999994</v>
      </c>
      <c r="S6" s="1">
        <v>37.11</v>
      </c>
      <c r="T6" s="1">
        <v>1.89</v>
      </c>
    </row>
    <row r="7" spans="1:20" x14ac:dyDescent="0.35">
      <c r="A7">
        <v>344.53612022793101</v>
      </c>
      <c r="B7">
        <f t="shared" si="1"/>
        <v>56.536120227931008</v>
      </c>
      <c r="C7">
        <v>45.060245003923498</v>
      </c>
      <c r="F7" s="1">
        <v>301.23713227891398</v>
      </c>
      <c r="G7" s="1">
        <f t="shared" si="0"/>
        <v>13.237132278913975</v>
      </c>
      <c r="H7" s="1">
        <v>86.024090059645999</v>
      </c>
      <c r="I7" s="1">
        <v>7400.1440705900859</v>
      </c>
      <c r="J7" s="1">
        <v>9.2749172535201634</v>
      </c>
      <c r="K7">
        <v>37.107817673480639</v>
      </c>
      <c r="L7">
        <v>1.9346200874636779</v>
      </c>
      <c r="N7" s="1">
        <v>301.24</v>
      </c>
      <c r="O7" s="1">
        <v>13.24</v>
      </c>
      <c r="P7" s="1">
        <v>86.02</v>
      </c>
      <c r="Q7" s="1">
        <v>7400.14</v>
      </c>
      <c r="R7" s="1">
        <v>9.27</v>
      </c>
      <c r="S7" s="1">
        <v>37.11</v>
      </c>
      <c r="T7" s="1">
        <v>1.93</v>
      </c>
    </row>
    <row r="8" spans="1:20" x14ac:dyDescent="0.35">
      <c r="A8">
        <v>352.57731958762798</v>
      </c>
      <c r="B8">
        <f t="shared" si="1"/>
        <v>64.577319587627983</v>
      </c>
      <c r="C8">
        <v>45.060245003923498</v>
      </c>
      <c r="F8" s="1">
        <v>304.32989690721598</v>
      </c>
      <c r="G8" s="1">
        <f t="shared" si="0"/>
        <v>16.329896907215982</v>
      </c>
      <c r="H8" s="1">
        <v>76.8674715805993</v>
      </c>
      <c r="I8" s="1">
        <v>5908.6081871942415</v>
      </c>
      <c r="J8" s="1">
        <v>8.7674096277406424</v>
      </c>
      <c r="K8">
        <v>37.114058774764665</v>
      </c>
      <c r="L8">
        <v>1.8857425959560485</v>
      </c>
      <c r="N8" s="1">
        <v>304.33</v>
      </c>
      <c r="O8" s="1">
        <v>16.329999999999998</v>
      </c>
      <c r="P8" s="1">
        <v>76.87</v>
      </c>
      <c r="Q8" s="1">
        <v>5908.61</v>
      </c>
      <c r="R8" s="1">
        <v>8.77</v>
      </c>
      <c r="S8" s="1">
        <v>37.11</v>
      </c>
      <c r="T8" s="1">
        <v>1.89</v>
      </c>
    </row>
    <row r="9" spans="1:20" x14ac:dyDescent="0.35">
      <c r="A9">
        <v>359.38148105267402</v>
      </c>
      <c r="B9">
        <f t="shared" si="1"/>
        <v>71.381481052674019</v>
      </c>
      <c r="C9">
        <v>46.987948351907498</v>
      </c>
      <c r="F9" s="1">
        <v>307.42271816607598</v>
      </c>
      <c r="G9" s="1">
        <f t="shared" si="0"/>
        <v>19.422718166075981</v>
      </c>
      <c r="H9" s="1">
        <v>96.144571243133797</v>
      </c>
      <c r="I9" s="1">
        <v>9243.7785795260297</v>
      </c>
      <c r="J9" s="1">
        <v>9.8053338159969741</v>
      </c>
      <c r="K9">
        <v>37.10198530909458</v>
      </c>
      <c r="L9">
        <v>1.9829247670382331</v>
      </c>
      <c r="N9" s="1">
        <v>307.42</v>
      </c>
      <c r="O9" s="1">
        <v>19.420000000000002</v>
      </c>
      <c r="P9" s="1">
        <v>96.14</v>
      </c>
      <c r="Q9" s="1">
        <v>9243.7800000000007</v>
      </c>
      <c r="R9" s="1">
        <v>9.81</v>
      </c>
      <c r="S9" s="1">
        <v>37.1</v>
      </c>
      <c r="T9" s="1">
        <v>1.98</v>
      </c>
    </row>
    <row r="10" spans="1:20" x14ac:dyDescent="0.35">
      <c r="A10">
        <v>368.65983156813701</v>
      </c>
      <c r="B10">
        <f t="shared" si="1"/>
        <v>80.659831568137008</v>
      </c>
      <c r="C10">
        <v>45.301205164809197</v>
      </c>
      <c r="F10" s="1">
        <v>311.75257731958698</v>
      </c>
      <c r="G10" s="1">
        <f t="shared" ref="G10:G24" si="2">F10-288</f>
        <v>23.752577319586976</v>
      </c>
      <c r="H10" s="1">
        <v>48.192771217234302</v>
      </c>
      <c r="I10" s="1">
        <v>2322.5431975966872</v>
      </c>
      <c r="J10" s="1">
        <v>6.9421013545780434</v>
      </c>
      <c r="K10">
        <v>37.144048602710264</v>
      </c>
      <c r="L10">
        <v>1.6829819001495041</v>
      </c>
      <c r="N10" s="1">
        <v>311.75</v>
      </c>
      <c r="O10" s="1">
        <v>23.75</v>
      </c>
      <c r="P10" s="1">
        <v>48.19</v>
      </c>
      <c r="Q10" s="1">
        <v>2322.54</v>
      </c>
      <c r="R10" s="1">
        <v>6.94</v>
      </c>
      <c r="S10" s="1">
        <v>37.14</v>
      </c>
      <c r="T10" s="1">
        <v>1.68</v>
      </c>
    </row>
    <row r="11" spans="1:20" x14ac:dyDescent="0.35">
      <c r="A11">
        <v>376.70103092783501</v>
      </c>
      <c r="B11">
        <f t="shared" si="1"/>
        <v>88.701030927835006</v>
      </c>
      <c r="C11">
        <v>45.783136517029703</v>
      </c>
      <c r="F11" s="1">
        <v>319.793833309842</v>
      </c>
      <c r="G11" s="1">
        <f t="shared" si="2"/>
        <v>31.793833309842</v>
      </c>
      <c r="H11" s="1">
        <v>44.0963822994824</v>
      </c>
      <c r="I11" s="1">
        <v>1944.4909319021046</v>
      </c>
      <c r="J11" s="1">
        <v>6.6405106956831563</v>
      </c>
      <c r="K11">
        <v>37.150590827396769</v>
      </c>
      <c r="L11">
        <v>1.644402961081914</v>
      </c>
      <c r="N11" s="1">
        <v>319.79000000000002</v>
      </c>
      <c r="O11" s="1">
        <v>31.79</v>
      </c>
      <c r="P11" s="1">
        <v>44.1</v>
      </c>
      <c r="Q11" s="1">
        <v>1944.49</v>
      </c>
      <c r="R11" s="1">
        <v>6.64</v>
      </c>
      <c r="S11" s="1">
        <v>37.15</v>
      </c>
      <c r="T11" s="1">
        <v>1.64</v>
      </c>
    </row>
    <row r="12" spans="1:20" x14ac:dyDescent="0.35">
      <c r="A12">
        <v>384.123711340206</v>
      </c>
      <c r="B12">
        <f t="shared" si="1"/>
        <v>96.123711340206</v>
      </c>
      <c r="C12">
        <v>46.024096677915502</v>
      </c>
      <c r="F12" s="1">
        <v>328.45360824742198</v>
      </c>
      <c r="G12" s="1">
        <f t="shared" si="2"/>
        <v>40.453608247421982</v>
      </c>
      <c r="H12" s="1">
        <v>44.819273812588698</v>
      </c>
      <c r="I12" s="1">
        <v>2008.7673050877991</v>
      </c>
      <c r="J12" s="1">
        <v>6.6947198457133883</v>
      </c>
      <c r="K12">
        <v>37.149371448402029</v>
      </c>
      <c r="L12">
        <v>1.6514648155694012</v>
      </c>
      <c r="N12" s="1">
        <v>328.45</v>
      </c>
      <c r="O12" s="1">
        <v>40.450000000000003</v>
      </c>
      <c r="P12" s="1">
        <v>44.82</v>
      </c>
      <c r="Q12" s="1">
        <v>2008.77</v>
      </c>
      <c r="R12" s="1">
        <v>6.69</v>
      </c>
      <c r="S12" s="1">
        <v>37.15</v>
      </c>
      <c r="T12" s="1">
        <v>1.65</v>
      </c>
    </row>
    <row r="13" spans="1:20" x14ac:dyDescent="0.35">
      <c r="A13">
        <v>392.78354290834397</v>
      </c>
      <c r="B13">
        <f t="shared" si="1"/>
        <v>104.78354290834397</v>
      </c>
      <c r="C13">
        <v>44.3373534908172</v>
      </c>
      <c r="F13" s="1">
        <v>336.49486423767701</v>
      </c>
      <c r="G13" s="1">
        <f t="shared" si="2"/>
        <v>48.494864237677007</v>
      </c>
      <c r="H13" s="1">
        <v>48.433731378120001</v>
      </c>
      <c r="I13" s="1">
        <v>2345.8263352078861</v>
      </c>
      <c r="J13" s="1">
        <v>6.9594347024826666</v>
      </c>
      <c r="K13">
        <v>37.143689831538083</v>
      </c>
      <c r="L13">
        <v>1.6851479287719733</v>
      </c>
      <c r="N13" s="1">
        <v>336.49</v>
      </c>
      <c r="O13" s="1">
        <v>48.49</v>
      </c>
      <c r="P13" s="1">
        <v>48.43</v>
      </c>
      <c r="Q13" s="1">
        <v>2345.83</v>
      </c>
      <c r="R13" s="1">
        <v>6.96</v>
      </c>
      <c r="S13" s="1">
        <v>37.14</v>
      </c>
      <c r="T13" s="1">
        <v>1.69</v>
      </c>
    </row>
    <row r="14" spans="1:20" x14ac:dyDescent="0.35">
      <c r="A14">
        <v>400.20622332071503</v>
      </c>
      <c r="B14">
        <f t="shared" si="1"/>
        <v>112.20622332071503</v>
      </c>
      <c r="C14">
        <v>45.783136517029703</v>
      </c>
      <c r="F14" s="1">
        <v>344.53612022793101</v>
      </c>
      <c r="G14" s="1">
        <f t="shared" si="2"/>
        <v>56.536120227931008</v>
      </c>
      <c r="H14" s="1">
        <v>45.060245003923498</v>
      </c>
      <c r="I14" s="1">
        <v>2030.4256798136125</v>
      </c>
      <c r="J14" s="1">
        <v>6.7126928280626323</v>
      </c>
      <c r="K14">
        <v>37.148971511971986</v>
      </c>
      <c r="L14">
        <v>1.6537935487629285</v>
      </c>
      <c r="N14" s="1">
        <v>344.54</v>
      </c>
      <c r="O14" s="1">
        <v>56.54</v>
      </c>
      <c r="P14" s="1">
        <v>45.06</v>
      </c>
      <c r="Q14" s="1">
        <v>2030.43</v>
      </c>
      <c r="R14" s="1">
        <v>6.71</v>
      </c>
      <c r="S14" s="1">
        <v>37.15</v>
      </c>
      <c r="T14" s="1">
        <v>1.65</v>
      </c>
    </row>
    <row r="15" spans="1:20" x14ac:dyDescent="0.35">
      <c r="A15">
        <v>408.247422680412</v>
      </c>
      <c r="B15">
        <f t="shared" si="1"/>
        <v>120.247422680412</v>
      </c>
      <c r="C15">
        <v>45.060245003923498</v>
      </c>
      <c r="F15" s="1">
        <v>352.57731958762798</v>
      </c>
      <c r="G15" s="1">
        <f t="shared" si="2"/>
        <v>64.577319587627983</v>
      </c>
      <c r="H15" s="1">
        <v>45.060245003923498</v>
      </c>
      <c r="I15" s="1">
        <v>2030.4256798136125</v>
      </c>
      <c r="J15" s="1">
        <v>6.7126928280626323</v>
      </c>
      <c r="K15">
        <v>37.148971511971986</v>
      </c>
      <c r="L15">
        <v>1.6537935487629285</v>
      </c>
      <c r="N15" s="1">
        <v>352.58</v>
      </c>
      <c r="O15" s="1">
        <v>64.58</v>
      </c>
      <c r="P15" s="1">
        <v>45.06</v>
      </c>
      <c r="Q15" s="1">
        <v>2030.43</v>
      </c>
      <c r="R15" s="1">
        <v>6.71</v>
      </c>
      <c r="S15" s="1">
        <v>37.15</v>
      </c>
      <c r="T15" s="1">
        <v>1.65</v>
      </c>
    </row>
    <row r="16" spans="1:20" x14ac:dyDescent="0.35">
      <c r="A16">
        <v>416.90725424854998</v>
      </c>
      <c r="B16">
        <f t="shared" si="1"/>
        <v>128.90725424854998</v>
      </c>
      <c r="C16">
        <v>44.578313651702899</v>
      </c>
      <c r="F16" s="1">
        <v>359.38148105267402</v>
      </c>
      <c r="G16" s="1">
        <f t="shared" si="2"/>
        <v>71.381481052674019</v>
      </c>
      <c r="H16" s="1">
        <v>46.987948351907498</v>
      </c>
      <c r="I16" s="1">
        <v>2207.8672903215265</v>
      </c>
      <c r="J16" s="1">
        <v>6.8547755872754506</v>
      </c>
      <c r="K16">
        <v>37.145883696303102</v>
      </c>
      <c r="L16">
        <v>1.6719864827140027</v>
      </c>
      <c r="N16" s="1">
        <v>359.38</v>
      </c>
      <c r="O16" s="1">
        <v>71.38</v>
      </c>
      <c r="P16" s="1">
        <v>46.99</v>
      </c>
      <c r="Q16" s="1">
        <v>2207.87</v>
      </c>
      <c r="R16" s="1">
        <v>6.85</v>
      </c>
      <c r="S16" s="1">
        <v>37.15</v>
      </c>
      <c r="T16" s="1">
        <v>1.67</v>
      </c>
    </row>
    <row r="17" spans="1:20" x14ac:dyDescent="0.35">
      <c r="A17">
        <v>424.94845360824701</v>
      </c>
      <c r="B17">
        <f t="shared" si="1"/>
        <v>136.94845360824701</v>
      </c>
      <c r="C17">
        <v>45.301205164809197</v>
      </c>
      <c r="F17" s="1">
        <v>368.65983156813701</v>
      </c>
      <c r="G17" s="1">
        <f t="shared" si="2"/>
        <v>80.659831568137008</v>
      </c>
      <c r="H17" s="1">
        <v>45.301205164809197</v>
      </c>
      <c r="I17" s="1">
        <v>2052.1991893841355</v>
      </c>
      <c r="J17" s="1">
        <v>6.7306169973345833</v>
      </c>
      <c r="K17">
        <v>37.148574788967494</v>
      </c>
      <c r="L17">
        <v>1.6561097558641409</v>
      </c>
      <c r="N17" s="1">
        <v>368.66</v>
      </c>
      <c r="O17" s="1">
        <v>80.66</v>
      </c>
      <c r="P17" s="1">
        <v>45.3</v>
      </c>
      <c r="Q17" s="1">
        <v>2052.1999999999998</v>
      </c>
      <c r="R17" s="1">
        <v>6.73</v>
      </c>
      <c r="S17" s="1">
        <v>37.15</v>
      </c>
      <c r="T17" s="1">
        <v>1.66</v>
      </c>
    </row>
    <row r="18" spans="1:20" x14ac:dyDescent="0.35">
      <c r="A18" t="s">
        <v>8</v>
      </c>
      <c r="C18">
        <f>SUM(C3:C17)</f>
        <v>684.81928925521686</v>
      </c>
      <c r="F18" s="1">
        <v>376.70103092783501</v>
      </c>
      <c r="G18" s="1">
        <f t="shared" si="2"/>
        <v>88.701030927835006</v>
      </c>
      <c r="H18" s="1">
        <v>45.783136517029703</v>
      </c>
      <c r="I18" s="1">
        <v>2096.0955893369787</v>
      </c>
      <c r="J18" s="1">
        <v>6.7663237076738874</v>
      </c>
      <c r="K18">
        <v>37.147790741797628</v>
      </c>
      <c r="L18">
        <v>1.66070554206018</v>
      </c>
      <c r="N18" s="1">
        <v>376.7</v>
      </c>
      <c r="O18" s="1">
        <v>88.7</v>
      </c>
      <c r="P18" s="1">
        <v>45.78</v>
      </c>
      <c r="Q18" s="1">
        <v>2096.1</v>
      </c>
      <c r="R18" s="1">
        <v>6.77</v>
      </c>
      <c r="S18" s="1">
        <v>37.15</v>
      </c>
      <c r="T18" s="1">
        <v>1.66</v>
      </c>
    </row>
    <row r="19" spans="1:20" x14ac:dyDescent="0.35">
      <c r="A19" t="s">
        <v>11</v>
      </c>
      <c r="C19">
        <f>AVERAGE(C3:C17)</f>
        <v>45.654619283681122</v>
      </c>
      <c r="F19" s="1">
        <v>384.123711340206</v>
      </c>
      <c r="G19" s="1">
        <f t="shared" si="2"/>
        <v>96.123711340206</v>
      </c>
      <c r="H19" s="1">
        <v>46.024096677915502</v>
      </c>
      <c r="I19" s="1">
        <v>2118.2174750181125</v>
      </c>
      <c r="J19" s="1">
        <v>6.7841061812088039</v>
      </c>
      <c r="K19">
        <v>37.147403353262639</v>
      </c>
      <c r="L19">
        <v>1.6629852732945403</v>
      </c>
      <c r="N19" s="1">
        <v>384.12</v>
      </c>
      <c r="O19" s="1">
        <v>96.12</v>
      </c>
      <c r="P19" s="1">
        <v>46.02</v>
      </c>
      <c r="Q19" s="1">
        <v>2118.2199999999998</v>
      </c>
      <c r="R19" s="1">
        <v>6.78</v>
      </c>
      <c r="S19" s="1">
        <v>37.15</v>
      </c>
      <c r="T19" s="1">
        <v>1.66</v>
      </c>
    </row>
    <row r="20" spans="1:20" x14ac:dyDescent="0.35">
      <c r="A20" t="s">
        <v>12</v>
      </c>
      <c r="C20">
        <f>MEDIAN(C3:C17)</f>
        <v>45.301205164809197</v>
      </c>
      <c r="F20" s="1">
        <v>392.78354290834397</v>
      </c>
      <c r="G20" s="1">
        <f t="shared" si="2"/>
        <v>104.78354290834397</v>
      </c>
      <c r="H20" s="1">
        <v>44.3373534908172</v>
      </c>
      <c r="I20" s="1">
        <v>1965.8009145696801</v>
      </c>
      <c r="J20" s="1">
        <v>6.6586300010450499</v>
      </c>
      <c r="K20">
        <v>37.150181043224066</v>
      </c>
      <c r="L20">
        <v>1.6467697663915353</v>
      </c>
      <c r="N20" s="1">
        <v>392.78</v>
      </c>
      <c r="O20" s="1">
        <v>104.78</v>
      </c>
      <c r="P20" s="1">
        <v>44.34</v>
      </c>
      <c r="Q20" s="1">
        <v>1965.8</v>
      </c>
      <c r="R20" s="1">
        <v>6.66</v>
      </c>
      <c r="S20" s="1">
        <v>37.15</v>
      </c>
      <c r="T20" s="1">
        <v>1.65</v>
      </c>
    </row>
    <row r="21" spans="1:20" x14ac:dyDescent="0.35">
      <c r="A21" t="s">
        <v>13</v>
      </c>
      <c r="C21">
        <f>_xlfn.STDEV.S(C3:C17)</f>
        <v>1.2940016987305041</v>
      </c>
      <c r="F21" s="1">
        <v>400.20622332071503</v>
      </c>
      <c r="G21" s="1">
        <f t="shared" si="2"/>
        <v>112.20622332071503</v>
      </c>
      <c r="H21" s="1">
        <v>45.783136517029703</v>
      </c>
      <c r="I21" s="1">
        <v>2096.0955893369787</v>
      </c>
      <c r="J21" s="1">
        <v>6.7663237076738874</v>
      </c>
      <c r="K21">
        <v>37.147790741797628</v>
      </c>
      <c r="L21">
        <v>1.66070554206018</v>
      </c>
      <c r="N21" s="1">
        <v>400.21</v>
      </c>
      <c r="O21" s="1">
        <v>112.21</v>
      </c>
      <c r="P21" s="1">
        <v>45.78</v>
      </c>
      <c r="Q21" s="1">
        <v>2096.1</v>
      </c>
      <c r="R21" s="1">
        <v>6.77</v>
      </c>
      <c r="S21" s="1">
        <v>37.15</v>
      </c>
      <c r="T21" s="1">
        <v>1.66</v>
      </c>
    </row>
    <row r="22" spans="1:20" x14ac:dyDescent="0.35">
      <c r="A22" t="s">
        <v>14</v>
      </c>
      <c r="C22">
        <v>8</v>
      </c>
      <c r="F22" s="1">
        <v>408.247422680412</v>
      </c>
      <c r="G22" s="1">
        <f t="shared" si="2"/>
        <v>120.247422680412</v>
      </c>
      <c r="H22" s="1">
        <v>45.060245003923498</v>
      </c>
      <c r="I22" s="1">
        <v>2030.4256798136125</v>
      </c>
      <c r="J22" s="1">
        <v>6.7126928280626323</v>
      </c>
      <c r="K22">
        <v>37.148971511971986</v>
      </c>
      <c r="L22">
        <v>1.6537935487629285</v>
      </c>
      <c r="N22" s="1">
        <v>408.25</v>
      </c>
      <c r="O22" s="1">
        <v>120.25</v>
      </c>
      <c r="P22" s="1">
        <v>45.06</v>
      </c>
      <c r="Q22" s="1">
        <v>2030.43</v>
      </c>
      <c r="R22" s="1">
        <v>6.71</v>
      </c>
      <c r="S22" s="1">
        <v>37.15</v>
      </c>
      <c r="T22" s="1">
        <v>1.65</v>
      </c>
    </row>
    <row r="23" spans="1:20" x14ac:dyDescent="0.35">
      <c r="A23" t="s">
        <v>6</v>
      </c>
      <c r="C23">
        <f>123/C22</f>
        <v>15.375</v>
      </c>
      <c r="F23" s="1">
        <v>416.90725424854998</v>
      </c>
      <c r="G23" s="1">
        <f t="shared" si="2"/>
        <v>128.90725424854998</v>
      </c>
      <c r="H23" s="1">
        <v>44.578313651702899</v>
      </c>
      <c r="I23" s="1">
        <v>1987.2260480296011</v>
      </c>
      <c r="J23" s="1">
        <v>6.676699308168887</v>
      </c>
      <c r="K23">
        <v>37.149774604762641</v>
      </c>
      <c r="L23">
        <v>1.6491236355750796</v>
      </c>
      <c r="N23" s="1">
        <v>416.91</v>
      </c>
      <c r="O23" s="1">
        <v>128.91</v>
      </c>
      <c r="P23" s="1">
        <v>44.58</v>
      </c>
      <c r="Q23" s="1">
        <v>1987.23</v>
      </c>
      <c r="R23" s="1">
        <v>6.68</v>
      </c>
      <c r="S23" s="1">
        <v>37.15</v>
      </c>
      <c r="T23" s="1">
        <v>1.65</v>
      </c>
    </row>
    <row r="24" spans="1:20" x14ac:dyDescent="0.35">
      <c r="A24" t="s">
        <v>7</v>
      </c>
      <c r="C24">
        <f>ROUNDUP(C23,0)</f>
        <v>16</v>
      </c>
      <c r="F24" s="1">
        <v>424.94845360824701</v>
      </c>
      <c r="G24" s="1">
        <f t="shared" si="2"/>
        <v>136.94845360824701</v>
      </c>
      <c r="H24" s="1">
        <v>45.301205164809197</v>
      </c>
      <c r="I24" s="1">
        <v>2052.1991893841355</v>
      </c>
      <c r="J24" s="1">
        <v>6.7306169973345833</v>
      </c>
      <c r="K24">
        <v>37.148574788967494</v>
      </c>
      <c r="L24">
        <v>1.6561097558641409</v>
      </c>
      <c r="N24" s="1">
        <v>424.95</v>
      </c>
      <c r="O24" s="1">
        <v>136.94999999999999</v>
      </c>
      <c r="P24" s="1">
        <v>45.3</v>
      </c>
      <c r="Q24" s="1">
        <v>2052.1999999999998</v>
      </c>
      <c r="R24" s="1">
        <v>6.73</v>
      </c>
      <c r="S24" s="1">
        <v>37.15</v>
      </c>
      <c r="T24" s="1">
        <v>1.66</v>
      </c>
    </row>
    <row r="25" spans="1:20" x14ac:dyDescent="0.35">
      <c r="A25" t="s">
        <v>9</v>
      </c>
      <c r="C25">
        <f>C18/C24</f>
        <v>42.801205578451054</v>
      </c>
      <c r="H25">
        <v>53.996856859137502</v>
      </c>
      <c r="I25">
        <v>3155.427284621499</v>
      </c>
      <c r="J25">
        <v>7.2839811322631816</v>
      </c>
      <c r="K25">
        <v>37.139375610651051</v>
      </c>
      <c r="L25">
        <v>1.7178211133844936</v>
      </c>
      <c r="N25" s="1" t="s">
        <v>17</v>
      </c>
      <c r="O25" s="1"/>
      <c r="P25" s="1" cm="1">
        <f t="array" ref="P25:T37">ROUND(H25:L37,2)</f>
        <v>54</v>
      </c>
      <c r="Q25" s="1">
        <v>3155.43</v>
      </c>
      <c r="R25" s="1">
        <v>7.28</v>
      </c>
      <c r="S25" s="1">
        <v>37.14</v>
      </c>
      <c r="T25" s="1">
        <v>1.72</v>
      </c>
    </row>
    <row r="26" spans="1:20" x14ac:dyDescent="0.35">
      <c r="H26">
        <v>3.301285796028532</v>
      </c>
      <c r="I26">
        <v>435.51021707297809</v>
      </c>
      <c r="J26">
        <v>0.20675806282744635</v>
      </c>
      <c r="K26">
        <v>3.3540791956696145E-3</v>
      </c>
      <c r="L26">
        <v>2.2748658658772052E-2</v>
      </c>
      <c r="N26" s="1" t="s">
        <v>20</v>
      </c>
      <c r="O26" s="1"/>
      <c r="P26" s="1">
        <v>3.3</v>
      </c>
      <c r="Q26" s="1">
        <v>435.51</v>
      </c>
      <c r="R26" s="1">
        <v>0.21</v>
      </c>
      <c r="S26" s="1">
        <v>0</v>
      </c>
      <c r="T26" s="1">
        <v>0.02</v>
      </c>
    </row>
    <row r="27" spans="1:20" x14ac:dyDescent="0.35">
      <c r="H27">
        <v>45.783136517029703</v>
      </c>
      <c r="I27">
        <v>2096.0955893369787</v>
      </c>
      <c r="J27">
        <v>6.7663237076738874</v>
      </c>
      <c r="K27">
        <v>37.147790741797628</v>
      </c>
      <c r="L27">
        <v>1.66070554206018</v>
      </c>
      <c r="N27" s="1" t="s">
        <v>18</v>
      </c>
      <c r="O27" s="1"/>
      <c r="P27" s="1">
        <v>45.78</v>
      </c>
      <c r="Q27" s="1">
        <v>2096.1</v>
      </c>
      <c r="R27" s="1">
        <v>6.77</v>
      </c>
      <c r="S27" s="1">
        <v>37.15</v>
      </c>
      <c r="T27" s="1">
        <v>1.66</v>
      </c>
    </row>
    <row r="28" spans="1:20" x14ac:dyDescent="0.35">
      <c r="H28">
        <v>45.060245003923498</v>
      </c>
      <c r="I28">
        <v>2030.4256798136125</v>
      </c>
      <c r="J28">
        <v>6.7126928280626323</v>
      </c>
      <c r="K28">
        <v>37.148971511971986</v>
      </c>
      <c r="L28">
        <v>1.6537935487629285</v>
      </c>
      <c r="N28" s="1" t="s">
        <v>19</v>
      </c>
      <c r="O28" s="1"/>
      <c r="P28" s="1">
        <v>45.06</v>
      </c>
      <c r="Q28" s="1">
        <v>2030.43</v>
      </c>
      <c r="R28" s="1">
        <v>6.71</v>
      </c>
      <c r="S28" s="1">
        <v>37.15</v>
      </c>
      <c r="T28" s="1">
        <v>1.65</v>
      </c>
    </row>
    <row r="29" spans="1:20" x14ac:dyDescent="0.35">
      <c r="H29">
        <v>15.832410488058157</v>
      </c>
      <c r="I29">
        <v>2088.6336277633536</v>
      </c>
      <c r="J29">
        <v>0.99157683540693897</v>
      </c>
      <c r="K29">
        <v>1.6085598738279708E-2</v>
      </c>
      <c r="L29">
        <v>0.10909873430881985</v>
      </c>
      <c r="N29" s="1" t="s">
        <v>21</v>
      </c>
      <c r="O29" s="1"/>
      <c r="P29" s="1">
        <v>15.83</v>
      </c>
      <c r="Q29" s="1">
        <v>2088.63</v>
      </c>
      <c r="R29" s="1">
        <v>0.99</v>
      </c>
      <c r="S29" s="1">
        <v>0.02</v>
      </c>
      <c r="T29" s="1">
        <v>0.11</v>
      </c>
    </row>
    <row r="30" spans="1:20" x14ac:dyDescent="0.35">
      <c r="A30" t="s">
        <v>1</v>
      </c>
      <c r="H30">
        <v>250.6652218623739</v>
      </c>
      <c r="I30">
        <v>4362390.4310239078</v>
      </c>
      <c r="J30">
        <v>0.98322462051563975</v>
      </c>
      <c r="K30">
        <v>2.587464867689457E-4</v>
      </c>
      <c r="L30">
        <v>1.1902533827786466E-2</v>
      </c>
      <c r="N30" s="1" t="s">
        <v>22</v>
      </c>
      <c r="O30" s="1"/>
      <c r="P30" s="1">
        <v>250.67</v>
      </c>
      <c r="Q30" s="1">
        <v>4362390.43</v>
      </c>
      <c r="R30" s="1">
        <v>0.98</v>
      </c>
      <c r="S30" s="1">
        <v>0</v>
      </c>
      <c r="T30" s="1">
        <v>0.01</v>
      </c>
    </row>
    <row r="31" spans="1:20" x14ac:dyDescent="0.35">
      <c r="A31" t="s">
        <v>3</v>
      </c>
      <c r="B31" t="s">
        <v>5</v>
      </c>
      <c r="C31" t="s">
        <v>4</v>
      </c>
      <c r="D31" t="s">
        <v>10</v>
      </c>
      <c r="H31">
        <v>1.342833396233182</v>
      </c>
      <c r="I31">
        <v>2.4275840734529419</v>
      </c>
      <c r="J31">
        <v>0.93847565271817235</v>
      </c>
      <c r="K31">
        <v>0.34110310931590249</v>
      </c>
      <c r="L31">
        <v>0.60914786573499047</v>
      </c>
      <c r="N31" s="1" t="s">
        <v>23</v>
      </c>
      <c r="O31" s="1"/>
      <c r="P31" s="1">
        <v>1.34</v>
      </c>
      <c r="Q31" s="1">
        <v>2.4300000000000002</v>
      </c>
      <c r="R31" s="1">
        <v>0.94</v>
      </c>
      <c r="S31" s="1">
        <v>0.34</v>
      </c>
      <c r="T31" s="1">
        <v>0.61</v>
      </c>
    </row>
    <row r="32" spans="1:20" x14ac:dyDescent="0.35">
      <c r="A32">
        <v>288.86601713514801</v>
      </c>
      <c r="B32">
        <f t="shared" ref="B32:B40" si="3">A32-288</f>
        <v>0.86601713514801304</v>
      </c>
      <c r="C32">
        <v>50.602405917438801</v>
      </c>
      <c r="D32" t="s">
        <v>2</v>
      </c>
      <c r="H32">
        <v>1.6222012631577438</v>
      </c>
      <c r="I32">
        <v>1.8370764030812483</v>
      </c>
      <c r="J32">
        <v>1.5303696517243008</v>
      </c>
      <c r="K32">
        <v>-1.3669005485846848</v>
      </c>
      <c r="L32">
        <v>1.446096728756008</v>
      </c>
      <c r="N32" s="1" t="s">
        <v>24</v>
      </c>
      <c r="O32" s="1"/>
      <c r="P32" s="1">
        <v>1.62</v>
      </c>
      <c r="Q32" s="1">
        <v>1.84</v>
      </c>
      <c r="R32" s="1">
        <v>1.53</v>
      </c>
      <c r="S32" s="1">
        <v>-1.37</v>
      </c>
      <c r="T32" s="1">
        <v>1.45</v>
      </c>
    </row>
    <row r="33" spans="1:20" x14ac:dyDescent="0.35">
      <c r="A33">
        <v>291.34020618556701</v>
      </c>
      <c r="B33">
        <f t="shared" si="3"/>
        <v>3.3402061855670127</v>
      </c>
      <c r="C33">
        <v>41.445787438392102</v>
      </c>
      <c r="D33">
        <f t="shared" ref="D33:D40" si="4">B33-B32</f>
        <v>2.4741890504189996</v>
      </c>
      <c r="H33">
        <v>54.698783804741694</v>
      </c>
      <c r="I33">
        <v>7526.0252831376492</v>
      </c>
      <c r="J33">
        <v>3.3674935385132194</v>
      </c>
      <c r="K33">
        <v>5.3346286114063446E-2</v>
      </c>
      <c r="L33">
        <v>0.36544437172330113</v>
      </c>
      <c r="N33" s="1" t="s">
        <v>25</v>
      </c>
      <c r="O33" s="1"/>
      <c r="P33" s="1">
        <v>54.7</v>
      </c>
      <c r="Q33" s="1">
        <v>7526.03</v>
      </c>
      <c r="R33" s="1">
        <v>3.37</v>
      </c>
      <c r="S33" s="1">
        <v>0.05</v>
      </c>
      <c r="T33" s="1">
        <v>0.37</v>
      </c>
    </row>
    <row r="34" spans="1:20" x14ac:dyDescent="0.35">
      <c r="A34">
        <v>293.81445186654298</v>
      </c>
      <c r="B34">
        <f t="shared" si="3"/>
        <v>5.8144518665429814</v>
      </c>
      <c r="C34">
        <v>74.457825849945706</v>
      </c>
      <c r="D34">
        <f t="shared" si="4"/>
        <v>2.4742456809759688</v>
      </c>
      <c r="H34">
        <v>41.445787438392102</v>
      </c>
      <c r="I34">
        <v>1717.7532963883805</v>
      </c>
      <c r="J34">
        <v>6.4378402774837546</v>
      </c>
      <c r="K34">
        <v>37.10198530909458</v>
      </c>
      <c r="L34">
        <v>1.6174803953149319</v>
      </c>
      <c r="N34" s="1" t="s">
        <v>26</v>
      </c>
      <c r="O34" s="1"/>
      <c r="P34" s="1">
        <v>41.45</v>
      </c>
      <c r="Q34" s="1">
        <v>1717.75</v>
      </c>
      <c r="R34" s="1">
        <v>6.44</v>
      </c>
      <c r="S34" s="1">
        <v>37.1</v>
      </c>
      <c r="T34" s="1">
        <v>1.62</v>
      </c>
    </row>
    <row r="35" spans="1:20" x14ac:dyDescent="0.35">
      <c r="A35">
        <v>295.67012196963498</v>
      </c>
      <c r="B35">
        <f t="shared" si="3"/>
        <v>7.6701219696349767</v>
      </c>
      <c r="C35">
        <v>54.457834674304998</v>
      </c>
      <c r="D35">
        <f t="shared" si="4"/>
        <v>1.8556701030919953</v>
      </c>
      <c r="H35">
        <v>96.144571243133797</v>
      </c>
      <c r="I35">
        <v>9243.7785795260297</v>
      </c>
      <c r="J35">
        <v>9.8053338159969741</v>
      </c>
      <c r="K35">
        <v>37.155331595208644</v>
      </c>
      <c r="L35">
        <v>1.9829247670382331</v>
      </c>
      <c r="N35" s="1" t="s">
        <v>27</v>
      </c>
      <c r="O35" s="1"/>
      <c r="P35" s="1">
        <v>96.14</v>
      </c>
      <c r="Q35" s="1">
        <v>9243.7800000000007</v>
      </c>
      <c r="R35" s="1">
        <v>9.81</v>
      </c>
      <c r="S35" s="1">
        <v>37.159999999999997</v>
      </c>
      <c r="T35" s="1">
        <v>1.98</v>
      </c>
    </row>
    <row r="36" spans="1:20" x14ac:dyDescent="0.35">
      <c r="A36">
        <v>299.38146217582101</v>
      </c>
      <c r="B36">
        <f t="shared" si="3"/>
        <v>11.381462175821014</v>
      </c>
      <c r="C36">
        <v>77.108431741485006</v>
      </c>
      <c r="D36">
        <f t="shared" si="4"/>
        <v>3.711340206186037</v>
      </c>
      <c r="H36">
        <v>1241.9277077601625</v>
      </c>
      <c r="I36">
        <v>72574.827546294473</v>
      </c>
      <c r="J36">
        <v>167.53156604205319</v>
      </c>
      <c r="K36">
        <v>854.20563904497419</v>
      </c>
      <c r="L36">
        <v>39.509885607843351</v>
      </c>
      <c r="N36" s="1" t="s">
        <v>28</v>
      </c>
      <c r="O36" s="1"/>
      <c r="P36" s="1">
        <v>1241.93</v>
      </c>
      <c r="Q36" s="1">
        <v>72574.83</v>
      </c>
      <c r="R36" s="1">
        <v>167.53</v>
      </c>
      <c r="S36" s="1">
        <v>854.21</v>
      </c>
      <c r="T36" s="1">
        <v>39.51</v>
      </c>
    </row>
    <row r="37" spans="1:20" ht="15" thickBot="1" x14ac:dyDescent="0.4">
      <c r="A37">
        <v>301.23713227891398</v>
      </c>
      <c r="B37">
        <f t="shared" si="3"/>
        <v>13.237132278913975</v>
      </c>
      <c r="C37">
        <v>86.024090059645999</v>
      </c>
      <c r="D37">
        <f t="shared" si="4"/>
        <v>1.8556701030929617</v>
      </c>
      <c r="H37" s="2">
        <v>23</v>
      </c>
      <c r="I37" s="2">
        <v>23</v>
      </c>
      <c r="J37" s="2">
        <v>23</v>
      </c>
      <c r="K37" s="2">
        <v>23</v>
      </c>
      <c r="L37" s="2">
        <v>23</v>
      </c>
      <c r="N37" s="1" t="s">
        <v>29</v>
      </c>
      <c r="O37" s="1"/>
      <c r="P37" s="1">
        <v>23</v>
      </c>
      <c r="Q37" s="1">
        <v>23</v>
      </c>
      <c r="R37" s="1">
        <v>23</v>
      </c>
      <c r="S37" s="1">
        <v>23</v>
      </c>
      <c r="T37" s="1">
        <v>23</v>
      </c>
    </row>
    <row r="38" spans="1:20" x14ac:dyDescent="0.35">
      <c r="A38">
        <v>304.32989690721598</v>
      </c>
      <c r="B38">
        <f t="shared" si="3"/>
        <v>16.329896907215982</v>
      </c>
      <c r="C38">
        <v>76.8674715805993</v>
      </c>
      <c r="D38">
        <f t="shared" si="4"/>
        <v>3.0927646283020067</v>
      </c>
    </row>
    <row r="39" spans="1:20" x14ac:dyDescent="0.35">
      <c r="A39">
        <v>307.42271816607598</v>
      </c>
      <c r="B39">
        <f t="shared" si="3"/>
        <v>19.422718166075981</v>
      </c>
      <c r="C39">
        <v>96.144571243133797</v>
      </c>
      <c r="D39">
        <f t="shared" si="4"/>
        <v>3.092821258859999</v>
      </c>
    </row>
    <row r="40" spans="1:20" x14ac:dyDescent="0.35">
      <c r="A40">
        <v>308.65981269128503</v>
      </c>
      <c r="B40">
        <f t="shared" si="3"/>
        <v>20.659812691285026</v>
      </c>
      <c r="C40">
        <v>41.445787438392102</v>
      </c>
      <c r="D40">
        <f t="shared" si="4"/>
        <v>1.2370945252090451</v>
      </c>
    </row>
    <row r="41" spans="1:20" x14ac:dyDescent="0.35">
      <c r="A41" t="s">
        <v>8</v>
      </c>
      <c r="C41">
        <f>SUM(C32:C40)</f>
        <v>598.55420594333782</v>
      </c>
    </row>
    <row r="42" spans="1:20" x14ac:dyDescent="0.35">
      <c r="A42" t="s">
        <v>11</v>
      </c>
      <c r="C42">
        <f>AVERAGE(C32:C40)</f>
        <v>66.506022882593086</v>
      </c>
    </row>
    <row r="43" spans="1:20" x14ac:dyDescent="0.35">
      <c r="A43" t="s">
        <v>12</v>
      </c>
      <c r="C43">
        <f>MEDIAN(C32:C40)</f>
        <v>74.457825849945706</v>
      </c>
    </row>
    <row r="44" spans="1:20" x14ac:dyDescent="0.35">
      <c r="A44" t="s">
        <v>13</v>
      </c>
      <c r="C44">
        <f>_xlfn.STDEV.S(C32:C40)</f>
        <v>19.989106505564568</v>
      </c>
    </row>
    <row r="45" spans="1:20" x14ac:dyDescent="0.35">
      <c r="A45" t="s">
        <v>14</v>
      </c>
      <c r="C45">
        <f>AVERAGE(D33:D40)</f>
        <v>2.4742244445171266</v>
      </c>
    </row>
    <row r="46" spans="1:20" x14ac:dyDescent="0.35">
      <c r="A46" t="s">
        <v>6</v>
      </c>
      <c r="C46">
        <f>21/C45</f>
        <v>8.4875080943185779</v>
      </c>
    </row>
    <row r="47" spans="1:20" x14ac:dyDescent="0.35">
      <c r="A47" t="s">
        <v>7</v>
      </c>
      <c r="C47">
        <f>ROUNDUP(C46,0)</f>
        <v>9</v>
      </c>
    </row>
    <row r="48" spans="1:20" x14ac:dyDescent="0.35">
      <c r="A48" t="s">
        <v>9</v>
      </c>
      <c r="C48">
        <f>C41/C47</f>
        <v>66.506022882593086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9134-0430-40DE-B682-206B688A7F57}">
  <dimension ref="A1:G34"/>
  <sheetViews>
    <sheetView workbookViewId="0">
      <selection activeCell="I5" sqref="I5"/>
    </sheetView>
  </sheetViews>
  <sheetFormatPr defaultRowHeight="14.5" x14ac:dyDescent="0.35"/>
  <sheetData>
    <row r="1" spans="1:7" x14ac:dyDescent="0.35">
      <c r="E1" s="1" t="s">
        <v>3</v>
      </c>
      <c r="F1" s="1" t="s">
        <v>5</v>
      </c>
      <c r="G1" s="1" t="s">
        <v>4</v>
      </c>
    </row>
    <row r="2" spans="1:7" x14ac:dyDescent="0.35">
      <c r="A2">
        <v>430.51546391752498</v>
      </c>
      <c r="B2">
        <f t="shared" ref="B2:B21" si="0">A2-430</f>
        <v>0.51546391752498266</v>
      </c>
      <c r="C2">
        <v>46.987948351907498</v>
      </c>
      <c r="E2" s="1" cm="1">
        <f t="array" ref="E2:G20">ROUND(A2:C20,2)</f>
        <v>430.52</v>
      </c>
      <c r="F2" s="1">
        <v>0.52</v>
      </c>
      <c r="G2" s="1">
        <v>46.99</v>
      </c>
    </row>
    <row r="3" spans="1:7" x14ac:dyDescent="0.35">
      <c r="A3">
        <v>438.55671990778001</v>
      </c>
      <c r="B3">
        <f t="shared" si="0"/>
        <v>8.5567199077800069</v>
      </c>
      <c r="C3">
        <v>44.578313651702899</v>
      </c>
      <c r="E3" s="1">
        <v>438.56</v>
      </c>
      <c r="F3" s="1">
        <v>8.56</v>
      </c>
      <c r="G3" s="1">
        <v>44.58</v>
      </c>
    </row>
    <row r="4" spans="1:7" x14ac:dyDescent="0.35">
      <c r="A4">
        <v>446.59797589803401</v>
      </c>
      <c r="B4">
        <f t="shared" si="0"/>
        <v>16.597975898034008</v>
      </c>
      <c r="C4">
        <v>43.614461977710903</v>
      </c>
      <c r="E4" s="1">
        <v>446.6</v>
      </c>
      <c r="F4" s="1">
        <v>16.600000000000001</v>
      </c>
      <c r="G4" s="1">
        <v>43.61</v>
      </c>
    </row>
    <row r="5" spans="1:7" x14ac:dyDescent="0.35">
      <c r="A5">
        <v>452.16498620731301</v>
      </c>
      <c r="B5">
        <f t="shared" si="0"/>
        <v>22.164986207313007</v>
      </c>
      <c r="C5">
        <v>47.710839865013703</v>
      </c>
      <c r="E5" s="1">
        <v>452.16</v>
      </c>
      <c r="F5" s="1">
        <v>22.16</v>
      </c>
      <c r="G5" s="1">
        <v>47.71</v>
      </c>
    </row>
    <row r="6" spans="1:7" x14ac:dyDescent="0.35">
      <c r="A6">
        <v>460.20618556700998</v>
      </c>
      <c r="B6">
        <f t="shared" si="0"/>
        <v>30.206185567009982</v>
      </c>
      <c r="C6">
        <v>46.7469881910217</v>
      </c>
      <c r="E6" s="1">
        <v>460.21</v>
      </c>
      <c r="F6" s="1">
        <v>30.21</v>
      </c>
      <c r="G6" s="1">
        <v>46.75</v>
      </c>
    </row>
    <row r="7" spans="1:7" x14ac:dyDescent="0.35">
      <c r="A7">
        <v>468.24744155726398</v>
      </c>
      <c r="B7">
        <f t="shared" si="0"/>
        <v>38.247441557263983</v>
      </c>
      <c r="C7">
        <v>44.0963822994824</v>
      </c>
      <c r="E7" s="1">
        <v>468.25</v>
      </c>
      <c r="F7" s="1">
        <v>38.25</v>
      </c>
      <c r="G7" s="1">
        <v>44.1</v>
      </c>
    </row>
    <row r="8" spans="1:7" x14ac:dyDescent="0.35">
      <c r="A8">
        <v>476.28869754751901</v>
      </c>
      <c r="B8">
        <f t="shared" si="0"/>
        <v>46.288697547519007</v>
      </c>
      <c r="C8">
        <v>46.2650568388012</v>
      </c>
      <c r="E8" s="1">
        <v>476.29</v>
      </c>
      <c r="F8" s="1">
        <v>46.29</v>
      </c>
      <c r="G8" s="1">
        <v>46.27</v>
      </c>
    </row>
    <row r="9" spans="1:7" x14ac:dyDescent="0.35">
      <c r="A9">
        <v>484.32989690721598</v>
      </c>
      <c r="B9">
        <f t="shared" si="0"/>
        <v>54.329896907215982</v>
      </c>
      <c r="C9">
        <v>44.819273812588698</v>
      </c>
      <c r="E9" s="1">
        <v>484.33</v>
      </c>
      <c r="F9" s="1">
        <v>54.33</v>
      </c>
      <c r="G9" s="1">
        <v>44.82</v>
      </c>
    </row>
    <row r="10" spans="1:7" x14ac:dyDescent="0.35">
      <c r="A10">
        <v>492.37115289746998</v>
      </c>
      <c r="B10">
        <f t="shared" si="0"/>
        <v>62.371152897469983</v>
      </c>
      <c r="C10">
        <v>44.3373534908172</v>
      </c>
      <c r="E10" s="1">
        <v>492.37</v>
      </c>
      <c r="F10" s="1">
        <v>62.37</v>
      </c>
      <c r="G10" s="1">
        <v>44.34</v>
      </c>
    </row>
    <row r="11" spans="1:7" x14ac:dyDescent="0.35">
      <c r="A11">
        <v>500.41240888772501</v>
      </c>
      <c r="B11">
        <f t="shared" si="0"/>
        <v>70.412408887725007</v>
      </c>
      <c r="C11">
        <v>46.024096677915502</v>
      </c>
      <c r="E11" s="1">
        <v>500.41</v>
      </c>
      <c r="F11" s="1">
        <v>70.41</v>
      </c>
      <c r="G11" s="1">
        <v>46.02</v>
      </c>
    </row>
    <row r="12" spans="1:7" x14ac:dyDescent="0.35">
      <c r="A12">
        <v>508.45360824742198</v>
      </c>
      <c r="B12">
        <f t="shared" si="0"/>
        <v>78.453608247421982</v>
      </c>
      <c r="C12">
        <v>46.024096677915502</v>
      </c>
      <c r="E12" s="1">
        <v>508.45</v>
      </c>
      <c r="F12" s="1">
        <v>78.45</v>
      </c>
      <c r="G12" s="1">
        <v>46.02</v>
      </c>
    </row>
    <row r="13" spans="1:7" x14ac:dyDescent="0.35">
      <c r="A13">
        <v>515.87628865979298</v>
      </c>
      <c r="B13">
        <f t="shared" si="0"/>
        <v>85.876288659792976</v>
      </c>
      <c r="C13">
        <v>44.578313651702899</v>
      </c>
      <c r="E13" s="1">
        <v>515.88</v>
      </c>
      <c r="F13" s="1">
        <v>85.88</v>
      </c>
      <c r="G13" s="1">
        <v>44.58</v>
      </c>
    </row>
    <row r="14" spans="1:7" x14ac:dyDescent="0.35">
      <c r="A14">
        <v>524.53612022793095</v>
      </c>
      <c r="B14">
        <f t="shared" si="0"/>
        <v>94.536120227930951</v>
      </c>
      <c r="C14">
        <v>46.7469881910217</v>
      </c>
      <c r="E14" s="1">
        <v>524.54</v>
      </c>
      <c r="F14" s="1">
        <v>94.54</v>
      </c>
      <c r="G14" s="1">
        <v>46.75</v>
      </c>
    </row>
    <row r="15" spans="1:7" x14ac:dyDescent="0.35">
      <c r="A15">
        <v>532.57731958762804</v>
      </c>
      <c r="B15">
        <f t="shared" si="0"/>
        <v>102.57731958762804</v>
      </c>
      <c r="C15">
        <v>45.542165325694903</v>
      </c>
      <c r="E15" s="1">
        <v>532.58000000000004</v>
      </c>
      <c r="F15" s="1">
        <v>102.58</v>
      </c>
      <c r="G15" s="1">
        <v>45.54</v>
      </c>
    </row>
    <row r="16" spans="1:7" x14ac:dyDescent="0.35">
      <c r="A16">
        <v>540.61857557788301</v>
      </c>
      <c r="B16">
        <f t="shared" si="0"/>
        <v>110.61857557788301</v>
      </c>
      <c r="C16">
        <v>44.578313651702899</v>
      </c>
      <c r="E16" s="1">
        <v>540.62</v>
      </c>
      <c r="F16" s="1">
        <v>110.62</v>
      </c>
      <c r="G16" s="1">
        <v>44.58</v>
      </c>
    </row>
    <row r="17" spans="1:7" x14ac:dyDescent="0.35">
      <c r="A17">
        <v>548.04125599025394</v>
      </c>
      <c r="B17">
        <f t="shared" si="0"/>
        <v>118.04125599025394</v>
      </c>
      <c r="C17">
        <v>46.2650568388012</v>
      </c>
      <c r="E17" s="1">
        <v>548.04</v>
      </c>
      <c r="F17" s="1">
        <v>118.04</v>
      </c>
      <c r="G17" s="1">
        <v>46.27</v>
      </c>
    </row>
    <row r="18" spans="1:7" x14ac:dyDescent="0.35">
      <c r="A18">
        <v>556.08251198050903</v>
      </c>
      <c r="B18">
        <f t="shared" si="0"/>
        <v>126.08251198050903</v>
      </c>
      <c r="C18">
        <v>46.024096677915502</v>
      </c>
      <c r="E18" s="1">
        <v>556.08000000000004</v>
      </c>
      <c r="F18" s="1">
        <v>126.08</v>
      </c>
      <c r="G18" s="1">
        <v>46.02</v>
      </c>
    </row>
    <row r="19" spans="1:7" x14ac:dyDescent="0.35">
      <c r="A19">
        <v>564.74228691808901</v>
      </c>
      <c r="B19">
        <f t="shared" si="0"/>
        <v>134.74228691808901</v>
      </c>
      <c r="C19">
        <v>45.783136517029703</v>
      </c>
      <c r="E19" s="1">
        <v>564.74</v>
      </c>
      <c r="F19" s="1">
        <v>134.74</v>
      </c>
      <c r="G19" s="1">
        <v>45.78</v>
      </c>
    </row>
    <row r="20" spans="1:7" x14ac:dyDescent="0.35">
      <c r="A20">
        <v>572.78354290834397</v>
      </c>
      <c r="B20">
        <f t="shared" si="0"/>
        <v>142.78354290834397</v>
      </c>
      <c r="C20">
        <v>46.2650568388012</v>
      </c>
      <c r="E20" s="1">
        <v>572.78</v>
      </c>
      <c r="F20" s="1">
        <v>142.78</v>
      </c>
      <c r="G20" s="1">
        <v>46.27</v>
      </c>
    </row>
    <row r="21" spans="1:7" x14ac:dyDescent="0.35">
      <c r="A21">
        <v>575.87630753664598</v>
      </c>
      <c r="B21">
        <f t="shared" si="0"/>
        <v>145.87630753664598</v>
      </c>
      <c r="C21">
        <v>46.987948351907498</v>
      </c>
      <c r="E21" s="1" t="s">
        <v>17</v>
      </c>
      <c r="F21" s="1"/>
      <c r="G21" s="1" cm="1">
        <f t="array" ref="G21:G33">ROUND(C22:C34,2)</f>
        <v>45.7</v>
      </c>
    </row>
    <row r="22" spans="1:7" x14ac:dyDescent="0.35">
      <c r="C22">
        <v>45.698794393972733</v>
      </c>
      <c r="E22" s="1" t="s">
        <v>20</v>
      </c>
      <c r="F22" s="1"/>
      <c r="G22" s="1">
        <v>0.25</v>
      </c>
    </row>
    <row r="23" spans="1:7" x14ac:dyDescent="0.35">
      <c r="C23">
        <v>0.25228601651769023</v>
      </c>
      <c r="E23" s="1" t="s">
        <v>18</v>
      </c>
      <c r="F23" s="1"/>
      <c r="G23" s="1">
        <v>46.02</v>
      </c>
    </row>
    <row r="24" spans="1:7" x14ac:dyDescent="0.35">
      <c r="C24">
        <v>46.024096677915502</v>
      </c>
      <c r="E24" s="1" t="s">
        <v>19</v>
      </c>
      <c r="F24" s="1"/>
      <c r="G24" s="1">
        <v>44.58</v>
      </c>
    </row>
    <row r="25" spans="1:7" x14ac:dyDescent="0.35">
      <c r="C25">
        <v>44.578313651702899</v>
      </c>
      <c r="E25" s="1" t="s">
        <v>21</v>
      </c>
      <c r="F25" s="1"/>
      <c r="G25" s="1">
        <v>1.1299999999999999</v>
      </c>
    </row>
    <row r="26" spans="1:7" x14ac:dyDescent="0.35">
      <c r="C26">
        <v>1.1282573654123802</v>
      </c>
      <c r="E26" s="1" t="s">
        <v>22</v>
      </c>
      <c r="F26" s="1"/>
      <c r="G26" s="1">
        <v>1.27</v>
      </c>
    </row>
    <row r="27" spans="1:7" x14ac:dyDescent="0.35">
      <c r="C27">
        <v>1.2729646826072853</v>
      </c>
      <c r="E27" s="1" t="s">
        <v>23</v>
      </c>
      <c r="F27" s="1"/>
      <c r="G27" s="1">
        <v>-0.91</v>
      </c>
    </row>
    <row r="28" spans="1:7" x14ac:dyDescent="0.35">
      <c r="C28">
        <v>-0.91344887921544959</v>
      </c>
      <c r="E28" s="1" t="s">
        <v>24</v>
      </c>
      <c r="F28" s="1"/>
      <c r="G28" s="1">
        <v>-0.21</v>
      </c>
    </row>
    <row r="29" spans="1:7" x14ac:dyDescent="0.35">
      <c r="C29">
        <v>-0.21235792960721331</v>
      </c>
      <c r="E29" s="1" t="s">
        <v>25</v>
      </c>
      <c r="F29" s="1"/>
      <c r="G29" s="1">
        <v>4.0999999999999996</v>
      </c>
    </row>
    <row r="30" spans="1:7" x14ac:dyDescent="0.35">
      <c r="C30">
        <v>4.0963778873028005</v>
      </c>
      <c r="E30" s="1" t="s">
        <v>26</v>
      </c>
      <c r="F30" s="1"/>
      <c r="G30" s="1">
        <v>43.61</v>
      </c>
    </row>
    <row r="31" spans="1:7" x14ac:dyDescent="0.35">
      <c r="C31">
        <v>43.614461977710903</v>
      </c>
      <c r="E31" s="1" t="s">
        <v>27</v>
      </c>
      <c r="F31" s="1"/>
      <c r="G31" s="1">
        <v>47.71</v>
      </c>
    </row>
    <row r="32" spans="1:7" x14ac:dyDescent="0.35">
      <c r="C32">
        <v>47.710839865013703</v>
      </c>
      <c r="E32" s="1" t="s">
        <v>28</v>
      </c>
      <c r="F32" s="1"/>
      <c r="G32" s="1">
        <v>913.98</v>
      </c>
    </row>
    <row r="33" spans="3:7" x14ac:dyDescent="0.35">
      <c r="C33">
        <v>913.97588787945472</v>
      </c>
      <c r="E33" s="1" t="s">
        <v>29</v>
      </c>
      <c r="F33" s="1"/>
      <c r="G33" s="1">
        <v>20</v>
      </c>
    </row>
    <row r="34" spans="3:7" ht="15" thickBot="1" x14ac:dyDescent="0.4">
      <c r="C34" s="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3BA19-07ED-40F7-9048-1E6C79745FBB}">
  <dimension ref="A1:G33"/>
  <sheetViews>
    <sheetView workbookViewId="0">
      <selection activeCell="F13" sqref="F13"/>
    </sheetView>
  </sheetViews>
  <sheetFormatPr defaultRowHeight="14.5" x14ac:dyDescent="0.35"/>
  <cols>
    <col min="1" max="16384" width="8.7265625" style="1"/>
  </cols>
  <sheetData>
    <row r="1" spans="1:7" x14ac:dyDescent="0.35">
      <c r="E1" s="1" t="s">
        <v>3</v>
      </c>
      <c r="F1" s="1" t="s">
        <v>5</v>
      </c>
      <c r="G1" s="1" t="s">
        <v>4</v>
      </c>
    </row>
    <row r="2" spans="1:7" x14ac:dyDescent="0.35">
      <c r="A2" s="1">
        <v>576.49488311452899</v>
      </c>
      <c r="B2" s="1">
        <f t="shared" ref="B2:B20" si="0">A2-576</f>
        <v>0.4948831145289887</v>
      </c>
      <c r="C2" s="1">
        <v>47.228919543242299</v>
      </c>
      <c r="E2" s="1" cm="1">
        <f t="array" ref="E2:G20">ROUND(A2:C20,2)</f>
        <v>576.49</v>
      </c>
      <c r="F2" s="1">
        <v>0.49</v>
      </c>
      <c r="G2" s="1">
        <v>47.23</v>
      </c>
    </row>
    <row r="3" spans="1:7" x14ac:dyDescent="0.35">
      <c r="A3" s="1">
        <v>583.91756352690004</v>
      </c>
      <c r="B3" s="1">
        <f t="shared" si="0"/>
        <v>7.9175635269000395</v>
      </c>
      <c r="C3" s="1">
        <v>44.3373534908172</v>
      </c>
      <c r="E3" s="1">
        <v>583.91999999999996</v>
      </c>
      <c r="F3" s="1">
        <v>7.92</v>
      </c>
      <c r="G3" s="1">
        <v>44.34</v>
      </c>
    </row>
    <row r="4" spans="1:7" x14ac:dyDescent="0.35">
      <c r="A4" s="1">
        <v>591.95876288659701</v>
      </c>
      <c r="B4" s="1">
        <f t="shared" si="0"/>
        <v>15.958762886597015</v>
      </c>
      <c r="C4" s="1">
        <v>44.578313651702899</v>
      </c>
      <c r="E4" s="1">
        <v>591.96</v>
      </c>
      <c r="F4" s="1">
        <v>15.96</v>
      </c>
      <c r="G4" s="1">
        <v>44.58</v>
      </c>
    </row>
    <row r="5" spans="1:7" x14ac:dyDescent="0.35">
      <c r="A5" s="1">
        <v>600.00001887685198</v>
      </c>
      <c r="B5" s="1">
        <f t="shared" si="0"/>
        <v>24.000018876851982</v>
      </c>
      <c r="C5" s="1">
        <v>46.987948351907498</v>
      </c>
      <c r="E5" s="1">
        <v>600</v>
      </c>
      <c r="F5" s="1">
        <v>24</v>
      </c>
      <c r="G5" s="1">
        <v>46.99</v>
      </c>
    </row>
    <row r="6" spans="1:7" x14ac:dyDescent="0.35">
      <c r="A6" s="1">
        <v>608.04127486710695</v>
      </c>
      <c r="B6" s="1">
        <f t="shared" si="0"/>
        <v>32.041274867106949</v>
      </c>
      <c r="C6" s="1">
        <v>45.060245003923498</v>
      </c>
      <c r="E6" s="1">
        <v>608.04</v>
      </c>
      <c r="F6" s="1">
        <v>32.04</v>
      </c>
      <c r="G6" s="1">
        <v>45.06</v>
      </c>
    </row>
    <row r="7" spans="1:7" x14ac:dyDescent="0.35">
      <c r="A7" s="1">
        <v>616.70104980468705</v>
      </c>
      <c r="B7" s="1">
        <f t="shared" si="0"/>
        <v>40.701049804687045</v>
      </c>
      <c r="C7" s="1">
        <v>44.578313651702899</v>
      </c>
      <c r="E7" s="1">
        <v>616.70000000000005</v>
      </c>
      <c r="F7" s="1">
        <v>40.700000000000003</v>
      </c>
      <c r="G7" s="1">
        <v>44.58</v>
      </c>
    </row>
    <row r="8" spans="1:7" x14ac:dyDescent="0.35">
      <c r="A8" s="1">
        <v>624.12373021705798</v>
      </c>
      <c r="B8" s="1">
        <f t="shared" si="0"/>
        <v>48.123730217057982</v>
      </c>
      <c r="C8" s="1">
        <v>46.7469881910217</v>
      </c>
      <c r="E8" s="1">
        <v>624.12</v>
      </c>
      <c r="F8" s="1">
        <v>48.12</v>
      </c>
      <c r="G8" s="1">
        <v>46.75</v>
      </c>
    </row>
    <row r="9" spans="1:7" x14ac:dyDescent="0.35">
      <c r="A9" s="1">
        <v>632.16498620731295</v>
      </c>
      <c r="B9" s="1">
        <f t="shared" si="0"/>
        <v>56.16498620731295</v>
      </c>
      <c r="C9" s="1">
        <v>44.819273812588698</v>
      </c>
      <c r="E9" s="1">
        <v>632.16</v>
      </c>
      <c r="F9" s="1">
        <v>56.16</v>
      </c>
      <c r="G9" s="1">
        <v>44.82</v>
      </c>
    </row>
    <row r="10" spans="1:7" x14ac:dyDescent="0.35">
      <c r="A10" s="1">
        <v>640.82476114489305</v>
      </c>
      <c r="B10" s="1">
        <f t="shared" si="0"/>
        <v>64.824761144893046</v>
      </c>
      <c r="C10" s="1">
        <v>43.373490786376102</v>
      </c>
      <c r="E10" s="1">
        <v>640.82000000000005</v>
      </c>
      <c r="F10" s="1">
        <v>64.819999999999993</v>
      </c>
      <c r="G10" s="1">
        <v>43.37</v>
      </c>
    </row>
    <row r="11" spans="1:7" x14ac:dyDescent="0.35">
      <c r="A11" s="1">
        <v>648.86601713514801</v>
      </c>
      <c r="B11" s="1">
        <f t="shared" si="0"/>
        <v>72.866017135148013</v>
      </c>
      <c r="C11" s="1">
        <v>46.506028030136001</v>
      </c>
      <c r="E11" s="1">
        <v>648.87</v>
      </c>
      <c r="F11" s="1">
        <v>72.87</v>
      </c>
      <c r="G11" s="1">
        <v>46.51</v>
      </c>
    </row>
    <row r="12" spans="1:7" x14ac:dyDescent="0.35">
      <c r="A12" s="1">
        <v>656.90721649484499</v>
      </c>
      <c r="B12" s="1">
        <f t="shared" si="0"/>
        <v>80.907216494844988</v>
      </c>
      <c r="C12" s="1">
        <v>43.373490786376102</v>
      </c>
      <c r="E12" s="1">
        <v>656.91</v>
      </c>
      <c r="F12" s="1">
        <v>80.91</v>
      </c>
      <c r="G12" s="1">
        <v>43.37</v>
      </c>
    </row>
    <row r="13" spans="1:7" x14ac:dyDescent="0.35">
      <c r="A13" s="1">
        <v>664.94847248509996</v>
      </c>
      <c r="B13" s="1">
        <f t="shared" si="0"/>
        <v>88.948472485099956</v>
      </c>
      <c r="C13" s="1">
        <v>43.614461977710903</v>
      </c>
      <c r="E13" s="1">
        <v>664.95</v>
      </c>
      <c r="F13" s="1">
        <v>88.95</v>
      </c>
      <c r="G13" s="1">
        <v>43.61</v>
      </c>
    </row>
    <row r="14" spans="1:7" x14ac:dyDescent="0.35">
      <c r="A14" s="1">
        <v>672.37115289747101</v>
      </c>
      <c r="B14" s="1">
        <f t="shared" si="0"/>
        <v>96.371152897471006</v>
      </c>
      <c r="C14" s="1">
        <v>46.2650568388012</v>
      </c>
      <c r="E14" s="1">
        <v>672.37</v>
      </c>
      <c r="F14" s="1">
        <v>96.37</v>
      </c>
      <c r="G14" s="1">
        <v>46.27</v>
      </c>
    </row>
    <row r="15" spans="1:7" x14ac:dyDescent="0.35">
      <c r="A15" s="1">
        <v>679.79383330984194</v>
      </c>
      <c r="B15" s="1">
        <f t="shared" si="0"/>
        <v>103.79383330984194</v>
      </c>
      <c r="C15" s="1">
        <v>44.578313651702899</v>
      </c>
      <c r="E15" s="1">
        <v>679.79</v>
      </c>
      <c r="F15" s="1">
        <v>103.79</v>
      </c>
      <c r="G15" s="1">
        <v>44.58</v>
      </c>
    </row>
    <row r="16" spans="1:7" x14ac:dyDescent="0.35">
      <c r="A16" s="1">
        <v>688.45360824742204</v>
      </c>
      <c r="B16" s="1">
        <f t="shared" si="0"/>
        <v>112.45360824742204</v>
      </c>
      <c r="C16" s="1">
        <v>44.0963822994824</v>
      </c>
      <c r="E16" s="1">
        <v>688.45</v>
      </c>
      <c r="F16" s="1">
        <v>112.45</v>
      </c>
      <c r="G16" s="1">
        <v>44.1</v>
      </c>
    </row>
    <row r="17" spans="1:7" x14ac:dyDescent="0.35">
      <c r="A17" s="1">
        <v>695.87628865979298</v>
      </c>
      <c r="B17" s="1">
        <f t="shared" si="0"/>
        <v>119.87628865979298</v>
      </c>
      <c r="C17" s="1">
        <v>46.7469881910217</v>
      </c>
      <c r="E17" s="1">
        <v>695.88</v>
      </c>
      <c r="F17" s="1">
        <v>119.88</v>
      </c>
      <c r="G17" s="1">
        <v>46.75</v>
      </c>
    </row>
    <row r="18" spans="1:7" x14ac:dyDescent="0.35">
      <c r="A18" s="1">
        <v>702.06187454695498</v>
      </c>
      <c r="B18" s="1">
        <f t="shared" si="0"/>
        <v>126.06187454695498</v>
      </c>
      <c r="C18" s="1">
        <v>44.819273812588698</v>
      </c>
      <c r="E18" s="1">
        <v>702.06</v>
      </c>
      <c r="F18" s="1">
        <v>126.06</v>
      </c>
      <c r="G18" s="1">
        <v>44.82</v>
      </c>
    </row>
    <row r="19" spans="1:7" x14ac:dyDescent="0.35">
      <c r="A19" s="1">
        <v>710.72164948453599</v>
      </c>
      <c r="B19" s="1">
        <f t="shared" si="0"/>
        <v>134.72164948453599</v>
      </c>
      <c r="C19" s="1">
        <v>42.891570464604698</v>
      </c>
      <c r="E19" s="1">
        <v>710.72</v>
      </c>
      <c r="F19" s="1">
        <v>134.72</v>
      </c>
      <c r="G19" s="1">
        <v>42.89</v>
      </c>
    </row>
    <row r="20" spans="1:7" x14ac:dyDescent="0.35">
      <c r="A20" s="1">
        <v>716.28865979381396</v>
      </c>
      <c r="B20" s="1">
        <f t="shared" si="0"/>
        <v>140.28865979381396</v>
      </c>
      <c r="C20" s="1">
        <v>45.542165325694903</v>
      </c>
      <c r="E20" s="1">
        <v>716.29</v>
      </c>
      <c r="F20" s="1">
        <v>140.29</v>
      </c>
      <c r="G20" s="1">
        <v>45.54</v>
      </c>
    </row>
    <row r="21" spans="1:7" x14ac:dyDescent="0.35">
      <c r="B21" s="1">
        <v>45.061052631578946</v>
      </c>
      <c r="E21" s="1" t="s">
        <v>17</v>
      </c>
      <c r="G21" s="1" cm="1">
        <f t="array" ref="G21:G33">ROUND(B21:B33,2)</f>
        <v>45.06</v>
      </c>
    </row>
    <row r="22" spans="1:7" x14ac:dyDescent="0.35">
      <c r="B22" s="1">
        <v>0.30927655136822685</v>
      </c>
      <c r="E22" s="1" t="s">
        <v>20</v>
      </c>
      <c r="G22" s="1">
        <v>0.31</v>
      </c>
    </row>
    <row r="23" spans="1:7" x14ac:dyDescent="0.35">
      <c r="B23" s="1">
        <v>44.82</v>
      </c>
      <c r="E23" s="1" t="s">
        <v>18</v>
      </c>
      <c r="G23" s="1">
        <v>44.82</v>
      </c>
    </row>
    <row r="24" spans="1:7" x14ac:dyDescent="0.35">
      <c r="B24" s="1">
        <v>44.58</v>
      </c>
      <c r="E24" s="1" t="s">
        <v>19</v>
      </c>
      <c r="G24" s="1">
        <v>44.58</v>
      </c>
    </row>
    <row r="25" spans="1:7" x14ac:dyDescent="0.35">
      <c r="B25" s="1">
        <v>1.3481052330208669</v>
      </c>
      <c r="E25" s="1" t="s">
        <v>21</v>
      </c>
      <c r="G25" s="1">
        <v>1.35</v>
      </c>
    </row>
    <row r="26" spans="1:7" x14ac:dyDescent="0.35">
      <c r="B26" s="1">
        <v>1.8173877192982459</v>
      </c>
      <c r="E26" s="1" t="s">
        <v>22</v>
      </c>
      <c r="G26" s="1">
        <v>1.82</v>
      </c>
    </row>
    <row r="27" spans="1:7" x14ac:dyDescent="0.35">
      <c r="B27" s="1">
        <v>-1.1498069365169803</v>
      </c>
      <c r="E27" s="1" t="s">
        <v>23</v>
      </c>
      <c r="G27" s="1">
        <v>-1.1499999999999999</v>
      </c>
    </row>
    <row r="28" spans="1:7" x14ac:dyDescent="0.35">
      <c r="B28" s="1">
        <v>0.18628485359890123</v>
      </c>
      <c r="E28" s="1" t="s">
        <v>24</v>
      </c>
      <c r="G28" s="1">
        <v>0.19</v>
      </c>
    </row>
    <row r="29" spans="1:7" x14ac:dyDescent="0.35">
      <c r="B29" s="1">
        <v>4.3399999999999963</v>
      </c>
      <c r="E29" s="1" t="s">
        <v>25</v>
      </c>
      <c r="G29" s="1">
        <v>4.34</v>
      </c>
    </row>
    <row r="30" spans="1:7" x14ac:dyDescent="0.35">
      <c r="B30" s="1">
        <v>42.89</v>
      </c>
      <c r="E30" s="1" t="s">
        <v>26</v>
      </c>
      <c r="G30" s="1">
        <v>42.89</v>
      </c>
    </row>
    <row r="31" spans="1:7" x14ac:dyDescent="0.35">
      <c r="B31" s="1">
        <v>47.23</v>
      </c>
      <c r="E31" s="1" t="s">
        <v>27</v>
      </c>
      <c r="G31" s="1">
        <v>47.23</v>
      </c>
    </row>
    <row r="32" spans="1:7" x14ac:dyDescent="0.35">
      <c r="B32" s="1">
        <v>856.16</v>
      </c>
      <c r="E32" s="1" t="s">
        <v>28</v>
      </c>
      <c r="G32" s="1">
        <v>856.16</v>
      </c>
    </row>
    <row r="33" spans="2:7" x14ac:dyDescent="0.35">
      <c r="B33" s="1">
        <v>19</v>
      </c>
      <c r="E33" s="1" t="s">
        <v>29</v>
      </c>
      <c r="G33" s="1">
        <v>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EAD3AE-7CBD-4C8D-920B-BDB56D3EDC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plot-data-1</vt:lpstr>
      <vt:lpstr>plot-data-2</vt:lpstr>
      <vt:lpstr>plot-data-3</vt:lpstr>
      <vt:lpstr>plot-data-4</vt:lpstr>
      <vt:lpstr>plot-data-5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Wahyu F</cp:lastModifiedBy>
  <dcterms:created xsi:type="dcterms:W3CDTF">2024-09-05T10:55:00Z</dcterms:created>
  <dcterms:modified xsi:type="dcterms:W3CDTF">2024-09-17T23:43:28Z</dcterms:modified>
</cp:coreProperties>
</file>