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Unsorted docs\Manufacturing+Downtime\"/>
    </mc:Choice>
  </mc:AlternateContent>
  <xr:revisionPtr revIDLastSave="0" documentId="8_{797FA385-5A52-442D-BADA-C9E6626E7FEE}" xr6:coauthVersionLast="47" xr6:coauthVersionMax="47" xr10:uidLastSave="{00000000-0000-0000-0000-000000000000}"/>
  <bookViews>
    <workbookView xWindow="-120" yWindow="-120" windowWidth="20730" windowHeight="11160" xr2:uid="{8FF62ED8-A67E-423F-8325-F23DB684777C}"/>
  </bookViews>
  <sheets>
    <sheet name="Dashboard" sheetId="11" r:id="rId1"/>
    <sheet name="Efficiency Per Operator" sheetId="9" r:id="rId2"/>
    <sheet name="Line productivity" sheetId="1" r:id="rId3"/>
    <sheet name="Products" sheetId="8" r:id="rId4"/>
    <sheet name="Downtime factors" sheetId="3" r:id="rId5"/>
    <sheet name="Line downtime" sheetId="2" r:id="rId6"/>
    <sheet name="Tasks" sheetId="10" state="hidden" r:id="rId7"/>
  </sheets>
  <definedNames>
    <definedName name="_xlnm._FilterDatabase" localSheetId="4" hidden="1">'Downtime factors'!$A$1:$D$13</definedName>
    <definedName name="_xlnm._FilterDatabase" localSheetId="2" hidden="1">'Line productivity'!$A$1:$F$39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" i="2"/>
  <c r="B3" i="2"/>
  <c r="C22" i="11" a="1"/>
  <c r="C22" i="11" s="1"/>
  <c r="C26" i="11" s="1"/>
  <c r="D5" i="3"/>
  <c r="D10" i="3"/>
  <c r="D4" i="3"/>
  <c r="D8" i="3"/>
  <c r="D2" i="3"/>
  <c r="E5" i="3" s="1"/>
  <c r="D3" i="3"/>
  <c r="E8" i="3" s="1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C25" i="11" l="1"/>
  <c r="D26" i="11"/>
  <c r="G27" i="11"/>
  <c r="G25" i="11"/>
  <c r="D27" i="11"/>
  <c r="D25" i="11"/>
  <c r="C24" i="11"/>
  <c r="G26" i="11"/>
  <c r="D24" i="11"/>
  <c r="G24" i="11"/>
  <c r="C27" i="11"/>
  <c r="F27" i="11"/>
  <c r="F26" i="11"/>
  <c r="F25" i="11"/>
  <c r="F24" i="11"/>
  <c r="E27" i="11"/>
  <c r="E26" i="11"/>
  <c r="E25" i="11"/>
  <c r="E24" i="11"/>
  <c r="E12" i="3"/>
  <c r="E4" i="3"/>
  <c r="E3" i="3"/>
  <c r="E2" i="3"/>
  <c r="E10" i="3"/>
  <c r="E6" i="3"/>
  <c r="E11" i="3"/>
  <c r="E7" i="3"/>
  <c r="E13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<sst xmlns="http://schemas.openxmlformats.org/spreadsheetml/2006/main" count="148" uniqueCount="49">
  <si>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</si>
  <si>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</si>
  <si>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</si>
  <si>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</si>
  <si>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</si>
  <si>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</si>
  <si>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</si>
  <si>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</si>
  <si>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</si>
  <si>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</si>
  <si>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</si>
  <si>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</si>
  <si>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</si>
  <si>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</si>
  <si>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</si>
  <si>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</si>
  <si>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</si>
  <si>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</si>
  <si>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</si>
  <si>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</si>
  <si>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</si>
  <si>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</si>
  <si>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</si>
  <si>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</si>
  <si>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</si>
  <si>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</si>
  <si>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</si>
  <si>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</si>
  <si>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</si>
  <si>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</si>
  <si>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</si>
  <si>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</si>
  <si>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</si>
  <si>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</si>
  <si>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</si>
  <si>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</si>
  <si>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</si>
  <si>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</si>
  <si>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</si>
  <si>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</si>
  <si>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</si>
  <si>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</si>
  <si>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</si>
  <si>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</si>
  <si>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</si>
  <si>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</si>
  <si>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Sum of Efficiency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</si>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</sst>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  <xf numFmtId="2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" fontId="0" fillId="0" borderId="0" xfId="0" applyNumberFormat="1"/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[Manufacturing_Line_Productivity_Complete.xlsx]Efficiency Per Operator!PivotTable1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2">
                    <a:lumMod val="75000"/>
                    <a:lumOff val="25000"/>
                  </a:schemeClr>
                </a:solidFill>
              </a:rPr>
              <a:t>Overall Efficiency Lies</a:t>
            </a:r>
            <a:r>
              <a:rPr lang="en-US" sz="1200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at 64%</a:t>
            </a:r>
          </a:p>
          <a:p>
            <a:pPr>
              <a:defRPr/>
            </a:pPr>
            <a:r>
              <a:rPr lang="en-US" sz="1050" baseline="0"/>
              <a:t>We should place focus on Mac</a:t>
            </a:r>
            <a:endParaRPr lang="en-US" sz="1050"/>
          </a:p>
        </c:rich>
      </c:tx>
      <c:layout>
        <c:manualLayout>
          <c:xMode val="edge"/>
          <c:yMode val="edge"/>
          <c:x val="3.7536164756898999E-2"/>
          <c:y val="2.9250451424289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401245880070618"/>
          <c:y val="0.23141982151850532"/>
          <c:w val="0.82188694443885046"/>
          <c:h val="0.714954350870296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'Efficiency Per Operator'!$B$3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14-45B6-8B7A-879A6E158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'Efficiency Per Operator'!$A$4:$A$7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'Efficiency Per Operator'!$B$4:$B$7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14-45B6-8B7A-879A6E158D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1679900864"/>
        <c:axId val="1679906624"/>
      </c:barChart>
      <c:catAx>
        <c:axId val="167990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679906624"/>
        <c:crosses val="autoZero"/>
        <c:auto val="1"/>
        <c:lblAlgn val="ctr"/>
        <c:lblOffset val="100"/>
        <c:noMultiLvlLbl val="0"/>
      </c:catAx>
      <c:valAx>
        <c:axId val="167990662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7990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The top 5 factors account for 80% of the total Downtime</a:t>
            </a:r>
          </a:p>
        </c:rich>
      </c:tx>
      <c:layout>
        <c:manualLayout>
          <c:xMode val="edge"/>
          <c:yMode val="edge"/>
          <c:x val="3.649999999999999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69-42F6-A8A2-DE2E073AAEC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269-42F6-A8A2-DE2E073AAEC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69-42F6-A8A2-DE2E073AAE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269-42F6-A8A2-DE2E073AAEC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69-42F6-A8A2-DE2E073AAEC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269-42F6-A8A2-DE2E073AAECF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69-42F6-A8A2-DE2E073AAEC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9-42F6-A8A2-DE2E073AAEC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69-42F6-A8A2-DE2E073AAEC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9-42F6-A8A2-DE2E073AAEC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69-42F6-A8A2-DE2E073AAEC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69-42F6-A8A2-DE2E073AAEC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69-42F6-A8A2-DE2E073AAE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9-42F6-A8A2-DE2E073AA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94640271"/>
        <c:axId val="594639791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269-42F6-A8A2-DE2E073AAECF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69-42F6-A8A2-DE2E073AAE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9-42F6-A8A2-DE2E073AA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423839"/>
        <c:axId val="722110111"/>
      </c:lineChart>
      <c:catAx>
        <c:axId val="59464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39791"/>
        <c:crosses val="autoZero"/>
        <c:auto val="1"/>
        <c:lblAlgn val="ctr"/>
        <c:lblOffset val="100"/>
        <c:noMultiLvlLbl val="0"/>
      </c:catAx>
      <c:valAx>
        <c:axId val="594639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40271"/>
        <c:crosses val="autoZero"/>
        <c:crossBetween val="between"/>
      </c:valAx>
      <c:valAx>
        <c:axId val="72211011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23839"/>
        <c:crosses val="max"/>
        <c:crossBetween val="between"/>
      </c:valAx>
      <c:catAx>
        <c:axId val="728423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1101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530678</xdr:colOff>
      <xdr:row>4</xdr:row>
      <xdr:rowOff>122464</xdr:rowOff>
    </xdr:from>
    <xdr:to>
      <xdr:col>4</xdr:col>
      <xdr:colOff>836083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6F1D1-4A0A-45AF-B9AF-7FAECDF8B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947397</xdr:colOff>
      <xdr:row>4</xdr:row>
      <xdr:rowOff>137583</xdr:rowOff>
    </xdr:from>
    <xdr:to>
      <xdr:col>10</xdr:col>
      <xdr:colOff>544286</xdr:colOff>
      <xdr:row>18</xdr:row>
      <xdr:rowOff>20410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E90EEC-6E3F-4ECE-A91D-8233C7597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130969</xdr:rowOff>
    </xdr:from>
    <xdr:to>
      <xdr:col>6</xdr:col>
      <xdr:colOff>1273969</xdr:colOff>
      <xdr:row>22</xdr:row>
      <xdr:rowOff>23812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DBEF9B6-E604-7E8C-1FF1-A27EE01725FC}"/>
            </a:ext>
          </a:extLst>
        </xdr:cNvPr>
        <xdr:cNvSpPr txBox="1"/>
      </xdr:nvSpPr>
      <xdr:spPr>
        <a:xfrm>
          <a:off x="607219" y="3559969"/>
          <a:ext cx="6322219" cy="464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/>
              </a:solidFill>
            </a:rPr>
            <a:t>3 of the main 5 downtime factors are due to Operator Error</a:t>
          </a:r>
        </a:p>
        <a:p>
          <a:r>
            <a:rPr lang="en-US" sz="1100"/>
            <a:t>Special Focus should be paid to machine adjustment for </a:t>
          </a:r>
          <a:r>
            <a:rPr lang="en-US" sz="1100" b="1"/>
            <a:t>everyone</a:t>
          </a:r>
          <a:r>
            <a:rPr lang="en-US" sz="1100" baseline="0"/>
            <a:t> and</a:t>
          </a:r>
          <a:r>
            <a:rPr lang="en-US" sz="1100"/>
            <a:t> batch change for </a:t>
          </a:r>
          <a:r>
            <a:rPr lang="en-US" sz="1100" b="1"/>
            <a:t>Mac</a:t>
          </a:r>
        </a:p>
      </xdr:txBody>
    </xdr:sp>
    <xdr:clientData/>
  </xdr:twoCellAnchor>
  <xdr:twoCellAnchor>
    <xdr:from>
      <xdr:col>2</xdr:col>
      <xdr:colOff>11906</xdr:colOff>
      <xdr:row>24</xdr:row>
      <xdr:rowOff>23812</xdr:rowOff>
    </xdr:from>
    <xdr:to>
      <xdr:col>3</xdr:col>
      <xdr:colOff>0</xdr:colOff>
      <xdr:row>27</xdr:row>
      <xdr:rowOff>23812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3F6D79B-842E-03CA-2613-4BD4CB4E3804}"/>
            </a:ext>
          </a:extLst>
        </xdr:cNvPr>
        <xdr:cNvSpPr/>
      </xdr:nvSpPr>
      <xdr:spPr>
        <a:xfrm>
          <a:off x="1226344" y="4643437"/>
          <a:ext cx="1012031" cy="607219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1319212</xdr:colOff>
      <xdr:row>23</xdr:row>
      <xdr:rowOff>9525</xdr:rowOff>
    </xdr:from>
    <xdr:to>
      <xdr:col>6</xdr:col>
      <xdr:colOff>11906</xdr:colOff>
      <xdr:row>24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E1917C7-9F5D-4796-9999-E4E25F4649B7}"/>
            </a:ext>
          </a:extLst>
        </xdr:cNvPr>
        <xdr:cNvSpPr/>
      </xdr:nvSpPr>
      <xdr:spPr>
        <a:xfrm>
          <a:off x="4724400" y="4426744"/>
          <a:ext cx="942975" cy="192882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73139</xdr:colOff>
      <xdr:row>18</xdr:row>
      <xdr:rowOff>107156</xdr:rowOff>
    </xdr:from>
    <xdr:to>
      <xdr:col>11</xdr:col>
      <xdr:colOff>108857</xdr:colOff>
      <xdr:row>29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5A7FD7B-7204-9749-C41E-96256C48DC64}"/>
            </a:ext>
          </a:extLst>
        </xdr:cNvPr>
        <xdr:cNvSpPr/>
      </xdr:nvSpPr>
      <xdr:spPr>
        <a:xfrm>
          <a:off x="7638710" y="3536156"/>
          <a:ext cx="2607468" cy="2083594"/>
        </a:xfrm>
        <a:prstGeom prst="roundRect">
          <a:avLst>
            <a:gd name="adj" fmla="val 4792"/>
          </a:avLst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119063</xdr:colOff>
      <xdr:row>19</xdr:row>
      <xdr:rowOff>0</xdr:rowOff>
    </xdr:from>
    <xdr:to>
      <xdr:col>10</xdr:col>
      <xdr:colOff>508000</xdr:colOff>
      <xdr:row>28</xdr:row>
      <xdr:rowOff>119062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30A2A0-611E-D2E4-1CAB-18EAE895E559}"/>
            </a:ext>
          </a:extLst>
        </xdr:cNvPr>
        <xdr:cNvSpPr txBox="1"/>
      </xdr:nvSpPr>
      <xdr:spPr>
        <a:xfrm>
          <a:off x="7686146" y="3619500"/>
          <a:ext cx="2346854" cy="1918229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Recommendations: </a:t>
          </a:r>
        </a:p>
        <a:p>
          <a:r>
            <a:rPr lang="en-US" sz="1100"/>
            <a:t>1. Conduct Machine Adjustment training for all operators</a:t>
          </a:r>
        </a:p>
        <a:p>
          <a:r>
            <a:rPr lang="en-US" sz="1100"/>
            <a:t>2. Provide Special</a:t>
          </a:r>
          <a:r>
            <a:rPr lang="en-US" sz="1100" baseline="0"/>
            <a:t> Batch Training for Mac.</a:t>
          </a:r>
        </a:p>
        <a:p>
          <a:r>
            <a:rPr lang="en-US" sz="1100" baseline="0"/>
            <a:t>3. Apply regular and preventative maintenance for machine.</a:t>
          </a:r>
        </a:p>
        <a:p>
          <a:r>
            <a:rPr lang="en-US" sz="1100" baseline="0"/>
            <a:t>4. Regularly double check inventory levels to avoid shortage</a:t>
          </a:r>
          <a:endParaRPr lang="en-US" sz="1100"/>
        </a:p>
      </xdr:txBody>
    </xdr:sp>
    <xdr:clientData/>
  </xdr:twoCellAnchor>
  <xdr:twoCellAnchor>
    <xdr:from>
      <xdr:col>4</xdr:col>
      <xdr:colOff>899772</xdr:colOff>
      <xdr:row>2</xdr:row>
      <xdr:rowOff>121347</xdr:rowOff>
    </xdr:from>
    <xdr:to>
      <xdr:col>11</xdr:col>
      <xdr:colOff>108857</xdr:colOff>
      <xdr:row>17</xdr:row>
      <xdr:rowOff>68621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36085AE-104A-4694-BF3C-8708F64B6751}"/>
            </a:ext>
          </a:extLst>
        </xdr:cNvPr>
        <xdr:cNvSpPr/>
      </xdr:nvSpPr>
      <xdr:spPr>
        <a:xfrm>
          <a:off x="4913879" y="502347"/>
          <a:ext cx="5332299" cy="2804774"/>
        </a:xfrm>
        <a:prstGeom prst="roundRect">
          <a:avLst>
            <a:gd name="adj" fmla="val 4792"/>
          </a:avLst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244929</xdr:colOff>
      <xdr:row>2</xdr:row>
      <xdr:rowOff>1018</xdr:rowOff>
    </xdr:from>
    <xdr:to>
      <xdr:col>4</xdr:col>
      <xdr:colOff>748393</xdr:colOff>
      <xdr:row>18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1A4C9B4-173E-4636-A92E-0658C5FD6605}"/>
            </a:ext>
          </a:extLst>
        </xdr:cNvPr>
        <xdr:cNvSpPr/>
      </xdr:nvSpPr>
      <xdr:spPr>
        <a:xfrm>
          <a:off x="244929" y="382018"/>
          <a:ext cx="4517571" cy="3142232"/>
        </a:xfrm>
        <a:prstGeom prst="roundRect">
          <a:avLst>
            <a:gd name="adj" fmla="val 4792"/>
          </a:avLst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508000</xdr:colOff>
      <xdr:row>18</xdr:row>
      <xdr:rowOff>169333</xdr:rowOff>
    </xdr:from>
    <xdr:to>
      <xdr:col>6</xdr:col>
      <xdr:colOff>1251857</xdr:colOff>
      <xdr:row>28</xdr:row>
      <xdr:rowOff>148166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65844B0-5F92-4D5F-BF1A-54F8046E8D57}"/>
            </a:ext>
          </a:extLst>
        </xdr:cNvPr>
        <xdr:cNvSpPr/>
      </xdr:nvSpPr>
      <xdr:spPr>
        <a:xfrm>
          <a:off x="508000" y="3598333"/>
          <a:ext cx="7019774" cy="1968500"/>
        </a:xfrm>
        <a:prstGeom prst="roundRect">
          <a:avLst>
            <a:gd name="adj" fmla="val 4792"/>
          </a:avLst>
        </a:prstGeom>
        <a:noFill/>
        <a:ln w="3175">
          <a:solidFill>
            <a:schemeClr val="bg1">
              <a:lumMod val="85000"/>
            </a:schemeClr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440531</xdr:colOff>
      <xdr:row>0</xdr:row>
      <xdr:rowOff>95250</xdr:rowOff>
    </xdr:from>
    <xdr:to>
      <xdr:col>10</xdr:col>
      <xdr:colOff>547687</xdr:colOff>
      <xdr:row>3</xdr:row>
      <xdr:rowOff>130969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B6981FA-A50B-7D69-B531-AA6EA3C18B4C}"/>
            </a:ext>
          </a:extLst>
        </xdr:cNvPr>
        <xdr:cNvSpPr/>
      </xdr:nvSpPr>
      <xdr:spPr>
        <a:xfrm>
          <a:off x="440531" y="95250"/>
          <a:ext cx="9620250" cy="607219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595311</xdr:colOff>
      <xdr:row>1</xdr:row>
      <xdr:rowOff>11906</xdr:rowOff>
    </xdr:from>
    <xdr:to>
      <xdr:col>10</xdr:col>
      <xdr:colOff>559592</xdr:colOff>
      <xdr:row>3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B733AA3-6D58-ECA2-2428-B03E46A796DC}"/>
            </a:ext>
          </a:extLst>
        </xdr:cNvPr>
        <xdr:cNvSpPr txBox="1"/>
      </xdr:nvSpPr>
      <xdr:spPr>
        <a:xfrm>
          <a:off x="595311" y="202406"/>
          <a:ext cx="9477375" cy="416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bg1"/>
              </a:solidFill>
            </a:rPr>
            <a:t>MANUFACTURING</a:t>
          </a:r>
          <a:r>
            <a:rPr lang="en-US" sz="2000" baseline="0">
              <a:solidFill>
                <a:schemeClr val="bg1"/>
              </a:solidFill>
            </a:rPr>
            <a:t> DOWNTIME INSIGHTS &amp; RECOMMENDATIONS</a:t>
          </a:r>
          <a:endParaRPr lang="en-US" sz="2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95250</xdr:rowOff>
    </xdr:from>
    <xdr:to>
      <xdr:col>16</xdr:col>
      <xdr:colOff>409574</xdr:colOff>
      <xdr:row>25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F814BB-F0F1-BA4C-AA6D-63E2AF2A6E9A}"/>
            </a:ext>
          </a:extLst>
        </xdr:cNvPr>
        <xdr:cNvSpPr txBox="1"/>
      </xdr:nvSpPr>
      <xdr:spPr>
        <a:xfrm>
          <a:off x="95249" y="95250"/>
          <a:ext cx="10067925" cy="469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 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new "Batch time" column in the "Line Productivity" tab that calculates the minutes between the "Start time" and "End time"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new "Min batch time" column by looking up the value from the "Products" tab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"Efficiency" (sum of "Min batch time" / sum of "Batch time") for each operator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Visualize the data using a bar chart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chart title and formatting to make a recommendation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"Downtime" column in the "Downtime factors" tab that sums the downtime for each factor from the "Line downtime" tab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the factors in descending order by downtime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"Pareto" column that calculates the % running total of downtime for each factor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Pareto chart for the downtime factors - use a combo chart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chart title and formatting to make a recommendation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matrix with the operators as the rows and the main downtime factors as the columns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an "Operator" column to the "Line downtime tab" and look up the values for each batch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total downtime for each operator by factor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conditional formatting to highlight main downtime factors by operator</a:t>
          </a:r>
        </a:p>
        <a:p>
          <a:pPr algn="l"/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chart title and formatting to make a recommendation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87.782939699071" createdVersion="8" refreshedVersion="8" minRefreshableVersion="3" recordCount="38" xr:uid="{AE91A60D-D609-4116-86A6-B209AEDA175D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1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352A12-C52C-4264-9A9D-F620D785304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Operator">
  <location ref="A3:B7" firstHeaderRow="1" firstDataRow="1" firstDataCol="1"/>
  <pivotFields count="9">
    <pivotField numFmtId="164" showAll="0"/>
    <pivotField showAll="0"/>
    <pivotField showAll="0"/>
    <pivotField axis="axisRow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5" showAll="0"/>
    <pivotField numFmtId="1" showAll="0"/>
    <pivotField showAll="0"/>
    <pivotField dataField="1" dragToRow="0" dragToCol="0" dragToPage="0" showAll="0" defaultSubtotal="0"/>
  </pivotFields>
  <rowFields count="1">
    <field x="3"/>
  </rowFields>
  <rowItems count="4">
    <i>
      <x v="3"/>
    </i>
    <i>
      <x v="2"/>
    </i>
    <i>
      <x v="1"/>
    </i>
    <i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70DA-FC87-4C9A-A6FC-3D7C24F5FF3F}">
  <sheetPr>
    <tabColor theme="4" tint="-0.249977111117893"/>
  </sheetPr>
  <dimension ref="B22:N27"/>
  <sheetViews>
    <sheetView showGridLines="0" tabSelected="1" zoomScale="90" zoomScaleNormal="90" workbookViewId="0">
      <selection activeCell="O18" sqref="O18"/>
    </sheetView>
  </sheetViews>
  <sheetFormatPr defaultRowHeight="15" x14ac:dyDescent="0.25"/>
  <cols>
    <col min="3" max="3" width="24.42578125" customWidth="1"/>
    <col min="4" max="4" width="17.42578125" customWidth="1"/>
    <col min="5" max="5" width="19.85546875" customWidth="1"/>
    <col min="6" max="6" width="14" customWidth="1"/>
    <col min="7" max="7" width="19.42578125" customWidth="1"/>
    <col min="10" max="10" width="11" customWidth="1"/>
    <col min="13" max="13" width="13.28515625" customWidth="1"/>
    <col min="14" max="14" width="14" customWidth="1"/>
  </cols>
  <sheetData>
    <row r="22" spans="2:14" ht="21.75" hidden="1" customHeight="1" x14ac:dyDescent="0.25">
      <c r="B22" s="16"/>
      <c r="C22" s="18" cm="1">
        <f t="array" ref="C22:G23">TRANSPOSE('Downtime factors'!A2:B6)</f>
        <v>6</v>
      </c>
      <c r="D22" s="18">
        <v>7</v>
      </c>
      <c r="E22" s="18">
        <v>4</v>
      </c>
      <c r="F22" s="18">
        <v>2</v>
      </c>
      <c r="G22" s="18">
        <v>8</v>
      </c>
      <c r="H22" s="15"/>
      <c r="I22" s="15"/>
      <c r="J22" s="15"/>
      <c r="K22" s="15"/>
      <c r="L22" s="15"/>
      <c r="M22" s="15"/>
      <c r="N22" s="15"/>
    </row>
    <row r="23" spans="2:14" ht="33" customHeight="1" x14ac:dyDescent="0.25">
      <c r="B23" s="16"/>
      <c r="C23" s="19" t="str">
        <v>Machine adjustment</v>
      </c>
      <c r="D23" s="17" t="str">
        <v>Machine failure</v>
      </c>
      <c r="E23" s="17" t="str">
        <v>Inventory shortage</v>
      </c>
      <c r="F23" s="19" t="str">
        <v>Batch change</v>
      </c>
      <c r="G23" s="19" t="str">
        <v>Batch coding error</v>
      </c>
      <c r="H23" s="15"/>
      <c r="I23" s="15"/>
      <c r="J23" s="15"/>
      <c r="K23" s="15"/>
      <c r="L23" s="15"/>
      <c r="M23" s="15"/>
      <c r="N23" s="15"/>
    </row>
    <row r="24" spans="2:14" ht="15.75" x14ac:dyDescent="0.25">
      <c r="B24" s="20" t="s">
        <v>43</v>
      </c>
      <c r="C24" s="21">
        <f>SUMIFS(INDEX('Line downtime'!$C$3:$N$40,,MATCH(Dashboard!C$22,'Line downtime'!$C$2:$N$2,0)),'Line downtime'!$B$3:$B$40,Dashboard!$B24)</f>
        <v>15</v>
      </c>
      <c r="D24" s="21">
        <f>SUMIFS(INDEX('Line downtime'!$C$3:$N$40,,MATCH(Dashboard!D$22,'Line downtime'!$C$2:$N$2,0)),'Line downtime'!$B$3:$B$40,Dashboard!$B24)</f>
        <v>45</v>
      </c>
      <c r="E24" s="21">
        <f>SUMIFS(INDEX('Line downtime'!$C$3:$N$40,,MATCH(Dashboard!E$22,'Line downtime'!$C$2:$N$2,0)),'Line downtime'!$B$3:$B$40,Dashboard!$B24)</f>
        <v>80</v>
      </c>
      <c r="F24" s="22">
        <f>SUMIFS(INDEX('Line downtime'!$C$3:$N$40,,MATCH(Dashboard!F$22,'Line downtime'!$C$2:$N$2,0)),'Line downtime'!$B$3:$B$40,Dashboard!$B24)</f>
        <v>130</v>
      </c>
      <c r="G24" s="21">
        <f>SUMIFS(INDEX('Line downtime'!$C$3:$N$40,,MATCH(Dashboard!G$22,'Line downtime'!$C$2:$N$2,0)),'Line downtime'!$B$3:$B$40,Dashboard!$B24)</f>
        <v>47</v>
      </c>
    </row>
    <row r="25" spans="2:14" ht="15.75" x14ac:dyDescent="0.25">
      <c r="B25" s="20" t="s">
        <v>40</v>
      </c>
      <c r="C25" s="22">
        <f>SUMIFS(INDEX('Line downtime'!$C$3:$N$40,,MATCH(Dashboard!C$22,'Line downtime'!$C$2:$N$2,0)),'Line downtime'!$B$3:$B$40,Dashboard!$B25)</f>
        <v>118</v>
      </c>
      <c r="D25" s="21">
        <f>SUMIFS(INDEX('Line downtime'!$C$3:$N$40,,MATCH(Dashboard!D$22,'Line downtime'!$C$2:$N$2,0)),'Line downtime'!$B$3:$B$40,Dashboard!$B25)</f>
        <v>85</v>
      </c>
      <c r="E25" s="21">
        <f>SUMIFS(INDEX('Line downtime'!$C$3:$N$40,,MATCH(Dashboard!E$22,'Line downtime'!$C$2:$N$2,0)),'Line downtime'!$B$3:$B$40,Dashboard!$B25)</f>
        <v>17</v>
      </c>
      <c r="F25" s="21">
        <f>SUMIFS(INDEX('Line downtime'!$C$3:$N$40,,MATCH(Dashboard!F$22,'Line downtime'!$C$2:$N$2,0)),'Line downtime'!$B$3:$B$40,Dashboard!$B25)</f>
        <v>10</v>
      </c>
      <c r="G25" s="21">
        <f>SUMIFS(INDEX('Line downtime'!$C$3:$N$40,,MATCH(Dashboard!G$22,'Line downtime'!$C$2:$N$2,0)),'Line downtime'!$B$3:$B$40,Dashboard!$B25)</f>
        <v>44</v>
      </c>
    </row>
    <row r="26" spans="2:14" ht="15.75" x14ac:dyDescent="0.25">
      <c r="B26" s="20" t="s">
        <v>41</v>
      </c>
      <c r="C26" s="21">
        <f>SUMIFS(INDEX('Line downtime'!$C$3:$N$40,,MATCH(Dashboard!C$22,'Line downtime'!$C$2:$N$2,0)),'Line downtime'!$B$3:$B$40,Dashboard!$B26)</f>
        <v>79</v>
      </c>
      <c r="D26" s="21">
        <f>SUMIFS(INDEX('Line downtime'!$C$3:$N$40,,MATCH(Dashboard!D$22,'Line downtime'!$C$2:$N$2,0)),'Line downtime'!$B$3:$B$40,Dashboard!$B26)</f>
        <v>36</v>
      </c>
      <c r="E26" s="21">
        <f>SUMIFS(INDEX('Line downtime'!$C$3:$N$40,,MATCH(Dashboard!E$22,'Line downtime'!$C$2:$N$2,0)),'Line downtime'!$B$3:$B$40,Dashboard!$B26)</f>
        <v>85</v>
      </c>
      <c r="F26" s="21">
        <f>SUMIFS(INDEX('Line downtime'!$C$3:$N$40,,MATCH(Dashboard!F$22,'Line downtime'!$C$2:$N$2,0)),'Line downtime'!$B$3:$B$40,Dashboard!$B26)</f>
        <v>20</v>
      </c>
      <c r="G26" s="21">
        <f>SUMIFS(INDEX('Line downtime'!$C$3:$N$40,,MATCH(Dashboard!G$22,'Line downtime'!$C$2:$N$2,0)),'Line downtime'!$B$3:$B$40,Dashboard!$B26)</f>
        <v>30</v>
      </c>
    </row>
    <row r="27" spans="2:14" ht="15.75" x14ac:dyDescent="0.25">
      <c r="B27" s="20" t="s">
        <v>42</v>
      </c>
      <c r="C27" s="22">
        <f>SUMIFS(INDEX('Line downtime'!$C$3:$N$40,,MATCH(Dashboard!C$22,'Line downtime'!$C$2:$N$2,0)),'Line downtime'!$B$3:$B$40,Dashboard!$B27)</f>
        <v>120</v>
      </c>
      <c r="D27" s="21">
        <f>SUMIFS(INDEX('Line downtime'!$C$3:$N$40,,MATCH(Dashboard!D$22,'Line downtime'!$C$2:$N$2,0)),'Line downtime'!$B$3:$B$40,Dashboard!$B27)</f>
        <v>88</v>
      </c>
      <c r="E27" s="21">
        <f>SUMIFS(INDEX('Line downtime'!$C$3:$N$40,,MATCH(Dashboard!E$22,'Line downtime'!$C$2:$N$2,0)),'Line downtime'!$B$3:$B$40,Dashboard!$B27)</f>
        <v>43</v>
      </c>
      <c r="F27" s="21">
        <f>SUMIFS(INDEX('Line downtime'!$C$3:$N$40,,MATCH(Dashboard!F$22,'Line downtime'!$C$2:$N$2,0)),'Line downtime'!$B$3:$B$40,Dashboard!$B27)</f>
        <v>0</v>
      </c>
      <c r="G27" s="21">
        <f>SUMIFS(INDEX('Line downtime'!$C$3:$N$40,,MATCH(Dashboard!G$22,'Line downtime'!$C$2:$N$2,0)),'Line downtime'!$B$3:$B$40,Dashboard!$B27)</f>
        <v>24</v>
      </c>
    </row>
  </sheetData>
  <conditionalFormatting sqref="C24:G27">
    <cfRule type="colorScale" priority="1">
      <colorScale>
        <cfvo type="min"/>
        <cfvo type="percentile" val="50"/>
        <cfvo type="max"/>
        <color rgb="FFFCFCFF"/>
        <color theme="0" tint="-4.9989318521683403E-2"/>
        <color theme="4"/>
      </colorScale>
    </cfRule>
  </conditionalFormatting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4EE4-6E71-4BE0-8C67-EFFFB7C24B6A}">
  <dimension ref="A3:B7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4" width="16.85546875" bestFit="1" customWidth="1"/>
  </cols>
  <sheetData>
    <row r="3" spans="1:2" x14ac:dyDescent="0.25">
      <c r="A3" s="9" t="s">
        <v>3</v>
      </c>
      <c r="B3" t="s">
        <v>46</v>
      </c>
    </row>
    <row r="4" spans="1:2" x14ac:dyDescent="0.25">
      <c r="A4" s="10" t="s">
        <v>43</v>
      </c>
      <c r="B4" s="8">
        <v>0.60941176470588243</v>
      </c>
    </row>
    <row r="5" spans="1:2" x14ac:dyDescent="0.25">
      <c r="A5" s="10" t="s">
        <v>42</v>
      </c>
      <c r="B5" s="8">
        <v>0.63170731707317074</v>
      </c>
    </row>
    <row r="6" spans="1:2" x14ac:dyDescent="0.25">
      <c r="A6" s="10" t="s">
        <v>41</v>
      </c>
      <c r="B6" s="8">
        <v>0.64077669902912626</v>
      </c>
    </row>
    <row r="7" spans="1:2" x14ac:dyDescent="0.25">
      <c r="A7" s="10" t="s">
        <v>40</v>
      </c>
      <c r="B7" s="8">
        <v>0.66839378238341973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H39"/>
  <sheetViews>
    <sheetView workbookViewId="0">
      <selection activeCell="N7" sqref="N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8.85546875" customWidth="1"/>
    <col min="4" max="4" width="9.42578125" bestFit="1" customWidth="1"/>
    <col min="5" max="6" width="11.28515625" style="4" bestFit="1" customWidth="1"/>
    <col min="7" max="7" width="10.85546875" style="7" bestFit="1" customWidth="1"/>
    <col min="8" max="8" width="14.42578125" bestFit="1" customWidth="1"/>
    <col min="9" max="11" width="8.85546875" customWidth="1"/>
    <col min="13" max="13" width="8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5" t="s">
        <v>44</v>
      </c>
      <c r="H1" s="3" t="s">
        <v>45</v>
      </c>
    </row>
    <row r="2" spans="1:8" x14ac:dyDescent="0.25">
      <c r="A2" s="1">
        <v>45533</v>
      </c>
      <c r="B2" t="s">
        <v>24</v>
      </c>
      <c r="C2">
        <v>422111</v>
      </c>
      <c r="D2" t="s">
        <v>43</v>
      </c>
      <c r="E2" s="4">
        <v>0.49305555555555558</v>
      </c>
      <c r="F2" s="4">
        <v>0.58680555555555558</v>
      </c>
      <c r="G2" s="6">
        <f t="shared" ref="G2:G39" si="0">(F2 - E2) * 1440</f>
        <v>135</v>
      </c>
      <c r="H2">
        <f>VLOOKUP(B2,Products!$A$1:$D$7,4,0)</f>
        <v>60</v>
      </c>
    </row>
    <row r="3" spans="1:8" x14ac:dyDescent="0.25">
      <c r="A3" s="1">
        <v>45533</v>
      </c>
      <c r="B3" t="s">
        <v>25</v>
      </c>
      <c r="C3">
        <v>422112</v>
      </c>
      <c r="D3" t="s">
        <v>43</v>
      </c>
      <c r="E3" s="4">
        <v>0.58680555555555558</v>
      </c>
      <c r="F3" s="4">
        <v>0.65625</v>
      </c>
      <c r="G3" s="6">
        <f t="shared" si="0"/>
        <v>99.999999999999972</v>
      </c>
      <c r="H3">
        <f>VLOOKUP(B3,Products!$A$1:$D$7,4,0)</f>
        <v>60</v>
      </c>
    </row>
    <row r="4" spans="1:8" x14ac:dyDescent="0.25">
      <c r="A4" s="1">
        <v>45533</v>
      </c>
      <c r="B4" t="s">
        <v>25</v>
      </c>
      <c r="C4">
        <v>422113</v>
      </c>
      <c r="D4" t="s">
        <v>43</v>
      </c>
      <c r="E4" s="4">
        <v>0.65625</v>
      </c>
      <c r="F4" s="4">
        <v>0.73263888888888884</v>
      </c>
      <c r="G4" s="6">
        <f t="shared" si="0"/>
        <v>109.99999999999993</v>
      </c>
      <c r="H4">
        <f>VLOOKUP(B4,Products!$A$1:$D$7,4,0)</f>
        <v>60</v>
      </c>
    </row>
    <row r="5" spans="1:8" x14ac:dyDescent="0.25">
      <c r="A5" s="1">
        <v>45533</v>
      </c>
      <c r="B5" t="s">
        <v>25</v>
      </c>
      <c r="C5">
        <v>422114</v>
      </c>
      <c r="D5" t="s">
        <v>43</v>
      </c>
      <c r="E5" s="4">
        <v>0.73263888888888884</v>
      </c>
      <c r="F5" s="4">
        <v>0.80208333333333326</v>
      </c>
      <c r="G5" s="6">
        <f t="shared" si="0"/>
        <v>99.999999999999972</v>
      </c>
      <c r="H5">
        <f>VLOOKUP(B5,Products!$A$1:$D$7,4,0)</f>
        <v>60</v>
      </c>
    </row>
    <row r="6" spans="1:8" x14ac:dyDescent="0.25">
      <c r="A6" s="1">
        <v>45533</v>
      </c>
      <c r="B6" t="s">
        <v>25</v>
      </c>
      <c r="C6">
        <v>422115</v>
      </c>
      <c r="D6" t="s">
        <v>40</v>
      </c>
      <c r="E6" s="4">
        <v>0.80208333333333326</v>
      </c>
      <c r="F6" s="4">
        <v>0.86041666666666661</v>
      </c>
      <c r="G6" s="6">
        <f t="shared" si="0"/>
        <v>84.000000000000028</v>
      </c>
      <c r="H6">
        <f>VLOOKUP(B6,Products!$A$1:$D$7,4,0)</f>
        <v>60</v>
      </c>
    </row>
    <row r="7" spans="1:8" x14ac:dyDescent="0.25">
      <c r="A7" s="1">
        <v>45533</v>
      </c>
      <c r="B7" t="s">
        <v>25</v>
      </c>
      <c r="C7">
        <v>422116</v>
      </c>
      <c r="D7" t="s">
        <v>40</v>
      </c>
      <c r="E7" s="4">
        <v>0.86041666666666661</v>
      </c>
      <c r="F7" s="4">
        <v>0.90208333333333324</v>
      </c>
      <c r="G7" s="6">
        <f t="shared" si="0"/>
        <v>59.999999999999943</v>
      </c>
      <c r="H7">
        <f>VLOOKUP(B7,Products!$A$1:$D$7,4,0)</f>
        <v>60</v>
      </c>
    </row>
    <row r="8" spans="1:8" x14ac:dyDescent="0.25">
      <c r="A8" s="1">
        <v>45533</v>
      </c>
      <c r="B8" t="s">
        <v>25</v>
      </c>
      <c r="C8">
        <v>422117</v>
      </c>
      <c r="D8" t="s">
        <v>40</v>
      </c>
      <c r="E8" s="4">
        <v>0.90208333333333324</v>
      </c>
      <c r="F8" s="4">
        <v>0.95416666666666661</v>
      </c>
      <c r="G8" s="6">
        <f t="shared" si="0"/>
        <v>75.000000000000057</v>
      </c>
      <c r="H8">
        <f>VLOOKUP(B8,Products!$A$1:$D$7,4,0)</f>
        <v>60</v>
      </c>
    </row>
    <row r="9" spans="1:8" x14ac:dyDescent="0.25">
      <c r="A9" s="1">
        <v>45534</v>
      </c>
      <c r="B9" t="s">
        <v>26</v>
      </c>
      <c r="C9">
        <v>422118</v>
      </c>
      <c r="D9" t="s">
        <v>41</v>
      </c>
      <c r="E9" s="4">
        <v>0.1701388888888889</v>
      </c>
      <c r="F9" s="4">
        <v>0.25347222222222221</v>
      </c>
      <c r="G9" s="6">
        <f t="shared" si="0"/>
        <v>119.99999999999997</v>
      </c>
      <c r="H9">
        <f>VLOOKUP(B9,Products!$A$1:$D$7,4,0)</f>
        <v>60</v>
      </c>
    </row>
    <row r="10" spans="1:8" x14ac:dyDescent="0.25">
      <c r="A10" s="1">
        <v>45534</v>
      </c>
      <c r="B10" t="s">
        <v>26</v>
      </c>
      <c r="C10">
        <v>422119</v>
      </c>
      <c r="D10" t="s">
        <v>41</v>
      </c>
      <c r="E10" s="4">
        <v>0.25347222222222221</v>
      </c>
      <c r="F10" s="4">
        <v>0.3125</v>
      </c>
      <c r="G10" s="6">
        <f t="shared" si="0"/>
        <v>85.000000000000014</v>
      </c>
      <c r="H10">
        <f>VLOOKUP(B10,Products!$A$1:$D$7,4,0)</f>
        <v>60</v>
      </c>
    </row>
    <row r="11" spans="1:8" x14ac:dyDescent="0.25">
      <c r="A11" s="1">
        <v>45534</v>
      </c>
      <c r="B11" t="s">
        <v>26</v>
      </c>
      <c r="C11">
        <v>422120</v>
      </c>
      <c r="D11" t="s">
        <v>41</v>
      </c>
      <c r="E11" s="4">
        <v>0.3125</v>
      </c>
      <c r="F11" s="4">
        <v>0.39027777777777778</v>
      </c>
      <c r="G11" s="6">
        <f t="shared" si="0"/>
        <v>112</v>
      </c>
      <c r="H11">
        <f>VLOOKUP(B11,Products!$A$1:$D$7,4,0)</f>
        <v>60</v>
      </c>
    </row>
    <row r="12" spans="1:8" x14ac:dyDescent="0.25">
      <c r="A12" s="1">
        <v>45534</v>
      </c>
      <c r="B12" t="s">
        <v>26</v>
      </c>
      <c r="C12">
        <v>422121</v>
      </c>
      <c r="D12" t="s">
        <v>42</v>
      </c>
      <c r="E12" s="4">
        <v>0.39027777777777778</v>
      </c>
      <c r="F12" s="4">
        <v>0.44236111111111109</v>
      </c>
      <c r="G12" s="6">
        <f t="shared" si="0"/>
        <v>74.999999999999972</v>
      </c>
      <c r="H12">
        <f>VLOOKUP(B12,Products!$A$1:$D$7,4,0)</f>
        <v>60</v>
      </c>
    </row>
    <row r="13" spans="1:8" x14ac:dyDescent="0.25">
      <c r="A13" s="1">
        <v>45534</v>
      </c>
      <c r="B13" t="s">
        <v>26</v>
      </c>
      <c r="C13">
        <v>422122</v>
      </c>
      <c r="D13" t="s">
        <v>42</v>
      </c>
      <c r="E13" s="4">
        <v>0.44236111111111109</v>
      </c>
      <c r="F13" s="4">
        <v>0.50138888888888888</v>
      </c>
      <c r="G13" s="6">
        <f t="shared" si="0"/>
        <v>85.000000000000014</v>
      </c>
      <c r="H13">
        <f>VLOOKUP(B13,Products!$A$1:$D$7,4,0)</f>
        <v>60</v>
      </c>
    </row>
    <row r="14" spans="1:8" x14ac:dyDescent="0.25">
      <c r="A14" s="1">
        <v>45534</v>
      </c>
      <c r="B14" t="s">
        <v>26</v>
      </c>
      <c r="C14">
        <v>422123</v>
      </c>
      <c r="D14" t="s">
        <v>42</v>
      </c>
      <c r="E14" s="4">
        <v>0.50138888888888888</v>
      </c>
      <c r="F14" s="4">
        <v>0.59375</v>
      </c>
      <c r="G14" s="6">
        <f t="shared" si="0"/>
        <v>133</v>
      </c>
      <c r="H14">
        <f>VLOOKUP(B14,Products!$A$1:$D$7,4,0)</f>
        <v>60</v>
      </c>
    </row>
    <row r="15" spans="1:8" x14ac:dyDescent="0.25">
      <c r="A15" s="1">
        <v>45534</v>
      </c>
      <c r="B15" t="s">
        <v>26</v>
      </c>
      <c r="C15">
        <v>422124</v>
      </c>
      <c r="D15" t="s">
        <v>42</v>
      </c>
      <c r="E15" s="4">
        <v>0.59375</v>
      </c>
      <c r="F15" s="4">
        <v>0.66319444444444442</v>
      </c>
      <c r="G15" s="6">
        <f t="shared" si="0"/>
        <v>99.999999999999972</v>
      </c>
      <c r="H15">
        <f>VLOOKUP(B15,Products!$A$1:$D$7,4,0)</f>
        <v>60</v>
      </c>
    </row>
    <row r="16" spans="1:8" x14ac:dyDescent="0.25">
      <c r="A16" s="1">
        <v>45534</v>
      </c>
      <c r="B16" t="s">
        <v>26</v>
      </c>
      <c r="C16">
        <v>422125</v>
      </c>
      <c r="D16" t="s">
        <v>40</v>
      </c>
      <c r="E16" s="4">
        <v>0.66319444444444442</v>
      </c>
      <c r="F16" s="4">
        <v>0.71875</v>
      </c>
      <c r="G16" s="6">
        <f t="shared" si="0"/>
        <v>80.000000000000028</v>
      </c>
      <c r="H16">
        <f>VLOOKUP(B16,Products!$A$1:$D$7,4,0)</f>
        <v>60</v>
      </c>
    </row>
    <row r="17" spans="1:8" x14ac:dyDescent="0.25">
      <c r="A17" s="1">
        <v>45534</v>
      </c>
      <c r="B17" t="s">
        <v>26</v>
      </c>
      <c r="C17">
        <v>422126</v>
      </c>
      <c r="D17" t="s">
        <v>40</v>
      </c>
      <c r="E17" s="4">
        <v>0.71875</v>
      </c>
      <c r="F17" s="4">
        <v>0.79097222222222219</v>
      </c>
      <c r="G17" s="6">
        <f t="shared" si="0"/>
        <v>103.99999999999994</v>
      </c>
      <c r="H17">
        <f>VLOOKUP(B17,Products!$A$1:$D$7,4,0)</f>
        <v>60</v>
      </c>
    </row>
    <row r="18" spans="1:8" x14ac:dyDescent="0.25">
      <c r="A18" s="1">
        <v>45534</v>
      </c>
      <c r="B18" t="s">
        <v>26</v>
      </c>
      <c r="C18">
        <v>422127</v>
      </c>
      <c r="D18" t="s">
        <v>40</v>
      </c>
      <c r="E18" s="4">
        <v>0.79097222222222219</v>
      </c>
      <c r="F18" s="4">
        <v>0.84861111111111109</v>
      </c>
      <c r="G18" s="6">
        <f t="shared" si="0"/>
        <v>83.000000000000028</v>
      </c>
      <c r="H18">
        <f>VLOOKUP(B18,Products!$A$1:$D$7,4,0)</f>
        <v>60</v>
      </c>
    </row>
    <row r="19" spans="1:8" x14ac:dyDescent="0.25">
      <c r="A19" s="1">
        <v>45534</v>
      </c>
      <c r="B19" t="s">
        <v>26</v>
      </c>
      <c r="C19">
        <v>422128</v>
      </c>
      <c r="D19" t="s">
        <v>40</v>
      </c>
      <c r="E19" s="4">
        <v>0.84861111111111109</v>
      </c>
      <c r="F19" s="4">
        <v>0.92638888888888893</v>
      </c>
      <c r="G19" s="6">
        <f t="shared" si="0"/>
        <v>112.00000000000009</v>
      </c>
      <c r="H19">
        <f>VLOOKUP(B19,Products!$A$1:$D$7,4,0)</f>
        <v>60</v>
      </c>
    </row>
    <row r="20" spans="1:8" x14ac:dyDescent="0.25">
      <c r="A20" s="1">
        <v>45534</v>
      </c>
      <c r="B20" t="s">
        <v>26</v>
      </c>
      <c r="C20">
        <v>422129</v>
      </c>
      <c r="D20" t="s">
        <v>40</v>
      </c>
      <c r="E20" s="4">
        <v>0.92638888888888893</v>
      </c>
      <c r="F20" s="4">
        <v>0.97847222222222219</v>
      </c>
      <c r="G20" s="6">
        <f t="shared" si="0"/>
        <v>74.999999999999886</v>
      </c>
      <c r="H20">
        <f>VLOOKUP(B20,Products!$A$1:$D$7,4,0)</f>
        <v>60</v>
      </c>
    </row>
    <row r="21" spans="1:8" x14ac:dyDescent="0.25">
      <c r="A21" s="1">
        <v>45535</v>
      </c>
      <c r="B21" t="s">
        <v>26</v>
      </c>
      <c r="C21">
        <v>422130</v>
      </c>
      <c r="D21" t="s">
        <v>41</v>
      </c>
      <c r="E21" s="4">
        <v>0.32291666666666669</v>
      </c>
      <c r="F21" s="4">
        <v>0.37847222222222221</v>
      </c>
      <c r="G21" s="6">
        <f t="shared" si="0"/>
        <v>79.999999999999957</v>
      </c>
      <c r="H21">
        <f>VLOOKUP(B21,Products!$A$1:$D$7,4,0)</f>
        <v>60</v>
      </c>
    </row>
    <row r="22" spans="1:8" x14ac:dyDescent="0.25">
      <c r="A22" s="1">
        <v>45535</v>
      </c>
      <c r="B22" t="s">
        <v>26</v>
      </c>
      <c r="C22">
        <v>422131</v>
      </c>
      <c r="D22" t="s">
        <v>41</v>
      </c>
      <c r="E22" s="4">
        <v>0.37847222222222221</v>
      </c>
      <c r="F22" s="4">
        <v>0.44097222222222221</v>
      </c>
      <c r="G22" s="6">
        <f t="shared" si="0"/>
        <v>90</v>
      </c>
      <c r="H22">
        <f>VLOOKUP(B22,Products!$A$1:$D$7,4,0)</f>
        <v>60</v>
      </c>
    </row>
    <row r="23" spans="1:8" x14ac:dyDescent="0.25">
      <c r="A23" s="1">
        <v>45535</v>
      </c>
      <c r="B23" t="s">
        <v>26</v>
      </c>
      <c r="C23">
        <v>422132</v>
      </c>
      <c r="D23" t="s">
        <v>41</v>
      </c>
      <c r="E23" s="4">
        <v>0.44097222222222221</v>
      </c>
      <c r="F23" s="4">
        <v>0.4826388888888889</v>
      </c>
      <c r="G23" s="6">
        <f t="shared" si="0"/>
        <v>60.000000000000028</v>
      </c>
      <c r="H23">
        <f>VLOOKUP(B23,Products!$A$1:$D$7,4,0)</f>
        <v>60</v>
      </c>
    </row>
    <row r="24" spans="1:8" x14ac:dyDescent="0.25">
      <c r="A24" s="1">
        <v>45535</v>
      </c>
      <c r="B24" t="s">
        <v>27</v>
      </c>
      <c r="C24">
        <v>422133</v>
      </c>
      <c r="D24" t="s">
        <v>41</v>
      </c>
      <c r="E24" s="4">
        <v>0.4826388888888889</v>
      </c>
      <c r="F24" s="4">
        <v>0.53819444444444442</v>
      </c>
      <c r="G24" s="6">
        <f t="shared" si="0"/>
        <v>79.999999999999957</v>
      </c>
      <c r="H24">
        <f>VLOOKUP(B24,Products!$A$1:$D$7,4,0)</f>
        <v>60</v>
      </c>
    </row>
    <row r="25" spans="1:8" x14ac:dyDescent="0.25">
      <c r="A25" s="1">
        <v>45535</v>
      </c>
      <c r="B25" t="s">
        <v>27</v>
      </c>
      <c r="C25">
        <v>422134</v>
      </c>
      <c r="D25" t="s">
        <v>43</v>
      </c>
      <c r="E25" s="4">
        <v>0.53819444444444442</v>
      </c>
      <c r="F25" s="4">
        <v>0.61458333333333337</v>
      </c>
      <c r="G25" s="6">
        <f t="shared" si="0"/>
        <v>110.00000000000009</v>
      </c>
      <c r="H25">
        <f>VLOOKUP(B25,Products!$A$1:$D$7,4,0)</f>
        <v>60</v>
      </c>
    </row>
    <row r="26" spans="1:8" x14ac:dyDescent="0.25">
      <c r="A26" s="1">
        <v>45535</v>
      </c>
      <c r="B26" t="s">
        <v>27</v>
      </c>
      <c r="C26">
        <v>422135</v>
      </c>
      <c r="D26" t="s">
        <v>43</v>
      </c>
      <c r="E26" s="4">
        <v>0.61458333333333337</v>
      </c>
      <c r="F26" s="4">
        <v>0.6875</v>
      </c>
      <c r="G26" s="6">
        <f t="shared" si="0"/>
        <v>104.99999999999994</v>
      </c>
      <c r="H26">
        <f>VLOOKUP(B26,Products!$A$1:$D$7,4,0)</f>
        <v>60</v>
      </c>
    </row>
    <row r="27" spans="1:8" x14ac:dyDescent="0.25">
      <c r="A27" s="1">
        <v>45535</v>
      </c>
      <c r="B27" t="s">
        <v>27</v>
      </c>
      <c r="C27">
        <v>422136</v>
      </c>
      <c r="D27" t="s">
        <v>43</v>
      </c>
      <c r="E27" s="4">
        <v>0.6875</v>
      </c>
      <c r="F27" s="4">
        <v>0.72916666666666663</v>
      </c>
      <c r="G27" s="6">
        <f t="shared" si="0"/>
        <v>59.999999999999943</v>
      </c>
      <c r="H27">
        <f>VLOOKUP(B27,Products!$A$1:$D$7,4,0)</f>
        <v>60</v>
      </c>
    </row>
    <row r="28" spans="1:8" x14ac:dyDescent="0.25">
      <c r="A28" s="1">
        <v>45537</v>
      </c>
      <c r="B28" t="s">
        <v>28</v>
      </c>
      <c r="C28">
        <v>422137</v>
      </c>
      <c r="D28" t="s">
        <v>41</v>
      </c>
      <c r="E28" s="4">
        <v>4.1666666666666664E-2</v>
      </c>
      <c r="F28" s="4">
        <v>0.11458333333333333</v>
      </c>
      <c r="G28" s="6">
        <f t="shared" si="0"/>
        <v>104.99999999999999</v>
      </c>
      <c r="H28">
        <f>VLOOKUP(B28,Products!$A$1:$D$7,4,0)</f>
        <v>60</v>
      </c>
    </row>
    <row r="29" spans="1:8" x14ac:dyDescent="0.25">
      <c r="A29" s="1">
        <v>45537</v>
      </c>
      <c r="B29" t="s">
        <v>28</v>
      </c>
      <c r="C29">
        <v>422138</v>
      </c>
      <c r="D29" t="s">
        <v>41</v>
      </c>
      <c r="E29" s="4">
        <v>0.11458333333333333</v>
      </c>
      <c r="F29" s="4">
        <v>0.1701388888888889</v>
      </c>
      <c r="G29" s="6">
        <f t="shared" si="0"/>
        <v>80.000000000000014</v>
      </c>
      <c r="H29">
        <f>VLOOKUP(B29,Products!$A$1:$D$7,4,0)</f>
        <v>60</v>
      </c>
    </row>
    <row r="30" spans="1:8" x14ac:dyDescent="0.25">
      <c r="A30" s="1">
        <v>45537</v>
      </c>
      <c r="B30" t="s">
        <v>28</v>
      </c>
      <c r="C30">
        <v>422139</v>
      </c>
      <c r="D30" t="s">
        <v>41</v>
      </c>
      <c r="E30" s="4">
        <v>0.1701388888888889</v>
      </c>
      <c r="F30" s="4">
        <v>0.2361111111111111</v>
      </c>
      <c r="G30" s="6">
        <f t="shared" si="0"/>
        <v>94.999999999999986</v>
      </c>
      <c r="H30">
        <f>VLOOKUP(B30,Products!$A$1:$D$7,4,0)</f>
        <v>60</v>
      </c>
    </row>
    <row r="31" spans="1:8" x14ac:dyDescent="0.25">
      <c r="A31" s="1">
        <v>45537</v>
      </c>
      <c r="B31" t="s">
        <v>28</v>
      </c>
      <c r="C31">
        <v>422140</v>
      </c>
      <c r="D31" t="s">
        <v>41</v>
      </c>
      <c r="E31" s="4">
        <v>0.2361111111111111</v>
      </c>
      <c r="F31" s="4">
        <v>0.3215277777777778</v>
      </c>
      <c r="G31" s="6">
        <f t="shared" si="0"/>
        <v>123.00000000000004</v>
      </c>
      <c r="H31">
        <f>VLOOKUP(B31,Products!$A$1:$D$7,4,0)</f>
        <v>60</v>
      </c>
    </row>
    <row r="32" spans="1:8" x14ac:dyDescent="0.25">
      <c r="A32" s="1">
        <v>45537</v>
      </c>
      <c r="B32" t="s">
        <v>28</v>
      </c>
      <c r="C32">
        <v>422141</v>
      </c>
      <c r="D32" t="s">
        <v>42</v>
      </c>
      <c r="E32" s="4">
        <v>0.3215277777777778</v>
      </c>
      <c r="F32" s="4">
        <v>0.36805555555555558</v>
      </c>
      <c r="G32" s="6">
        <f t="shared" si="0"/>
        <v>67</v>
      </c>
      <c r="H32">
        <f>VLOOKUP(B32,Products!$A$1:$D$7,4,0)</f>
        <v>60</v>
      </c>
    </row>
    <row r="33" spans="1:8" x14ac:dyDescent="0.25">
      <c r="A33" s="1">
        <v>45537</v>
      </c>
      <c r="B33" t="s">
        <v>28</v>
      </c>
      <c r="C33">
        <v>422142</v>
      </c>
      <c r="D33" t="s">
        <v>42</v>
      </c>
      <c r="E33" s="4">
        <v>0.36805555555555558</v>
      </c>
      <c r="F33" s="4">
        <v>0.43055555555555558</v>
      </c>
      <c r="G33" s="6">
        <f t="shared" si="0"/>
        <v>90</v>
      </c>
      <c r="H33">
        <f>VLOOKUP(B33,Products!$A$1:$D$7,4,0)</f>
        <v>60</v>
      </c>
    </row>
    <row r="34" spans="1:8" x14ac:dyDescent="0.25">
      <c r="A34" s="1">
        <v>45537</v>
      </c>
      <c r="B34" t="s">
        <v>28</v>
      </c>
      <c r="C34">
        <v>422143</v>
      </c>
      <c r="D34" t="s">
        <v>42</v>
      </c>
      <c r="E34" s="4">
        <v>0.43055555555555558</v>
      </c>
      <c r="F34" s="4">
        <v>0.51249999999999996</v>
      </c>
      <c r="G34" s="6">
        <f t="shared" si="0"/>
        <v>117.9999999999999</v>
      </c>
      <c r="H34">
        <f>VLOOKUP(B34,Products!$A$1:$D$7,4,0)</f>
        <v>60</v>
      </c>
    </row>
    <row r="35" spans="1:8" x14ac:dyDescent="0.25">
      <c r="A35" s="1">
        <v>45537</v>
      </c>
      <c r="B35" t="s">
        <v>29</v>
      </c>
      <c r="C35">
        <v>422144</v>
      </c>
      <c r="D35" t="s">
        <v>42</v>
      </c>
      <c r="E35" s="4">
        <v>0.51249999999999996</v>
      </c>
      <c r="F35" s="4">
        <v>0.61805555555555558</v>
      </c>
      <c r="G35" s="6">
        <f t="shared" si="0"/>
        <v>152.00000000000011</v>
      </c>
      <c r="H35">
        <f>VLOOKUP(B35,Products!$A$1:$D$7,4,0)</f>
        <v>98</v>
      </c>
    </row>
    <row r="36" spans="1:8" x14ac:dyDescent="0.25">
      <c r="A36" s="1">
        <v>45537</v>
      </c>
      <c r="B36" t="s">
        <v>29</v>
      </c>
      <c r="C36">
        <v>422145</v>
      </c>
      <c r="D36" t="s">
        <v>40</v>
      </c>
      <c r="E36" s="4">
        <v>0.61805555555555558</v>
      </c>
      <c r="F36" s="4">
        <v>0.70138888888888895</v>
      </c>
      <c r="G36" s="6">
        <f t="shared" si="0"/>
        <v>120.00000000000006</v>
      </c>
      <c r="H36">
        <f>VLOOKUP(B36,Products!$A$1:$D$7,4,0)</f>
        <v>98</v>
      </c>
    </row>
    <row r="37" spans="1:8" x14ac:dyDescent="0.25">
      <c r="A37" s="1">
        <v>45537</v>
      </c>
      <c r="B37" t="s">
        <v>29</v>
      </c>
      <c r="C37">
        <v>422146</v>
      </c>
      <c r="D37" t="s">
        <v>40</v>
      </c>
      <c r="E37" s="4">
        <v>0.70138888888888895</v>
      </c>
      <c r="F37" s="4">
        <v>0.8125</v>
      </c>
      <c r="G37" s="6">
        <f t="shared" si="0"/>
        <v>159.99999999999991</v>
      </c>
      <c r="H37">
        <f>VLOOKUP(B37,Products!$A$1:$D$7,4,0)</f>
        <v>98</v>
      </c>
    </row>
    <row r="38" spans="1:8" x14ac:dyDescent="0.25">
      <c r="A38" s="1">
        <v>45537</v>
      </c>
      <c r="B38" t="s">
        <v>29</v>
      </c>
      <c r="C38">
        <v>422147</v>
      </c>
      <c r="D38" t="s">
        <v>40</v>
      </c>
      <c r="E38" s="4">
        <v>0.8125</v>
      </c>
      <c r="F38" s="4">
        <v>0.95486111111111116</v>
      </c>
      <c r="G38" s="6">
        <f t="shared" si="0"/>
        <v>205.00000000000006</v>
      </c>
      <c r="H38">
        <f>VLOOKUP(B38,Products!$A$1:$D$7,4,0)</f>
        <v>98</v>
      </c>
    </row>
    <row r="39" spans="1:8" x14ac:dyDescent="0.25">
      <c r="A39" s="1">
        <v>45538</v>
      </c>
      <c r="B39" t="s">
        <v>29</v>
      </c>
      <c r="C39">
        <v>422148</v>
      </c>
      <c r="D39" t="s">
        <v>43</v>
      </c>
      <c r="E39" s="4">
        <v>0.95486111111111116</v>
      </c>
      <c r="F39" s="4">
        <v>1.0451388888888888</v>
      </c>
      <c r="G39" s="6">
        <f t="shared" si="0"/>
        <v>129.99999999999986</v>
      </c>
      <c r="H39">
        <f>VLOOKUP(B39,Products!$A$1:$D$7,4,0)</f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D2" sqref="D2"/>
    </sheetView>
  </sheetViews>
  <sheetFormatPr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5">
      <c r="A2" t="s">
        <v>24</v>
      </c>
      <c r="B2" t="s">
        <v>32</v>
      </c>
      <c r="C2" t="s">
        <v>38</v>
      </c>
      <c r="D2">
        <v>60</v>
      </c>
    </row>
    <row r="3" spans="1:4" x14ac:dyDescent="0.25">
      <c r="A3" t="s">
        <v>25</v>
      </c>
      <c r="B3" t="s">
        <v>33</v>
      </c>
      <c r="C3" t="s">
        <v>38</v>
      </c>
      <c r="D3">
        <v>60</v>
      </c>
    </row>
    <row r="4" spans="1:4" x14ac:dyDescent="0.25">
      <c r="A4" t="s">
        <v>26</v>
      </c>
      <c r="B4" t="s">
        <v>34</v>
      </c>
      <c r="C4" t="s">
        <v>38</v>
      </c>
      <c r="D4">
        <v>60</v>
      </c>
    </row>
    <row r="5" spans="1:4" x14ac:dyDescent="0.25">
      <c r="A5" t="s">
        <v>27</v>
      </c>
      <c r="B5" t="s">
        <v>35</v>
      </c>
      <c r="C5" t="s">
        <v>38</v>
      </c>
      <c r="D5">
        <v>60</v>
      </c>
    </row>
    <row r="6" spans="1:4" x14ac:dyDescent="0.25">
      <c r="A6" t="s">
        <v>28</v>
      </c>
      <c r="B6" t="s">
        <v>36</v>
      </c>
      <c r="C6" t="s">
        <v>38</v>
      </c>
      <c r="D6">
        <v>60</v>
      </c>
    </row>
    <row r="7" spans="1:4" x14ac:dyDescent="0.2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H8" sqref="H8"/>
    </sheetView>
  </sheetViews>
  <sheetFormatPr defaultRowHeight="15" x14ac:dyDescent="0.25"/>
  <cols>
    <col min="1" max="1" width="8.85546875" customWidth="1"/>
    <col min="2" max="2" width="19.28515625" bestFit="1" customWidth="1"/>
    <col min="3" max="3" width="14" bestFit="1" customWidth="1"/>
    <col min="4" max="4" width="12.5703125" bestFit="1" customWidth="1"/>
  </cols>
  <sheetData>
    <row r="1" spans="1:5" x14ac:dyDescent="0.25">
      <c r="A1" s="2" t="s">
        <v>6</v>
      </c>
      <c r="B1" s="2" t="s">
        <v>22</v>
      </c>
      <c r="C1" s="2" t="s">
        <v>7</v>
      </c>
      <c r="D1" s="2" t="s">
        <v>47</v>
      </c>
      <c r="E1" s="2" t="s">
        <v>48</v>
      </c>
    </row>
    <row r="2" spans="1:5" x14ac:dyDescent="0.25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14">
        <f>SUM($D$2:D2)/SUM($D$2:$D$13)</f>
        <v>0.23919308357348704</v>
      </c>
    </row>
    <row r="3" spans="1:5" x14ac:dyDescent="0.25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14">
        <f>SUM($D$2:D3)/SUM($D$2:$D$13)</f>
        <v>0.42219020172910665</v>
      </c>
    </row>
    <row r="4" spans="1:5" x14ac:dyDescent="0.25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14">
        <f>SUM($D$2:D4)/SUM($D$2:$D$13)</f>
        <v>0.58429394812680113</v>
      </c>
    </row>
    <row r="5" spans="1:5" x14ac:dyDescent="0.25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14">
        <f>SUM($D$2:D5)/SUM($D$2:$D$13)</f>
        <v>0.69956772334293948</v>
      </c>
    </row>
    <row r="6" spans="1:5" x14ac:dyDescent="0.25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14">
        <f>SUM($D$2:D6)/SUM($D$2:$D$13)</f>
        <v>0.80403458213256485</v>
      </c>
    </row>
    <row r="7" spans="1:5" x14ac:dyDescent="0.25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14">
        <f>SUM($D$2:D7)/SUM($D$2:$D$13)</f>
        <v>0.85734870317002887</v>
      </c>
    </row>
    <row r="8" spans="1:5" x14ac:dyDescent="0.25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14">
        <f>SUM($D$2:D8)/SUM($D$2:$D$13)</f>
        <v>0.89841498559077815</v>
      </c>
    </row>
    <row r="9" spans="1:5" x14ac:dyDescent="0.25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14">
        <f>SUM($D$2:D9)/SUM($D$2:$D$13)</f>
        <v>0.93371757925072041</v>
      </c>
    </row>
    <row r="10" spans="1:5" x14ac:dyDescent="0.25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14">
        <f>SUM($D$2:D10)/SUM($D$2:$D$13)</f>
        <v>0.96397694524495681</v>
      </c>
    </row>
    <row r="11" spans="1:5" x14ac:dyDescent="0.25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14">
        <f>SUM($D$2:D11)/SUM($D$2:$D$13)</f>
        <v>0.98775216138328525</v>
      </c>
    </row>
    <row r="12" spans="1:5" x14ac:dyDescent="0.25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14">
        <f>SUM($D$2:D12)/SUM($D$2:$D$13)</f>
        <v>1</v>
      </c>
    </row>
    <row r="13" spans="1:5" x14ac:dyDescent="0.25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14">
        <f>SUM($D$2:D13)/SUM($D$2:$D$13)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topLeftCell="A21" workbookViewId="0">
      <selection activeCell="B5" sqref="B5"/>
    </sheetView>
  </sheetViews>
  <sheetFormatPr defaultRowHeight="15" x14ac:dyDescent="0.25"/>
  <cols>
    <col min="1" max="2" width="8.85546875" customWidth="1"/>
    <col min="3" max="14" width="5.5703125" customWidth="1"/>
  </cols>
  <sheetData>
    <row r="1" spans="1:14" x14ac:dyDescent="0.25">
      <c r="C1" s="11" t="s">
        <v>23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5">
      <c r="A3">
        <v>422111</v>
      </c>
      <c r="B3" t="str">
        <f>_xlfn.XLOOKUP(A3,'Line productivity'!C2:C39,'Line productivity'!D2:D39)</f>
        <v>Mac</v>
      </c>
      <c r="C3" s="12"/>
      <c r="D3" s="12">
        <v>60</v>
      </c>
      <c r="E3" s="12"/>
      <c r="F3" s="12"/>
      <c r="G3" s="12"/>
      <c r="H3" s="12"/>
      <c r="I3" s="12">
        <v>15</v>
      </c>
      <c r="J3" s="12"/>
      <c r="K3" s="12"/>
      <c r="L3" s="12"/>
      <c r="M3" s="12"/>
      <c r="N3" s="12"/>
    </row>
    <row r="4" spans="1:14" x14ac:dyDescent="0.25">
      <c r="A4">
        <v>422112</v>
      </c>
      <c r="B4" t="str">
        <f>_xlfn.XLOOKUP(A4,'Line productivity'!C3:C40,'Line productivity'!D3:D40)</f>
        <v>Mac</v>
      </c>
      <c r="C4" s="12"/>
      <c r="D4" s="12">
        <v>20</v>
      </c>
      <c r="E4" s="12"/>
      <c r="F4" s="12"/>
      <c r="G4" s="12"/>
      <c r="H4" s="12"/>
      <c r="I4" s="12"/>
      <c r="J4" s="12">
        <v>20</v>
      </c>
      <c r="K4" s="12"/>
      <c r="L4" s="12"/>
      <c r="M4" s="12"/>
      <c r="N4" s="12"/>
    </row>
    <row r="5" spans="1:14" x14ac:dyDescent="0.25">
      <c r="A5">
        <v>422113</v>
      </c>
      <c r="B5" t="str">
        <f>_xlfn.XLOOKUP(A5,'Line productivity'!C4:C41,'Line productivity'!D4:D41)</f>
        <v>Mac</v>
      </c>
      <c r="C5" s="12"/>
      <c r="D5" s="12">
        <v>50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>
        <v>422114</v>
      </c>
      <c r="B6" t="str">
        <f>_xlfn.XLOOKUP(A6,'Line productivity'!C5:C42,'Line productivity'!D5:D42)</f>
        <v>Mac</v>
      </c>
      <c r="C6" s="12"/>
      <c r="D6" s="12"/>
      <c r="E6" s="12"/>
      <c r="F6" s="12">
        <v>25</v>
      </c>
      <c r="G6" s="12"/>
      <c r="H6" s="12">
        <v>15</v>
      </c>
      <c r="I6" s="12"/>
      <c r="J6" s="12"/>
      <c r="K6" s="12"/>
      <c r="L6" s="12"/>
      <c r="M6" s="12"/>
      <c r="N6" s="12"/>
    </row>
    <row r="7" spans="1:14" x14ac:dyDescent="0.25">
      <c r="A7">
        <v>422115</v>
      </c>
      <c r="B7" t="str">
        <f>_xlfn.XLOOKUP(A7,'Line productivity'!C6:C43,'Line productivity'!D6:D43)</f>
        <v>Charlie</v>
      </c>
      <c r="C7" s="12"/>
      <c r="D7" s="12"/>
      <c r="E7" s="12"/>
      <c r="F7" s="12"/>
      <c r="G7" s="12"/>
      <c r="H7" s="12"/>
      <c r="I7" s="12"/>
      <c r="J7" s="12"/>
      <c r="K7" s="12"/>
      <c r="L7" s="12">
        <v>24</v>
      </c>
      <c r="M7" s="12"/>
      <c r="N7" s="12"/>
    </row>
    <row r="8" spans="1:14" x14ac:dyDescent="0.25">
      <c r="A8">
        <v>422116</v>
      </c>
      <c r="B8" t="str">
        <f>_xlfn.XLOOKUP(A8,'Line productivity'!C7:C44,'Line productivity'!D7:D44)</f>
        <v>Charlie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25">
      <c r="A9">
        <v>422117</v>
      </c>
      <c r="B9" t="str">
        <f>_xlfn.XLOOKUP(A9,'Line productivity'!C8:C45,'Line productivity'!D8:D45)</f>
        <v>Charlie</v>
      </c>
      <c r="C9" s="12"/>
      <c r="D9" s="12">
        <v>10</v>
      </c>
      <c r="E9" s="12"/>
      <c r="F9" s="12"/>
      <c r="G9" s="12"/>
      <c r="H9" s="12">
        <v>5</v>
      </c>
      <c r="I9" s="12"/>
      <c r="J9" s="12"/>
      <c r="K9" s="12"/>
      <c r="L9" s="12"/>
      <c r="M9" s="12"/>
      <c r="N9" s="12"/>
    </row>
    <row r="10" spans="1:14" x14ac:dyDescent="0.25">
      <c r="A10">
        <v>422118</v>
      </c>
      <c r="B10" t="str">
        <f>_xlfn.XLOOKUP(A10,'Line productivity'!C9:C46,'Line productivity'!D9:D46)</f>
        <v>Dee</v>
      </c>
      <c r="C10" s="12"/>
      <c r="D10" s="12"/>
      <c r="E10" s="12"/>
      <c r="F10" s="12"/>
      <c r="G10" s="12"/>
      <c r="H10" s="12">
        <v>14</v>
      </c>
      <c r="I10" s="12">
        <v>16</v>
      </c>
      <c r="J10" s="12"/>
      <c r="K10" s="12"/>
      <c r="L10" s="12"/>
      <c r="M10" s="12">
        <v>10</v>
      </c>
      <c r="N10" s="12">
        <v>20</v>
      </c>
    </row>
    <row r="11" spans="1:14" x14ac:dyDescent="0.25">
      <c r="A11">
        <v>422119</v>
      </c>
      <c r="B11" t="str">
        <f>_xlfn.XLOOKUP(A11,'Line productivity'!C10:C47,'Line productivity'!D10:D47)</f>
        <v>Dee</v>
      </c>
      <c r="C11" s="12"/>
      <c r="D11" s="12"/>
      <c r="E11" s="12"/>
      <c r="F11" s="12">
        <v>25</v>
      </c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>
        <v>422120</v>
      </c>
      <c r="B12" t="str">
        <f>_xlfn.XLOOKUP(A12,'Line productivity'!C11:C48,'Line productivity'!D11:D48)</f>
        <v>Dee</v>
      </c>
      <c r="C12" s="12"/>
      <c r="D12" s="12"/>
      <c r="E12" s="12"/>
      <c r="F12" s="12">
        <v>20</v>
      </c>
      <c r="G12" s="12">
        <v>15</v>
      </c>
      <c r="H12" s="12"/>
      <c r="I12" s="12"/>
      <c r="J12" s="12"/>
      <c r="K12" s="12">
        <v>17</v>
      </c>
      <c r="L12" s="12"/>
      <c r="M12" s="12"/>
      <c r="N12" s="12"/>
    </row>
    <row r="13" spans="1:14" x14ac:dyDescent="0.25">
      <c r="A13">
        <v>422121</v>
      </c>
      <c r="B13" t="str">
        <f>_xlfn.XLOOKUP(A13,'Line productivity'!C12:C49,'Line productivity'!D12:D49)</f>
        <v>Dennis</v>
      </c>
      <c r="C13" s="12"/>
      <c r="D13" s="12"/>
      <c r="E13" s="12"/>
      <c r="F13" s="12"/>
      <c r="G13" s="12"/>
      <c r="H13" s="12"/>
      <c r="I13" s="12">
        <v>15</v>
      </c>
      <c r="J13" s="12"/>
      <c r="K13" s="12"/>
      <c r="L13" s="12"/>
      <c r="M13" s="12"/>
      <c r="N13" s="12"/>
    </row>
    <row r="14" spans="1:14" x14ac:dyDescent="0.25">
      <c r="A14">
        <v>422122</v>
      </c>
      <c r="B14" t="str">
        <f>_xlfn.XLOOKUP(A14,'Line productivity'!C13:C50,'Line productivity'!D13:D50)</f>
        <v>Dennis</v>
      </c>
      <c r="C14" s="12"/>
      <c r="D14" s="12"/>
      <c r="E14" s="12"/>
      <c r="F14" s="12"/>
      <c r="G14" s="12"/>
      <c r="H14" s="12"/>
      <c r="I14" s="12">
        <v>25</v>
      </c>
      <c r="J14" s="12"/>
      <c r="K14" s="12"/>
      <c r="L14" s="12"/>
      <c r="M14" s="12"/>
      <c r="N14" s="12"/>
    </row>
    <row r="15" spans="1:14" x14ac:dyDescent="0.25">
      <c r="A15">
        <v>422123</v>
      </c>
      <c r="B15" t="str">
        <f>_xlfn.XLOOKUP(A15,'Line productivity'!C14:C51,'Line productivity'!D14:D51)</f>
        <v>Dennis</v>
      </c>
      <c r="C15" s="12"/>
      <c r="D15" s="12"/>
      <c r="E15" s="12"/>
      <c r="F15" s="12">
        <v>43</v>
      </c>
      <c r="G15" s="12"/>
      <c r="H15" s="12"/>
      <c r="I15" s="12">
        <v>30</v>
      </c>
      <c r="J15" s="12"/>
      <c r="K15" s="12"/>
      <c r="L15" s="12"/>
      <c r="M15" s="12"/>
      <c r="N15" s="12"/>
    </row>
    <row r="16" spans="1:14" x14ac:dyDescent="0.25">
      <c r="A16">
        <v>422124</v>
      </c>
      <c r="B16" t="str">
        <f>_xlfn.XLOOKUP(A16,'Line productivity'!C15:C52,'Line productivity'!D15:D52)</f>
        <v>Dennis</v>
      </c>
      <c r="C16" s="12"/>
      <c r="D16" s="12"/>
      <c r="E16" s="12"/>
      <c r="F16" s="12"/>
      <c r="G16" s="12">
        <v>20</v>
      </c>
      <c r="H16" s="12">
        <v>20</v>
      </c>
      <c r="I16" s="12"/>
      <c r="J16" s="12"/>
      <c r="K16" s="12"/>
      <c r="L16" s="12"/>
      <c r="M16" s="12"/>
      <c r="N16" s="12"/>
    </row>
    <row r="17" spans="1:14" x14ac:dyDescent="0.25">
      <c r="A17">
        <v>422125</v>
      </c>
      <c r="B17" t="str">
        <f>_xlfn.XLOOKUP(A17,'Line productivity'!C16:C53,'Line productivity'!D16:D53)</f>
        <v>Charlie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>
        <v>10</v>
      </c>
      <c r="N17" s="12">
        <v>10</v>
      </c>
    </row>
    <row r="18" spans="1:14" x14ac:dyDescent="0.25">
      <c r="A18">
        <v>422126</v>
      </c>
      <c r="B18" t="str">
        <f>_xlfn.XLOOKUP(A18,'Line productivity'!C17:C54,'Line productivity'!D17:D54)</f>
        <v>Charlie</v>
      </c>
      <c r="C18" s="12"/>
      <c r="D18" s="12"/>
      <c r="E18" s="12"/>
      <c r="F18" s="12"/>
      <c r="G18" s="12"/>
      <c r="H18" s="12"/>
      <c r="I18" s="12"/>
      <c r="J18" s="12">
        <v>44</v>
      </c>
      <c r="K18" s="12"/>
      <c r="L18" s="12"/>
      <c r="M18" s="12"/>
      <c r="N18" s="12"/>
    </row>
    <row r="19" spans="1:14" x14ac:dyDescent="0.25">
      <c r="A19">
        <v>422127</v>
      </c>
      <c r="B19" t="str">
        <f>_xlfn.XLOOKUP(A19,'Line productivity'!C18:C55,'Line productivity'!D18:D55)</f>
        <v>Charlie</v>
      </c>
      <c r="C19" s="12"/>
      <c r="D19" s="12"/>
      <c r="E19" s="12"/>
      <c r="F19" s="12"/>
      <c r="G19" s="12"/>
      <c r="H19" s="12">
        <v>23</v>
      </c>
      <c r="I19" s="12"/>
      <c r="J19" s="12"/>
      <c r="K19" s="12"/>
      <c r="L19" s="12"/>
      <c r="M19" s="12"/>
      <c r="N19" s="12"/>
    </row>
    <row r="20" spans="1:14" x14ac:dyDescent="0.25">
      <c r="A20">
        <v>422128</v>
      </c>
      <c r="B20" t="str">
        <f>_xlfn.XLOOKUP(A20,'Line productivity'!C19:C56,'Line productivity'!D19:D56)</f>
        <v>Charlie</v>
      </c>
      <c r="C20" s="12"/>
      <c r="D20" s="12"/>
      <c r="E20" s="12"/>
      <c r="F20" s="12"/>
      <c r="G20" s="12">
        <v>22</v>
      </c>
      <c r="H20" s="12"/>
      <c r="I20" s="12">
        <v>30</v>
      </c>
      <c r="J20" s="12"/>
      <c r="K20" s="12"/>
      <c r="L20" s="12"/>
      <c r="M20" s="12"/>
      <c r="N20" s="12"/>
    </row>
    <row r="21" spans="1:14" x14ac:dyDescent="0.25">
      <c r="A21">
        <v>422129</v>
      </c>
      <c r="B21" t="str">
        <f>_xlfn.XLOOKUP(A21,'Line productivity'!C20:C57,'Line productivity'!D20:D57)</f>
        <v>Charlie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15</v>
      </c>
    </row>
    <row r="22" spans="1:14" x14ac:dyDescent="0.25">
      <c r="A22">
        <v>422130</v>
      </c>
      <c r="B22" t="str">
        <f>_xlfn.XLOOKUP(A22,'Line productivity'!C21:C58,'Line productivity'!D21:D58)</f>
        <v>Dee</v>
      </c>
      <c r="C22" s="12"/>
      <c r="D22" s="12">
        <v>20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>
        <v>422131</v>
      </c>
      <c r="B23" t="str">
        <f>_xlfn.XLOOKUP(A23,'Line productivity'!C22:C59,'Line productivity'!D22:D59)</f>
        <v>Dee</v>
      </c>
      <c r="C23" s="12"/>
      <c r="D23" s="12"/>
      <c r="E23" s="12"/>
      <c r="F23" s="12">
        <v>20</v>
      </c>
      <c r="G23" s="12"/>
      <c r="H23" s="12"/>
      <c r="I23" s="12"/>
      <c r="J23" s="12"/>
      <c r="K23" s="12"/>
      <c r="L23" s="12">
        <v>10</v>
      </c>
      <c r="M23" s="12"/>
      <c r="N23" s="12"/>
    </row>
    <row r="24" spans="1:14" x14ac:dyDescent="0.25">
      <c r="A24">
        <v>422132</v>
      </c>
      <c r="B24" t="str">
        <f>_xlfn.XLOOKUP(A24,'Line productivity'!C23:C60,'Line productivity'!D23:D60)</f>
        <v>Dee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>
        <v>422133</v>
      </c>
      <c r="B25" t="str">
        <f>_xlfn.XLOOKUP(A25,'Line productivity'!C24:C61,'Line productivity'!D24:D61)</f>
        <v>Dee</v>
      </c>
      <c r="C25" s="12"/>
      <c r="D25" s="12"/>
      <c r="E25" s="12"/>
      <c r="F25" s="12"/>
      <c r="G25" s="12"/>
      <c r="H25" s="12"/>
      <c r="I25" s="12">
        <v>20</v>
      </c>
      <c r="J25" s="12"/>
      <c r="K25" s="12"/>
      <c r="L25" s="12"/>
      <c r="M25" s="12"/>
      <c r="N25" s="12"/>
    </row>
    <row r="26" spans="1:14" x14ac:dyDescent="0.25">
      <c r="A26">
        <v>422134</v>
      </c>
      <c r="B26" t="str">
        <f>_xlfn.XLOOKUP(A26,'Line productivity'!C25:C62,'Line productivity'!D25:D62)</f>
        <v>Mac</v>
      </c>
      <c r="C26" s="12"/>
      <c r="D26" s="12"/>
      <c r="E26" s="12"/>
      <c r="F26" s="12"/>
      <c r="G26" s="12"/>
      <c r="H26" s="12"/>
      <c r="I26" s="12">
        <v>30</v>
      </c>
      <c r="J26" s="12">
        <v>20</v>
      </c>
      <c r="K26" s="12"/>
      <c r="L26" s="12"/>
      <c r="M26" s="12"/>
      <c r="N26" s="12"/>
    </row>
    <row r="27" spans="1:14" x14ac:dyDescent="0.25">
      <c r="A27">
        <v>422135</v>
      </c>
      <c r="B27" t="str">
        <f>_xlfn.XLOOKUP(A27,'Line productivity'!C26:C63,'Line productivity'!D26:D63)</f>
        <v>Mac</v>
      </c>
      <c r="C27" s="12"/>
      <c r="D27" s="12"/>
      <c r="E27" s="12"/>
      <c r="F27" s="12">
        <v>30</v>
      </c>
      <c r="G27" s="12"/>
      <c r="H27" s="12"/>
      <c r="I27" s="12"/>
      <c r="J27" s="12"/>
      <c r="K27" s="12"/>
      <c r="L27" s="12"/>
      <c r="M27" s="12"/>
      <c r="N27" s="12">
        <v>15</v>
      </c>
    </row>
    <row r="28" spans="1:14" x14ac:dyDescent="0.25">
      <c r="A28">
        <v>422136</v>
      </c>
      <c r="B28" t="str">
        <f>_xlfn.XLOOKUP(A28,'Line productivity'!C27:C64,'Line productivity'!D27:D64)</f>
        <v>Mac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>
        <v>422137</v>
      </c>
      <c r="B29" t="str">
        <f>_xlfn.XLOOKUP(A29,'Line productivity'!C28:C65,'Line productivity'!D28:D65)</f>
        <v>Dee</v>
      </c>
      <c r="C29" s="12"/>
      <c r="D29" s="12"/>
      <c r="E29" s="12"/>
      <c r="F29" s="12"/>
      <c r="G29" s="12"/>
      <c r="H29" s="12"/>
      <c r="I29" s="12"/>
      <c r="J29" s="12">
        <v>30</v>
      </c>
      <c r="K29" s="12"/>
      <c r="L29" s="12">
        <v>15</v>
      </c>
      <c r="M29" s="12"/>
      <c r="N29" s="12"/>
    </row>
    <row r="30" spans="1:14" x14ac:dyDescent="0.25">
      <c r="A30">
        <v>422138</v>
      </c>
      <c r="B30" t="str">
        <f>_xlfn.XLOOKUP(A30,'Line productivity'!C29:C66,'Line productivity'!D29:D66)</f>
        <v>Dee</v>
      </c>
      <c r="C30" s="12"/>
      <c r="D30" s="12"/>
      <c r="E30" s="12">
        <v>20</v>
      </c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>
        <v>422139</v>
      </c>
      <c r="B31" t="str">
        <f>_xlfn.XLOOKUP(A31,'Line productivity'!C30:C67,'Line productivity'!D30:D67)</f>
        <v>Dee</v>
      </c>
      <c r="C31" s="12"/>
      <c r="D31" s="12"/>
      <c r="E31" s="12"/>
      <c r="F31" s="12">
        <v>20</v>
      </c>
      <c r="G31" s="12"/>
      <c r="H31" s="12">
        <v>15</v>
      </c>
      <c r="I31" s="12"/>
      <c r="J31" s="12"/>
      <c r="K31" s="12"/>
      <c r="L31" s="12"/>
      <c r="M31" s="12"/>
      <c r="N31" s="12"/>
    </row>
    <row r="32" spans="1:14" x14ac:dyDescent="0.25">
      <c r="A32">
        <v>422140</v>
      </c>
      <c r="B32" t="str">
        <f>_xlfn.XLOOKUP(A32,'Line productivity'!C31:C68,'Line productivity'!D31:D68)</f>
        <v>Dee</v>
      </c>
      <c r="C32" s="12"/>
      <c r="D32" s="12"/>
      <c r="E32" s="12"/>
      <c r="F32" s="12"/>
      <c r="G32" s="12"/>
      <c r="H32" s="12">
        <v>50</v>
      </c>
      <c r="I32" s="12"/>
      <c r="J32" s="12"/>
      <c r="K32" s="12"/>
      <c r="L32" s="12"/>
      <c r="M32" s="12">
        <v>13</v>
      </c>
      <c r="N32" s="12"/>
    </row>
    <row r="33" spans="1:14" x14ac:dyDescent="0.25">
      <c r="A33">
        <v>422141</v>
      </c>
      <c r="B33" t="str">
        <f>_xlfn.XLOOKUP(A33,'Line productivity'!C32:C69,'Line productivity'!D32:D69)</f>
        <v>Dennis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>
        <v>7</v>
      </c>
    </row>
    <row r="34" spans="1:14" x14ac:dyDescent="0.25">
      <c r="A34">
        <v>422142</v>
      </c>
      <c r="B34" t="str">
        <f>_xlfn.XLOOKUP(A34,'Line productivity'!C33:C70,'Line productivity'!D33:D70)</f>
        <v>Dennis</v>
      </c>
      <c r="C34" s="12"/>
      <c r="D34" s="12"/>
      <c r="E34" s="12"/>
      <c r="F34" s="12"/>
      <c r="G34" s="12"/>
      <c r="H34" s="12">
        <v>30</v>
      </c>
      <c r="I34" s="12"/>
      <c r="J34" s="12"/>
      <c r="K34" s="12"/>
      <c r="L34" s="12"/>
      <c r="M34" s="12"/>
      <c r="N34" s="12"/>
    </row>
    <row r="35" spans="1:14" x14ac:dyDescent="0.25">
      <c r="A35">
        <v>422143</v>
      </c>
      <c r="B35" t="str">
        <f>_xlfn.XLOOKUP(A35,'Line productivity'!C34:C71,'Line productivity'!D34:D71)</f>
        <v>Dennis</v>
      </c>
      <c r="C35" s="12"/>
      <c r="D35" s="12"/>
      <c r="E35" s="12"/>
      <c r="F35" s="12"/>
      <c r="G35" s="12"/>
      <c r="H35" s="12">
        <v>40</v>
      </c>
      <c r="I35" s="12">
        <v>18</v>
      </c>
      <c r="J35" s="12"/>
      <c r="K35" s="12"/>
      <c r="L35" s="12"/>
      <c r="M35" s="12"/>
      <c r="N35" s="12"/>
    </row>
    <row r="36" spans="1:14" x14ac:dyDescent="0.25">
      <c r="A36">
        <v>422144</v>
      </c>
      <c r="B36" t="str">
        <f>_xlfn.XLOOKUP(A36,'Line productivity'!C35:C72,'Line productivity'!D35:D72)</f>
        <v>Dennis</v>
      </c>
      <c r="C36" s="12"/>
      <c r="D36" s="12"/>
      <c r="E36" s="12"/>
      <c r="F36" s="12"/>
      <c r="G36" s="12"/>
      <c r="H36" s="12">
        <v>30</v>
      </c>
      <c r="I36" s="12"/>
      <c r="J36" s="12">
        <v>24</v>
      </c>
      <c r="K36" s="12"/>
      <c r="L36" s="12"/>
      <c r="M36" s="12"/>
      <c r="N36" s="12"/>
    </row>
    <row r="37" spans="1:14" x14ac:dyDescent="0.25">
      <c r="A37">
        <v>422145</v>
      </c>
      <c r="B37" t="str">
        <f>_xlfn.XLOOKUP(A37,'Line productivity'!C36:C73,'Line productivity'!D36:D73)</f>
        <v>Charlie</v>
      </c>
      <c r="C37" s="12"/>
      <c r="D37" s="12"/>
      <c r="E37" s="12">
        <v>22</v>
      </c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>
        <v>422146</v>
      </c>
      <c r="B38" t="str">
        <f>_xlfn.XLOOKUP(A38,'Line productivity'!C37:C74,'Line productivity'!D37:D74)</f>
        <v>Charlie</v>
      </c>
      <c r="C38" s="12"/>
      <c r="D38" s="12"/>
      <c r="E38" s="12"/>
      <c r="F38" s="12"/>
      <c r="G38" s="12"/>
      <c r="H38" s="12">
        <v>30</v>
      </c>
      <c r="I38" s="12">
        <v>25</v>
      </c>
      <c r="J38" s="12"/>
      <c r="K38" s="12"/>
      <c r="L38" s="12"/>
      <c r="M38" s="12"/>
      <c r="N38" s="12">
        <v>7</v>
      </c>
    </row>
    <row r="39" spans="1:14" x14ac:dyDescent="0.25">
      <c r="A39">
        <v>422147</v>
      </c>
      <c r="B39" t="str">
        <f>_xlfn.XLOOKUP(A39,'Line productivity'!C38:C75,'Line productivity'!D38:D75)</f>
        <v>Charlie</v>
      </c>
      <c r="C39" s="12"/>
      <c r="D39" s="12"/>
      <c r="E39" s="12"/>
      <c r="F39" s="12">
        <v>17</v>
      </c>
      <c r="G39" s="12"/>
      <c r="H39" s="12">
        <v>60</v>
      </c>
      <c r="I39" s="12">
        <v>30</v>
      </c>
      <c r="J39" s="12"/>
      <c r="K39" s="12"/>
      <c r="L39" s="12"/>
      <c r="M39" s="12"/>
      <c r="N39" s="12"/>
    </row>
    <row r="40" spans="1:14" x14ac:dyDescent="0.25">
      <c r="A40">
        <v>422148</v>
      </c>
      <c r="B40" t="str">
        <f>_xlfn.XLOOKUP(A40,'Line productivity'!C39:C76,'Line productivity'!D39:D76)</f>
        <v>Mac</v>
      </c>
      <c r="C40" s="12"/>
      <c r="D40" s="12"/>
      <c r="E40" s="12"/>
      <c r="F40" s="12">
        <v>25</v>
      </c>
      <c r="G40" s="12"/>
      <c r="H40" s="12"/>
      <c r="I40" s="12"/>
      <c r="J40" s="12">
        <v>7</v>
      </c>
      <c r="K40" s="12"/>
      <c r="L40" s="12"/>
      <c r="M40" s="12"/>
      <c r="N40" s="12"/>
    </row>
  </sheetData>
  <mergeCells count="1">
    <mergeCell ref="C1:N1"/>
  </mergeCells>
  <pageMargins left="0.7" right="0.7" top="0.75" bottom="0.75" header="0.3" footer="0.3"/>
  <ignoredErrors>
    <ignoredError sqref="B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AA0-1513-46DF-A11C-9FAD9F0F0836}">
  <sheetPr codeName="Sheet1"/>
  <dimension ref="A1:I2"/>
  <sheetViews>
    <sheetView showGridLines="0" workbookViewId="0">
      <selection activeCell="Q12" sqref="Q12"/>
    </sheetView>
  </sheetViews>
  <sheetFormatPr defaultRowHeight="15" x14ac:dyDescent="0.25"/>
  <cols>
    <col min="1" max="1" width="9.140625" customWidth="1"/>
  </cols>
  <sheetData>
    <row r="1" spans="1:9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</sheetData>
  <mergeCells count="2">
    <mergeCell ref="A1:I1"/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Efficiency Per Operator</vt:lpstr>
      <vt:lpstr>Line productivity</vt:lpstr>
      <vt:lpstr>Products</vt:lpstr>
      <vt:lpstr>Downtime factors</vt:lpstr>
      <vt:lpstr>Line downtime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Caroline M. Njeri</cp:lastModifiedBy>
  <cp:lastPrinted>2024-10-30T10:49:28Z</cp:lastPrinted>
  <dcterms:created xsi:type="dcterms:W3CDTF">2024-08-19T19:52:48Z</dcterms:created>
  <dcterms:modified xsi:type="dcterms:W3CDTF">2024-10-30T10:59:13Z</dcterms:modified>
</cp:coreProperties>
</file>