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mwelz_fortlewis_edu/Documents/FLC/Courses/Spring 2025/MK ENGR 104 Materials/problem_sets/"/>
    </mc:Choice>
  </mc:AlternateContent>
  <xr:revisionPtr revIDLastSave="2" documentId="13_ncr:1_{1CDB70B8-F1C5-E848-A8B9-500A34322581}" xr6:coauthVersionLast="47" xr6:coauthVersionMax="47" xr10:uidLastSave="{8134C2A4-CBC3-7347-9733-ECA02F817F91}"/>
  <bookViews>
    <workbookView xWindow="40000" yWindow="4900" windowWidth="28800" windowHeight="16300" activeTab="6" xr2:uid="{632B3D43-D5B8-0B4D-9749-D64DF92AD077}"/>
  </bookViews>
  <sheets>
    <sheet name="Problem 1.1" sheetId="1" r:id="rId1"/>
    <sheet name="Problem 1.2" sheetId="2" r:id="rId2"/>
    <sheet name="Problem 2.1" sheetId="4" r:id="rId3"/>
    <sheet name="Problem 2.2" sheetId="3" r:id="rId4"/>
    <sheet name="Problem 3.1" sheetId="5" r:id="rId5"/>
    <sheet name="Problem 4.1" sheetId="6" r:id="rId6"/>
    <sheet name="Problem 4.2" sheetId="7" r:id="rId7"/>
  </sheets>
  <externalReferences>
    <externalReference r:id="rId8"/>
  </externalReferences>
  <definedNames>
    <definedName name="census_data" localSheetId="6">'Problem 4.2'!$A$2:$H$55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K8" i="7"/>
  <c r="K9" i="7"/>
  <c r="K10" i="7"/>
  <c r="K12" i="7"/>
  <c r="D5" i="6"/>
  <c r="E5" i="6"/>
  <c r="F5" i="6"/>
  <c r="C6" i="6"/>
  <c r="D6" i="6"/>
  <c r="E6" i="6"/>
  <c r="F6" i="6"/>
  <c r="D7" i="6"/>
  <c r="E7" i="6"/>
  <c r="F7" i="6" s="1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D13" i="6"/>
  <c r="E13" i="6"/>
  <c r="F13" i="6"/>
  <c r="E9" i="5"/>
  <c r="E11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F15" i="5"/>
  <c r="E17" i="5"/>
  <c r="F2" i="4" l="1"/>
  <c r="E2" i="4"/>
  <c r="D3" i="4"/>
  <c r="E3" i="4" s="1"/>
  <c r="D2" i="4"/>
  <c r="F28" i="2"/>
  <c r="E28" i="2"/>
  <c r="F3" i="4" l="1"/>
  <c r="D4" i="4"/>
  <c r="F4" i="4" s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F25" i="2"/>
  <c r="B25" i="2"/>
  <c r="F24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2" i="3"/>
  <c r="H2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D5" i="4" l="1"/>
  <c r="F5" i="4" s="1"/>
  <c r="E4" i="4"/>
  <c r="D6" i="4" l="1"/>
  <c r="F6" i="4" s="1"/>
  <c r="E5" i="4"/>
  <c r="D7" i="4" l="1"/>
  <c r="F7" i="4" s="1"/>
  <c r="E6" i="4"/>
  <c r="D8" i="4" l="1"/>
  <c r="F8" i="4" s="1"/>
  <c r="E7" i="4"/>
  <c r="D9" i="4" l="1"/>
  <c r="F9" i="4" s="1"/>
  <c r="E8" i="4"/>
  <c r="D10" i="4" l="1"/>
  <c r="F10" i="4" s="1"/>
  <c r="E9" i="4"/>
  <c r="D11" i="4" l="1"/>
  <c r="F11" i="4" s="1"/>
  <c r="E10" i="4"/>
  <c r="D12" i="4" l="1"/>
  <c r="F12" i="4" s="1"/>
  <c r="E11" i="4"/>
  <c r="D13" i="4" l="1"/>
  <c r="F13" i="4" s="1"/>
  <c r="E12" i="4"/>
  <c r="D14" i="4" l="1"/>
  <c r="F14" i="4" s="1"/>
  <c r="E13" i="4"/>
  <c r="D15" i="4" l="1"/>
  <c r="F15" i="4" s="1"/>
  <c r="E14" i="4"/>
  <c r="D16" i="4" l="1"/>
  <c r="F16" i="4" s="1"/>
  <c r="E15" i="4"/>
  <c r="D17" i="4" l="1"/>
  <c r="F17" i="4" s="1"/>
  <c r="E16" i="4"/>
  <c r="D18" i="4" l="1"/>
  <c r="F18" i="4" s="1"/>
  <c r="E17" i="4"/>
  <c r="D19" i="4" l="1"/>
  <c r="F19" i="4" s="1"/>
  <c r="E18" i="4"/>
  <c r="D20" i="4" l="1"/>
  <c r="F20" i="4" s="1"/>
  <c r="E19" i="4"/>
  <c r="D21" i="4" l="1"/>
  <c r="F21" i="4" s="1"/>
  <c r="E20" i="4"/>
  <c r="D22" i="4" l="1"/>
  <c r="F22" i="4" s="1"/>
  <c r="E21" i="4"/>
  <c r="D23" i="4" l="1"/>
  <c r="F23" i="4" s="1"/>
  <c r="E22" i="4"/>
  <c r="D24" i="4" l="1"/>
  <c r="F24" i="4" s="1"/>
  <c r="E23" i="4"/>
  <c r="D25" i="4" l="1"/>
  <c r="F25" i="4" s="1"/>
  <c r="E24" i="4"/>
  <c r="D26" i="4" l="1"/>
  <c r="F26" i="4" s="1"/>
  <c r="E25" i="4"/>
  <c r="D27" i="4" l="1"/>
  <c r="F27" i="4" s="1"/>
  <c r="E26" i="4"/>
  <c r="D28" i="4" l="1"/>
  <c r="F28" i="4" s="1"/>
  <c r="E27" i="4"/>
  <c r="D29" i="4" l="1"/>
  <c r="F29" i="4" s="1"/>
  <c r="E28" i="4"/>
  <c r="D30" i="4" l="1"/>
  <c r="F30" i="4" s="1"/>
  <c r="E29" i="4"/>
  <c r="D31" i="4" l="1"/>
  <c r="F31" i="4" s="1"/>
  <c r="E30" i="4"/>
  <c r="D32" i="4" l="1"/>
  <c r="F32" i="4" s="1"/>
  <c r="E31" i="4"/>
  <c r="D33" i="4" l="1"/>
  <c r="F33" i="4" s="1"/>
  <c r="E32" i="4"/>
  <c r="D34" i="4" l="1"/>
  <c r="F34" i="4" s="1"/>
  <c r="E33" i="4"/>
  <c r="D35" i="4" l="1"/>
  <c r="F35" i="4" s="1"/>
  <c r="E34" i="4"/>
  <c r="D36" i="4" l="1"/>
  <c r="F36" i="4" s="1"/>
  <c r="E35" i="4"/>
  <c r="D37" i="4" l="1"/>
  <c r="F37" i="4" s="1"/>
  <c r="E36" i="4"/>
  <c r="D38" i="4" l="1"/>
  <c r="F38" i="4" s="1"/>
  <c r="E37" i="4"/>
  <c r="D39" i="4" l="1"/>
  <c r="F39" i="4" s="1"/>
  <c r="E38" i="4"/>
  <c r="D40" i="4" l="1"/>
  <c r="F40" i="4" s="1"/>
  <c r="E39" i="4"/>
  <c r="D41" i="4" l="1"/>
  <c r="F41" i="4" s="1"/>
  <c r="E40" i="4"/>
  <c r="D42" i="4" l="1"/>
  <c r="F42" i="4" s="1"/>
  <c r="E41" i="4"/>
  <c r="D43" i="4" l="1"/>
  <c r="F43" i="4" s="1"/>
  <c r="E42" i="4"/>
  <c r="D44" i="4" l="1"/>
  <c r="F44" i="4" s="1"/>
  <c r="E43" i="4"/>
  <c r="D45" i="4" l="1"/>
  <c r="F45" i="4" s="1"/>
  <c r="E44" i="4"/>
  <c r="D46" i="4" l="1"/>
  <c r="F46" i="4" s="1"/>
  <c r="E45" i="4"/>
  <c r="D47" i="4" l="1"/>
  <c r="F47" i="4" s="1"/>
  <c r="E46" i="4"/>
  <c r="D48" i="4" l="1"/>
  <c r="F48" i="4" s="1"/>
  <c r="E47" i="4"/>
  <c r="D49" i="4" l="1"/>
  <c r="F49" i="4" s="1"/>
  <c r="E48" i="4"/>
  <c r="D50" i="4" l="1"/>
  <c r="E49" i="4"/>
  <c r="E50" i="4" l="1"/>
  <c r="F5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ensus_data" type="6" refreshedVersion="5" background="1" saveData="1">
    <textPr codePage="437" sourceFile="O:\Atkins_William\Engr104\census_data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<sst xmlns="http://schemas.openxmlformats.org/spreadsheetml/2006/main" count="139" uniqueCount="133">
  <si>
    <t>Student</t>
  </si>
  <si>
    <t>Hw1</t>
  </si>
  <si>
    <t>Hw2</t>
  </si>
  <si>
    <t>Hw3</t>
  </si>
  <si>
    <t>Hw4</t>
  </si>
  <si>
    <t>Hw5</t>
  </si>
  <si>
    <t>Average</t>
  </si>
  <si>
    <t>Grade</t>
  </si>
  <si>
    <t>x</t>
  </si>
  <si>
    <t>f(x)</t>
  </si>
  <si>
    <r>
      <t>Y = 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– 12.4x + 3</t>
    </r>
  </si>
  <si>
    <t>Root</t>
  </si>
  <si>
    <t>Solve analytically</t>
  </si>
  <si>
    <t>r1</t>
  </si>
  <si>
    <t>r2</t>
  </si>
  <si>
    <t>Y</t>
  </si>
  <si>
    <t>Quadratic Formula:</t>
  </si>
  <si>
    <t>A</t>
  </si>
  <si>
    <t>B</t>
  </si>
  <si>
    <t>C</t>
  </si>
  <si>
    <t>Root 1</t>
  </si>
  <si>
    <t>Root 2</t>
  </si>
  <si>
    <t>Constants</t>
  </si>
  <si>
    <t xml:space="preserve">g= </t>
  </si>
  <si>
    <t>m/s^2</t>
  </si>
  <si>
    <t>angle=</t>
  </si>
  <si>
    <t>degrees</t>
  </si>
  <si>
    <t>m/s</t>
  </si>
  <si>
    <t>v_0=</t>
  </si>
  <si>
    <t>s</t>
  </si>
  <si>
    <t>delta_t=</t>
  </si>
  <si>
    <t>h(t) meters</t>
  </si>
  <si>
    <t>x(t) meters</t>
  </si>
  <si>
    <t>t(s)</t>
  </si>
  <si>
    <t>(a) This plot and and table demonstrates the algorithmic solution as it iterates the equations based on a small step in time. Max height and distance travelled can then be inferrred from the data.</t>
  </si>
  <si>
    <t>(b)</t>
  </si>
  <si>
    <t>(c) If this experiment was complteted on the moon where g=1.62 m/s^2 you can clearly see that both the height and max distance travelled would increase by changing this parameter in the constant table</t>
  </si>
  <si>
    <t>The function is discontinuous at zero because division by zero is undefined!</t>
  </si>
  <si>
    <t>d.</t>
  </si>
  <si>
    <t>sum/20:</t>
  </si>
  <si>
    <t>i^2:</t>
  </si>
  <si>
    <t>i:</t>
  </si>
  <si>
    <t>c.</t>
  </si>
  <si>
    <t>b.</t>
  </si>
  <si>
    <t>a.</t>
  </si>
  <si>
    <t>Problem 2</t>
  </si>
  <si>
    <t>Just grade the #digits in the last 2 columns</t>
  </si>
  <si>
    <t>Volume is the least precise (total digits) of Length and Area</t>
  </si>
  <si>
    <t>Length(in) matches Length - conversion does not limit precision</t>
  </si>
  <si>
    <t>Area simply matches Diameter</t>
  </si>
  <si>
    <t>I</t>
  </si>
  <si>
    <t>20.</t>
  </si>
  <si>
    <t>H</t>
  </si>
  <si>
    <t>G</t>
  </si>
  <si>
    <t>F</t>
  </si>
  <si>
    <t>E</t>
  </si>
  <si>
    <t>D</t>
  </si>
  <si>
    <t>Volume (in^3)</t>
  </si>
  <si>
    <t>Area (in^2)</t>
  </si>
  <si>
    <t>Length (in)</t>
  </si>
  <si>
    <t>Length (mixed)</t>
  </si>
  <si>
    <t>Diameter (in)</t>
  </si>
  <si>
    <t>Rod</t>
  </si>
  <si>
    <t>Problem 1</t>
  </si>
  <si>
    <t>Puerto Rico Commonwealth</t>
  </si>
  <si>
    <t>X</t>
  </si>
  <si>
    <t>Wyoming</t>
  </si>
  <si>
    <t>Washington</t>
  </si>
  <si>
    <t>Utah</t>
  </si>
  <si>
    <t>Oregon</t>
  </si>
  <si>
    <t>New Mexico</t>
  </si>
  <si>
    <t>Nevada</t>
  </si>
  <si>
    <t>Montana</t>
  </si>
  <si>
    <t>Idaho</t>
  </si>
  <si>
    <t>Hawaii</t>
  </si>
  <si>
    <t>Colorado</t>
  </si>
  <si>
    <t>California</t>
  </si>
  <si>
    <t>Arizona</t>
  </si>
  <si>
    <t>Alaska</t>
  </si>
  <si>
    <t>West Virginia</t>
  </si>
  <si>
    <t>Virginia</t>
  </si>
  <si>
    <t>Texas</t>
  </si>
  <si>
    <t>Tennessee</t>
  </si>
  <si>
    <t>South Carolina</t>
  </si>
  <si>
    <t>Oklahoma</t>
  </si>
  <si>
    <t>North Carolina</t>
  </si>
  <si>
    <t>Mississippi</t>
  </si>
  <si>
    <t>Maryland</t>
  </si>
  <si>
    <t>Louisiana</t>
  </si>
  <si>
    <t>Kentucky</t>
  </si>
  <si>
    <t>Georgia</t>
  </si>
  <si>
    <t>Florida</t>
  </si>
  <si>
    <t>District of Columbia</t>
  </si>
  <si>
    <t>Delaware</t>
  </si>
  <si>
    <t>Arkansas</t>
  </si>
  <si>
    <t>Alabama</t>
  </si>
  <si>
    <t>Wisconsin</t>
  </si>
  <si>
    <t>South Dakota</t>
  </si>
  <si>
    <t>Ohio</t>
  </si>
  <si>
    <t>North Dakota</t>
  </si>
  <si>
    <t>Nebraska</t>
  </si>
  <si>
    <t>Missouri</t>
  </si>
  <si>
    <t>Minnesota</t>
  </si>
  <si>
    <t>Michigan</t>
  </si>
  <si>
    <t>Kansas</t>
  </si>
  <si>
    <t>Iowa</t>
  </si>
  <si>
    <t>Indiana</t>
  </si>
  <si>
    <t>Illinois</t>
  </si>
  <si>
    <t>Vermont</t>
  </si>
  <si>
    <t>Rhode Island</t>
  </si>
  <si>
    <t>West</t>
  </si>
  <si>
    <t>Pennsylvania</t>
  </si>
  <si>
    <t>South</t>
  </si>
  <si>
    <t>New York</t>
  </si>
  <si>
    <t>Midwest</t>
  </si>
  <si>
    <t>New Jersey</t>
  </si>
  <si>
    <t>Northeast</t>
  </si>
  <si>
    <t>New Hampshire</t>
  </si>
  <si>
    <t>% of US Population</t>
  </si>
  <si>
    <t>Region Name</t>
  </si>
  <si>
    <t>Massachusetts</t>
  </si>
  <si>
    <t>Maine</t>
  </si>
  <si>
    <t>Connecticut</t>
  </si>
  <si>
    <t>United States</t>
  </si>
  <si>
    <t>PCNT_POPEST18PLUS</t>
  </si>
  <si>
    <t>POPEST18PLUS2013</t>
  </si>
  <si>
    <t>POPESTIMATE2013</t>
  </si>
  <si>
    <t>NAME</t>
  </si>
  <si>
    <t>STATE</t>
  </si>
  <si>
    <t>DIVISION</t>
  </si>
  <si>
    <t>REGION</t>
  </si>
  <si>
    <t>SUMLEV</t>
  </si>
  <si>
    <t>Problem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</si>
</sst>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0"/>
    <numFmt numFmtId="168" formatCode="0.0000000"/>
    <numFmt numFmtId="169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left" indent="5"/>
    </xf>
    <xf numFmtId="0" fontId="0" fillId="2" borderId="0" xfId="0" applyFill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2" xfId="0" applyBorder="1"/>
    <xf numFmtId="0" fontId="5" fillId="0" borderId="0" xfId="1"/>
    <xf numFmtId="11" fontId="5" fillId="0" borderId="12" xfId="1" applyNumberFormat="1" applyBorder="1"/>
    <xf numFmtId="0" fontId="5" fillId="0" borderId="0" xfId="1" applyAlignment="1">
      <alignment horizontal="left" vertical="center" indent="10"/>
    </xf>
    <xf numFmtId="0" fontId="6" fillId="0" borderId="0" xfId="1" applyFont="1"/>
    <xf numFmtId="164" fontId="5" fillId="4" borderId="1" xfId="1" applyNumberFormat="1" applyFill="1" applyBorder="1" applyAlignment="1">
      <alignment horizontal="left" indent="2"/>
    </xf>
    <xf numFmtId="2" fontId="5" fillId="4" borderId="1" xfId="1" applyNumberFormat="1" applyFill="1" applyBorder="1" applyAlignment="1">
      <alignment horizontal="left" indent="2"/>
    </xf>
    <xf numFmtId="165" fontId="5" fillId="0" borderId="1" xfId="1" applyNumberFormat="1" applyBorder="1"/>
    <xf numFmtId="2" fontId="5" fillId="0" borderId="1" xfId="1" applyNumberFormat="1" applyBorder="1"/>
    <xf numFmtId="0" fontId="5" fillId="0" borderId="1" xfId="1" applyBorder="1" applyAlignment="1">
      <alignment horizontal="center"/>
    </xf>
    <xf numFmtId="1" fontId="5" fillId="4" borderId="1" xfId="1" quotePrefix="1" applyNumberFormat="1" applyFill="1" applyBorder="1" applyAlignment="1">
      <alignment horizontal="left" indent="2"/>
    </xf>
    <xf numFmtId="0" fontId="5" fillId="0" borderId="1" xfId="1" applyBorder="1"/>
    <xf numFmtId="166" fontId="5" fillId="4" borderId="1" xfId="1" applyNumberFormat="1" applyFill="1" applyBorder="1" applyAlignment="1">
      <alignment horizontal="left" indent="2"/>
    </xf>
    <xf numFmtId="164" fontId="5" fillId="0" borderId="1" xfId="1" applyNumberFormat="1" applyBorder="1"/>
    <xf numFmtId="166" fontId="5" fillId="0" borderId="1" xfId="1" applyNumberFormat="1" applyBorder="1"/>
    <xf numFmtId="167" fontId="5" fillId="4" borderId="1" xfId="1" applyNumberFormat="1" applyFill="1" applyBorder="1" applyAlignment="1">
      <alignment horizontal="left" indent="2"/>
    </xf>
    <xf numFmtId="168" fontId="5" fillId="4" borderId="1" xfId="1" applyNumberFormat="1" applyFill="1" applyBorder="1" applyAlignment="1">
      <alignment horizontal="left" indent="2"/>
    </xf>
    <xf numFmtId="169" fontId="5" fillId="0" borderId="1" xfId="1" applyNumberFormat="1" applyBorder="1"/>
    <xf numFmtId="169" fontId="5" fillId="4" borderId="1" xfId="1" applyNumberFormat="1" applyFill="1" applyBorder="1" applyAlignment="1">
      <alignment horizontal="left" indent="2"/>
    </xf>
    <xf numFmtId="1" fontId="5" fillId="0" borderId="1" xfId="1" applyNumberFormat="1" applyBorder="1"/>
    <xf numFmtId="165" fontId="5" fillId="4" borderId="1" xfId="1" applyNumberFormat="1" applyFill="1" applyBorder="1" applyAlignment="1">
      <alignment horizontal="left" indent="2"/>
    </xf>
    <xf numFmtId="0" fontId="5" fillId="0" borderId="0" xfId="1" applyAlignment="1">
      <alignment vertical="center" wrapText="1"/>
    </xf>
    <xf numFmtId="0" fontId="5" fillId="4" borderId="1" xfId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9" fontId="5" fillId="0" borderId="0" xfId="1" applyNumberFormat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0" fontId="5" fillId="0" borderId="24" xfId="1" applyBorder="1"/>
    <xf numFmtId="0" fontId="5" fillId="0" borderId="23" xfId="1" applyBorder="1"/>
    <xf numFmtId="0" fontId="5" fillId="0" borderId="21" xfId="1" applyBorder="1"/>
    <xf numFmtId="0" fontId="6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3">
    <cellStyle name="Normal" xfId="0" builtinId="0"/>
    <cellStyle name="Normal 2" xfId="1" xr:uid="{9B350FA6-3748-1749-A7F2-3A56900DF871}"/>
    <cellStyle name="Percent 2" xfId="2" xr:uid="{9F49ABB5-63DA-F84C-AE86-A364A1A10C5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[1]Sheet1!$A$4:$A$104</c:f>
              <c:numCache>
                <c:formatCode>General</c:formatCode>
                <c:ptCount val="101"/>
                <c:pt idx="0">
                  <c:v>-500</c:v>
                </c:pt>
                <c:pt idx="1">
                  <c:v>-490</c:v>
                </c:pt>
                <c:pt idx="2">
                  <c:v>-480</c:v>
                </c:pt>
                <c:pt idx="3">
                  <c:v>-470</c:v>
                </c:pt>
                <c:pt idx="4">
                  <c:v>-460</c:v>
                </c:pt>
                <c:pt idx="5">
                  <c:v>-450</c:v>
                </c:pt>
                <c:pt idx="6">
                  <c:v>-440</c:v>
                </c:pt>
                <c:pt idx="7">
                  <c:v>-430</c:v>
                </c:pt>
                <c:pt idx="8">
                  <c:v>-420</c:v>
                </c:pt>
                <c:pt idx="9">
                  <c:v>-410</c:v>
                </c:pt>
                <c:pt idx="10">
                  <c:v>-400</c:v>
                </c:pt>
                <c:pt idx="11">
                  <c:v>-390</c:v>
                </c:pt>
                <c:pt idx="12">
                  <c:v>-380</c:v>
                </c:pt>
                <c:pt idx="13">
                  <c:v>-370</c:v>
                </c:pt>
                <c:pt idx="14">
                  <c:v>-360</c:v>
                </c:pt>
                <c:pt idx="15">
                  <c:v>-350</c:v>
                </c:pt>
                <c:pt idx="16">
                  <c:v>-340</c:v>
                </c:pt>
                <c:pt idx="17">
                  <c:v>-330</c:v>
                </c:pt>
                <c:pt idx="18">
                  <c:v>-320</c:v>
                </c:pt>
                <c:pt idx="19">
                  <c:v>-310</c:v>
                </c:pt>
                <c:pt idx="20">
                  <c:v>-300</c:v>
                </c:pt>
                <c:pt idx="21">
                  <c:v>-290</c:v>
                </c:pt>
                <c:pt idx="22">
                  <c:v>-280</c:v>
                </c:pt>
                <c:pt idx="23">
                  <c:v>-270</c:v>
                </c:pt>
                <c:pt idx="24">
                  <c:v>-260</c:v>
                </c:pt>
                <c:pt idx="25">
                  <c:v>-250</c:v>
                </c:pt>
                <c:pt idx="26">
                  <c:v>-240</c:v>
                </c:pt>
                <c:pt idx="27">
                  <c:v>-230</c:v>
                </c:pt>
                <c:pt idx="28">
                  <c:v>-220</c:v>
                </c:pt>
                <c:pt idx="29">
                  <c:v>-210</c:v>
                </c:pt>
                <c:pt idx="30">
                  <c:v>-200</c:v>
                </c:pt>
                <c:pt idx="31">
                  <c:v>-190</c:v>
                </c:pt>
                <c:pt idx="32">
                  <c:v>-180</c:v>
                </c:pt>
                <c:pt idx="33">
                  <c:v>-170</c:v>
                </c:pt>
                <c:pt idx="34">
                  <c:v>-160</c:v>
                </c:pt>
                <c:pt idx="35">
                  <c:v>-150</c:v>
                </c:pt>
                <c:pt idx="36">
                  <c:v>-140</c:v>
                </c:pt>
                <c:pt idx="37">
                  <c:v>-130</c:v>
                </c:pt>
                <c:pt idx="38">
                  <c:v>-120</c:v>
                </c:pt>
                <c:pt idx="39">
                  <c:v>-110</c:v>
                </c:pt>
                <c:pt idx="40">
                  <c:v>-100</c:v>
                </c:pt>
                <c:pt idx="41">
                  <c:v>-90</c:v>
                </c:pt>
                <c:pt idx="42">
                  <c:v>-80</c:v>
                </c:pt>
                <c:pt idx="43">
                  <c:v>-70</c:v>
                </c:pt>
                <c:pt idx="44">
                  <c:v>-60</c:v>
                </c:pt>
                <c:pt idx="45">
                  <c:v>-50</c:v>
                </c:pt>
                <c:pt idx="46">
                  <c:v>-40</c:v>
                </c:pt>
                <c:pt idx="47">
                  <c:v>-30</c:v>
                </c:pt>
                <c:pt idx="48">
                  <c:v>-20</c:v>
                </c:pt>
                <c:pt idx="49">
                  <c:v>-10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150</c:v>
                </c:pt>
                <c:pt idx="66">
                  <c:v>160</c:v>
                </c:pt>
                <c:pt idx="67">
                  <c:v>170</c:v>
                </c:pt>
                <c:pt idx="68">
                  <c:v>180</c:v>
                </c:pt>
                <c:pt idx="69">
                  <c:v>190</c:v>
                </c:pt>
                <c:pt idx="70">
                  <c:v>200</c:v>
                </c:pt>
                <c:pt idx="71">
                  <c:v>210</c:v>
                </c:pt>
                <c:pt idx="72">
                  <c:v>220</c:v>
                </c:pt>
                <c:pt idx="73">
                  <c:v>230</c:v>
                </c:pt>
                <c:pt idx="74">
                  <c:v>240</c:v>
                </c:pt>
                <c:pt idx="75">
                  <c:v>250</c:v>
                </c:pt>
                <c:pt idx="76">
                  <c:v>260</c:v>
                </c:pt>
                <c:pt idx="77">
                  <c:v>270</c:v>
                </c:pt>
                <c:pt idx="78">
                  <c:v>280</c:v>
                </c:pt>
                <c:pt idx="79">
                  <c:v>290</c:v>
                </c:pt>
                <c:pt idx="80">
                  <c:v>300</c:v>
                </c:pt>
                <c:pt idx="81">
                  <c:v>310</c:v>
                </c:pt>
                <c:pt idx="82">
                  <c:v>320</c:v>
                </c:pt>
                <c:pt idx="83">
                  <c:v>330</c:v>
                </c:pt>
                <c:pt idx="84">
                  <c:v>340</c:v>
                </c:pt>
                <c:pt idx="85">
                  <c:v>350</c:v>
                </c:pt>
                <c:pt idx="86">
                  <c:v>360</c:v>
                </c:pt>
                <c:pt idx="87">
                  <c:v>370</c:v>
                </c:pt>
                <c:pt idx="88">
                  <c:v>380</c:v>
                </c:pt>
                <c:pt idx="89">
                  <c:v>390</c:v>
                </c:pt>
                <c:pt idx="90">
                  <c:v>400</c:v>
                </c:pt>
                <c:pt idx="91">
                  <c:v>410</c:v>
                </c:pt>
                <c:pt idx="92">
                  <c:v>420</c:v>
                </c:pt>
                <c:pt idx="93">
                  <c:v>430</c:v>
                </c:pt>
                <c:pt idx="94">
                  <c:v>440</c:v>
                </c:pt>
                <c:pt idx="95">
                  <c:v>450</c:v>
                </c:pt>
                <c:pt idx="96">
                  <c:v>460</c:v>
                </c:pt>
                <c:pt idx="97">
                  <c:v>470</c:v>
                </c:pt>
                <c:pt idx="98">
                  <c:v>480</c:v>
                </c:pt>
                <c:pt idx="99">
                  <c:v>490</c:v>
                </c:pt>
                <c:pt idx="100">
                  <c:v>500</c:v>
                </c:pt>
              </c:numCache>
            </c:numRef>
          </c:xVal>
          <c:yVal>
            <c:numRef>
              <c:f>[1]Sheet1!$B$4:$B$104</c:f>
              <c:numCache>
                <c:formatCode>General</c:formatCode>
                <c:ptCount val="101"/>
                <c:pt idx="0">
                  <c:v>7.3658034316682316E-2</c:v>
                </c:pt>
                <c:pt idx="1">
                  <c:v>8.9573701041156875E-2</c:v>
                </c:pt>
                <c:pt idx="2">
                  <c:v>0.10337416789158609</c:v>
                </c:pt>
                <c:pt idx="3">
                  <c:v>0.11455408768217001</c:v>
                </c:pt>
                <c:pt idx="4">
                  <c:v>0.12266375625948155</c:v>
                </c:pt>
                <c:pt idx="5">
                  <c:v>0.12732395447351627</c:v>
                </c:pt>
                <c:pt idx="6">
                  <c:v>0.12823938154400341</c:v>
                </c:pt>
                <c:pt idx="7">
                  <c:v>0.12521028188516253</c:v>
                </c:pt>
                <c:pt idx="8">
                  <c:v>0.1181419061618126</c:v>
                </c:pt>
                <c:pt idx="9">
                  <c:v>0.1070514963662607</c:v>
                </c:pt>
                <c:pt idx="10">
                  <c:v>9.2072542895852913E-2</c:v>
                </c:pt>
                <c:pt idx="11">
                  <c:v>7.3456127580874775E-2</c:v>
                </c:pt>
                <c:pt idx="12">
                  <c:v>5.1569238739527214E-2</c:v>
                </c:pt>
                <c:pt idx="13">
                  <c:v>2.6890020812035034E-2</c:v>
                </c:pt>
                <c:pt idx="14">
                  <c:v>-3.8997686524020982E-17</c:v>
                </c:pt>
                <c:pt idx="15">
                  <c:v>-2.8426593429865685E-2</c:v>
                </c:pt>
                <c:pt idx="16">
                  <c:v>-5.7636208003000948E-2</c:v>
                </c:pt>
                <c:pt idx="17">
                  <c:v>-8.6811787141033908E-2</c:v>
                </c:pt>
                <c:pt idx="18">
                  <c:v>-0.11509067861981623</c:v>
                </c:pt>
                <c:pt idx="19">
                  <c:v>-0.14158423712957066</c:v>
                </c:pt>
                <c:pt idx="20">
                  <c:v>-0.1653986686265376</c:v>
                </c:pt>
                <c:pt idx="21">
                  <c:v>-0.18565662486420648</c:v>
                </c:pt>
                <c:pt idx="22">
                  <c:v>-0.20151902814057684</c:v>
                </c:pt>
                <c:pt idx="23">
                  <c:v>-0.21220659078919379</c:v>
                </c:pt>
                <c:pt idx="24">
                  <c:v>-0.21702049184369809</c:v>
                </c:pt>
                <c:pt idx="25">
                  <c:v>-0.21536168484247953</c:v>
                </c:pt>
                <c:pt idx="26">
                  <c:v>-0.20674833578317198</c:v>
                </c:pt>
                <c:pt idx="27">
                  <c:v>-0.19083092830507345</c:v>
                </c:pt>
                <c:pt idx="28">
                  <c:v>-0.16740462344700532</c:v>
                </c:pt>
                <c:pt idx="29">
                  <c:v>-0.13641852265019602</c:v>
                </c:pt>
                <c:pt idx="30">
                  <c:v>-9.7981553605101634E-2</c:v>
                </c:pt>
                <c:pt idx="31">
                  <c:v>-5.2364777370805228E-2</c:v>
                </c:pt>
                <c:pt idx="32">
                  <c:v>3.8997686524020982E-17</c:v>
                </c:pt>
                <c:pt idx="33">
                  <c:v>5.8525339414429306E-2</c:v>
                </c:pt>
                <c:pt idx="34">
                  <c:v>0.12247694200637713</c:v>
                </c:pt>
                <c:pt idx="35">
                  <c:v>0.19098593171027436</c:v>
                </c:pt>
                <c:pt idx="36">
                  <c:v>0.26306440827386562</c:v>
                </c:pt>
                <c:pt idx="37">
                  <c:v>0.33762395007820689</c:v>
                </c:pt>
                <c:pt idx="38">
                  <c:v>0.41349667156634412</c:v>
                </c:pt>
                <c:pt idx="39">
                  <c:v>0.48945837464199898</c:v>
                </c:pt>
                <c:pt idx="40">
                  <c:v>0.56425327879361509</c:v>
                </c:pt>
                <c:pt idx="41">
                  <c:v>0.63661977236758138</c:v>
                </c:pt>
                <c:pt idx="42">
                  <c:v>0.70531659849201878</c:v>
                </c:pt>
                <c:pt idx="43">
                  <c:v>0.76914887443742697</c:v>
                </c:pt>
                <c:pt idx="44">
                  <c:v>0.82699334313268813</c:v>
                </c:pt>
                <c:pt idx="45">
                  <c:v>0.87782227020333792</c:v>
                </c:pt>
                <c:pt idx="46">
                  <c:v>0.92072542895852927</c:v>
                </c:pt>
                <c:pt idx="47">
                  <c:v>0.95492965855137202</c:v>
                </c:pt>
                <c:pt idx="48">
                  <c:v>0.97981553605101646</c:v>
                </c:pt>
                <c:pt idx="49">
                  <c:v>0.99493077004529862</c:v>
                </c:pt>
                <c:pt idx="50">
                  <c:v>0</c:v>
                </c:pt>
                <c:pt idx="51">
                  <c:v>0.99493077004529862</c:v>
                </c:pt>
                <c:pt idx="52">
                  <c:v>0.97981553605101646</c:v>
                </c:pt>
                <c:pt idx="53">
                  <c:v>0.95492965855137202</c:v>
                </c:pt>
                <c:pt idx="54">
                  <c:v>0.92072542895852927</c:v>
                </c:pt>
                <c:pt idx="55">
                  <c:v>0.87782227020333792</c:v>
                </c:pt>
                <c:pt idx="56">
                  <c:v>0.82699334313268813</c:v>
                </c:pt>
                <c:pt idx="57">
                  <c:v>0.76914887443742697</c:v>
                </c:pt>
                <c:pt idx="58">
                  <c:v>0.70531659849201878</c:v>
                </c:pt>
                <c:pt idx="59">
                  <c:v>0.63661977236758138</c:v>
                </c:pt>
                <c:pt idx="60">
                  <c:v>0.56425327879361509</c:v>
                </c:pt>
                <c:pt idx="61">
                  <c:v>0.48945837464199898</c:v>
                </c:pt>
                <c:pt idx="62">
                  <c:v>0.41349667156634412</c:v>
                </c:pt>
                <c:pt idx="63">
                  <c:v>0.33762395007820689</c:v>
                </c:pt>
                <c:pt idx="64">
                  <c:v>0.26306440827386562</c:v>
                </c:pt>
                <c:pt idx="65">
                  <c:v>0.19098593171027436</c:v>
                </c:pt>
                <c:pt idx="66">
                  <c:v>0.12247694200637713</c:v>
                </c:pt>
                <c:pt idx="67">
                  <c:v>5.8525339414429306E-2</c:v>
                </c:pt>
                <c:pt idx="68">
                  <c:v>3.8997686524020982E-17</c:v>
                </c:pt>
                <c:pt idx="69">
                  <c:v>-5.2364777370805228E-2</c:v>
                </c:pt>
                <c:pt idx="70">
                  <c:v>-9.7981553605101634E-2</c:v>
                </c:pt>
                <c:pt idx="71">
                  <c:v>-0.13641852265019602</c:v>
                </c:pt>
                <c:pt idx="72">
                  <c:v>-0.16740462344700532</c:v>
                </c:pt>
                <c:pt idx="73">
                  <c:v>-0.19083092830507345</c:v>
                </c:pt>
                <c:pt idx="74">
                  <c:v>-0.20674833578317198</c:v>
                </c:pt>
                <c:pt idx="75">
                  <c:v>-0.21536168484247953</c:v>
                </c:pt>
                <c:pt idx="76">
                  <c:v>-0.21702049184369809</c:v>
                </c:pt>
                <c:pt idx="77">
                  <c:v>-0.21220659078919379</c:v>
                </c:pt>
                <c:pt idx="78">
                  <c:v>-0.20151902814057684</c:v>
                </c:pt>
                <c:pt idx="79">
                  <c:v>-0.18565662486420648</c:v>
                </c:pt>
                <c:pt idx="80">
                  <c:v>-0.1653986686265376</c:v>
                </c:pt>
                <c:pt idx="81">
                  <c:v>-0.14158423712957066</c:v>
                </c:pt>
                <c:pt idx="82">
                  <c:v>-0.11509067861981623</c:v>
                </c:pt>
                <c:pt idx="83">
                  <c:v>-8.6811787141033908E-2</c:v>
                </c:pt>
                <c:pt idx="84">
                  <c:v>-5.7636208003000948E-2</c:v>
                </c:pt>
                <c:pt idx="85">
                  <c:v>-2.8426593429865685E-2</c:v>
                </c:pt>
                <c:pt idx="86">
                  <c:v>-3.8997686524020982E-17</c:v>
                </c:pt>
                <c:pt idx="87">
                  <c:v>2.6890020812035034E-2</c:v>
                </c:pt>
                <c:pt idx="88">
                  <c:v>5.1569238739527214E-2</c:v>
                </c:pt>
                <c:pt idx="89">
                  <c:v>7.3456127580874775E-2</c:v>
                </c:pt>
                <c:pt idx="90">
                  <c:v>9.2072542895852913E-2</c:v>
                </c:pt>
                <c:pt idx="91">
                  <c:v>0.1070514963662607</c:v>
                </c:pt>
                <c:pt idx="92">
                  <c:v>0.1181419061618126</c:v>
                </c:pt>
                <c:pt idx="93">
                  <c:v>0.12521028188516253</c:v>
                </c:pt>
                <c:pt idx="94">
                  <c:v>0.12823938154400341</c:v>
                </c:pt>
                <c:pt idx="95">
                  <c:v>0.12732395447351627</c:v>
                </c:pt>
                <c:pt idx="96">
                  <c:v>0.12266375625948155</c:v>
                </c:pt>
                <c:pt idx="97">
                  <c:v>0.11455408768217001</c:v>
                </c:pt>
                <c:pt idx="98">
                  <c:v>0.10337416789158609</c:v>
                </c:pt>
                <c:pt idx="99">
                  <c:v>8.9573701041156875E-2</c:v>
                </c:pt>
                <c:pt idx="100">
                  <c:v>7.3658034316682316E-2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2-2E46-BA4C-31F45693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4968"/>
        <c:axId val="185185360"/>
      </c:scatterChart>
      <c:valAx>
        <c:axId val="185184968"/>
        <c:scaling>
          <c:orientation val="minMax"/>
          <c:min val="-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85360"/>
        <c:crossesAt val="-0.4"/>
        <c:crossBetween val="midCat"/>
      </c:valAx>
      <c:valAx>
        <c:axId val="18518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Sin(x)/x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84968"/>
        <c:crossesAt val="-5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[1]Sheet2!$B$5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[1]Sheet2!$A$6:$A$48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</c:numCache>
            </c:numRef>
          </c:xVal>
          <c:yVal>
            <c:numRef>
              <c:f>[1]Sheet2!$B$6:$B$48</c:f>
              <c:numCache>
                <c:formatCode>General</c:formatCode>
                <c:ptCount val="43"/>
                <c:pt idx="0">
                  <c:v>3</c:v>
                </c:pt>
                <c:pt idx="1">
                  <c:v>1.7899999999999998</c:v>
                </c:pt>
                <c:pt idx="2">
                  <c:v>0.63999999999999968</c:v>
                </c:pt>
                <c:pt idx="3">
                  <c:v>-0.44999999999999973</c:v>
                </c:pt>
                <c:pt idx="4">
                  <c:v>-1.4800000000000004</c:v>
                </c:pt>
                <c:pt idx="5">
                  <c:v>-2.4500000000000002</c:v>
                </c:pt>
                <c:pt idx="6">
                  <c:v>-3.3599999999999994</c:v>
                </c:pt>
                <c:pt idx="7">
                  <c:v>-4.21</c:v>
                </c:pt>
                <c:pt idx="8">
                  <c:v>-5.0000000000000018</c:v>
                </c:pt>
                <c:pt idx="9">
                  <c:v>-5.73</c:v>
                </c:pt>
                <c:pt idx="10">
                  <c:v>-6.4</c:v>
                </c:pt>
                <c:pt idx="11">
                  <c:v>-7.0100000000000016</c:v>
                </c:pt>
                <c:pt idx="12">
                  <c:v>-7.5599999999999987</c:v>
                </c:pt>
                <c:pt idx="13">
                  <c:v>-8.0500000000000007</c:v>
                </c:pt>
                <c:pt idx="14">
                  <c:v>-8.48</c:v>
                </c:pt>
                <c:pt idx="15">
                  <c:v>-8.8500000000000014</c:v>
                </c:pt>
                <c:pt idx="16">
                  <c:v>-9.1600000000000019</c:v>
                </c:pt>
                <c:pt idx="17">
                  <c:v>-9.4099999999999984</c:v>
                </c:pt>
                <c:pt idx="18">
                  <c:v>-9.6</c:v>
                </c:pt>
                <c:pt idx="19">
                  <c:v>-9.73</c:v>
                </c:pt>
                <c:pt idx="20">
                  <c:v>-9.8000000000000007</c:v>
                </c:pt>
                <c:pt idx="21">
                  <c:v>-9.81</c:v>
                </c:pt>
                <c:pt idx="22">
                  <c:v>-9.7600000000000016</c:v>
                </c:pt>
                <c:pt idx="23">
                  <c:v>-9.6500000000000021</c:v>
                </c:pt>
                <c:pt idx="24">
                  <c:v>-9.48</c:v>
                </c:pt>
                <c:pt idx="25">
                  <c:v>-9.25</c:v>
                </c:pt>
                <c:pt idx="26">
                  <c:v>-8.9600000000000009</c:v>
                </c:pt>
                <c:pt idx="27">
                  <c:v>-8.61</c:v>
                </c:pt>
                <c:pt idx="28">
                  <c:v>-8.2000000000000028</c:v>
                </c:pt>
                <c:pt idx="29">
                  <c:v>-7.730000000000004</c:v>
                </c:pt>
                <c:pt idx="30">
                  <c:v>-7.2000000000000028</c:v>
                </c:pt>
                <c:pt idx="31">
                  <c:v>-6.610000000000003</c:v>
                </c:pt>
                <c:pt idx="32">
                  <c:v>-5.9600000000000009</c:v>
                </c:pt>
                <c:pt idx="33">
                  <c:v>-5.2500000000000071</c:v>
                </c:pt>
                <c:pt idx="34">
                  <c:v>-4.4799999999999969</c:v>
                </c:pt>
                <c:pt idx="35">
                  <c:v>-3.6499999999999986</c:v>
                </c:pt>
                <c:pt idx="36">
                  <c:v>-2.759999999999998</c:v>
                </c:pt>
                <c:pt idx="37">
                  <c:v>-1.8099999999999952</c:v>
                </c:pt>
                <c:pt idx="38">
                  <c:v>-0.80000000000000426</c:v>
                </c:pt>
                <c:pt idx="39">
                  <c:v>0.26999999999999602</c:v>
                </c:pt>
                <c:pt idx="40">
                  <c:v>1.3999999999999986</c:v>
                </c:pt>
                <c:pt idx="41">
                  <c:v>2.5899999999999963</c:v>
                </c:pt>
                <c:pt idx="42">
                  <c:v>3.8400000000000034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4-DD44-9EF8-138BA82F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6144"/>
        <c:axId val="185186536"/>
      </c:scatterChart>
      <c:valAx>
        <c:axId val="1851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186536"/>
        <c:crosses val="autoZero"/>
        <c:crossBetween val="midCat"/>
      </c:valAx>
      <c:valAx>
        <c:axId val="1851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8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Projectile Motion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2.1'!$F$2:$F$50</c:f>
              <c:numCache>
                <c:formatCode>0.0</c:formatCode>
                <c:ptCount val="49"/>
                <c:pt idx="0">
                  <c:v>0</c:v>
                </c:pt>
                <c:pt idx="1">
                  <c:v>0.25711504387461576</c:v>
                </c:pt>
                <c:pt idx="2">
                  <c:v>0.51423008774923151</c:v>
                </c:pt>
                <c:pt idx="3">
                  <c:v>0.77134513162384721</c:v>
                </c:pt>
                <c:pt idx="4">
                  <c:v>1.028460175498463</c:v>
                </c:pt>
                <c:pt idx="5">
                  <c:v>1.2855752193730787</c:v>
                </c:pt>
                <c:pt idx="6">
                  <c:v>1.5426902632476946</c:v>
                </c:pt>
                <c:pt idx="7">
                  <c:v>1.7998053071223103</c:v>
                </c:pt>
                <c:pt idx="8">
                  <c:v>2.0569203509969261</c:v>
                </c:pt>
                <c:pt idx="9">
                  <c:v>2.3140353948715413</c:v>
                </c:pt>
                <c:pt idx="10">
                  <c:v>2.571150438746157</c:v>
                </c:pt>
                <c:pt idx="11">
                  <c:v>2.8282654826207727</c:v>
                </c:pt>
                <c:pt idx="12">
                  <c:v>3.0853805264953884</c:v>
                </c:pt>
                <c:pt idx="13">
                  <c:v>3.3424955703700041</c:v>
                </c:pt>
                <c:pt idx="14">
                  <c:v>3.5996106142446203</c:v>
                </c:pt>
                <c:pt idx="15">
                  <c:v>3.8567256581192364</c:v>
                </c:pt>
                <c:pt idx="16">
                  <c:v>4.1138407019938521</c:v>
                </c:pt>
                <c:pt idx="17">
                  <c:v>4.3709557458684678</c:v>
                </c:pt>
                <c:pt idx="18">
                  <c:v>4.6280707897430844</c:v>
                </c:pt>
                <c:pt idx="19">
                  <c:v>4.8851858336177001</c:v>
                </c:pt>
                <c:pt idx="20">
                  <c:v>5.1423008774923158</c:v>
                </c:pt>
                <c:pt idx="21">
                  <c:v>5.3994159213669324</c:v>
                </c:pt>
                <c:pt idx="22">
                  <c:v>5.6565309652415481</c:v>
                </c:pt>
                <c:pt idx="23">
                  <c:v>5.9136460091161638</c:v>
                </c:pt>
                <c:pt idx="24">
                  <c:v>6.1707610529907804</c:v>
                </c:pt>
                <c:pt idx="25">
                  <c:v>6.4278760968653952</c:v>
                </c:pt>
                <c:pt idx="26">
                  <c:v>6.6849911407400109</c:v>
                </c:pt>
                <c:pt idx="27">
                  <c:v>6.9421061846146266</c:v>
                </c:pt>
                <c:pt idx="28">
                  <c:v>7.1992212284892423</c:v>
                </c:pt>
                <c:pt idx="29">
                  <c:v>7.4563362723638589</c:v>
                </c:pt>
                <c:pt idx="30">
                  <c:v>7.7134513162384746</c:v>
                </c:pt>
                <c:pt idx="31">
                  <c:v>7.9705663601130903</c:v>
                </c:pt>
                <c:pt idx="32">
                  <c:v>8.227681403987706</c:v>
                </c:pt>
                <c:pt idx="33">
                  <c:v>8.4847964478623226</c:v>
                </c:pt>
                <c:pt idx="34">
                  <c:v>8.7419114917369392</c:v>
                </c:pt>
                <c:pt idx="35">
                  <c:v>8.999026535611554</c:v>
                </c:pt>
                <c:pt idx="36">
                  <c:v>9.2561415794861706</c:v>
                </c:pt>
                <c:pt idx="37">
                  <c:v>9.5132566233607871</c:v>
                </c:pt>
                <c:pt idx="38">
                  <c:v>9.770371667235402</c:v>
                </c:pt>
                <c:pt idx="39">
                  <c:v>10.027486711110019</c:v>
                </c:pt>
                <c:pt idx="40">
                  <c:v>10.284601754984635</c:v>
                </c:pt>
                <c:pt idx="41">
                  <c:v>10.541716798859252</c:v>
                </c:pt>
                <c:pt idx="42">
                  <c:v>10.798831842733867</c:v>
                </c:pt>
                <c:pt idx="43">
                  <c:v>11.055946886608483</c:v>
                </c:pt>
                <c:pt idx="44">
                  <c:v>11.313061930483098</c:v>
                </c:pt>
                <c:pt idx="45">
                  <c:v>11.570176974357715</c:v>
                </c:pt>
                <c:pt idx="46">
                  <c:v>11.827292018232329</c:v>
                </c:pt>
                <c:pt idx="47">
                  <c:v>12.084407062106948</c:v>
                </c:pt>
                <c:pt idx="48">
                  <c:v>12.341522105981563</c:v>
                </c:pt>
              </c:numCache>
            </c:numRef>
          </c:xVal>
          <c:yVal>
            <c:numRef>
              <c:f>'Problem 2.1'!$E$2:$E$50</c:f>
              <c:numCache>
                <c:formatCode>0.0</c:formatCode>
                <c:ptCount val="49"/>
                <c:pt idx="0">
                  <c:v>0</c:v>
                </c:pt>
                <c:pt idx="1">
                  <c:v>0.29856977724759121</c:v>
                </c:pt>
                <c:pt idx="2">
                  <c:v>0.58144355449518248</c:v>
                </c:pt>
                <c:pt idx="3">
                  <c:v>0.84862133174277354</c:v>
                </c:pt>
                <c:pt idx="4">
                  <c:v>1.100103108990365</c:v>
                </c:pt>
                <c:pt idx="5">
                  <c:v>1.3358888862379561</c:v>
                </c:pt>
                <c:pt idx="6">
                  <c:v>1.5559786634855475</c:v>
                </c:pt>
                <c:pt idx="7">
                  <c:v>1.7603724407331385</c:v>
                </c:pt>
                <c:pt idx="8">
                  <c:v>1.9490702179807298</c:v>
                </c:pt>
                <c:pt idx="9">
                  <c:v>2.1220719952283207</c:v>
                </c:pt>
                <c:pt idx="10">
                  <c:v>2.2793777724759119</c:v>
                </c:pt>
                <c:pt idx="11">
                  <c:v>2.4209875497235029</c:v>
                </c:pt>
                <c:pt idx="12">
                  <c:v>2.5469013269710938</c:v>
                </c:pt>
                <c:pt idx="13">
                  <c:v>2.6571191042186855</c:v>
                </c:pt>
                <c:pt idx="14">
                  <c:v>2.7516408814662769</c:v>
                </c:pt>
                <c:pt idx="15">
                  <c:v>2.8304666587138683</c:v>
                </c:pt>
                <c:pt idx="16">
                  <c:v>2.8935964359614594</c:v>
                </c:pt>
                <c:pt idx="17">
                  <c:v>2.9410302132090504</c:v>
                </c:pt>
                <c:pt idx="18">
                  <c:v>2.9727679904566418</c:v>
                </c:pt>
                <c:pt idx="19">
                  <c:v>2.9888097677042325</c:v>
                </c:pt>
                <c:pt idx="20">
                  <c:v>2.9891555449518248</c:v>
                </c:pt>
                <c:pt idx="21">
                  <c:v>2.9738053221994152</c:v>
                </c:pt>
                <c:pt idx="22">
                  <c:v>2.9427590994470063</c:v>
                </c:pt>
                <c:pt idx="23">
                  <c:v>2.8960168766945973</c:v>
                </c:pt>
                <c:pt idx="24">
                  <c:v>2.8335786539421886</c:v>
                </c:pt>
                <c:pt idx="25">
                  <c:v>2.7554444311897797</c:v>
                </c:pt>
                <c:pt idx="26">
                  <c:v>2.6616142084373697</c:v>
                </c:pt>
                <c:pt idx="27">
                  <c:v>2.5520879856849623</c:v>
                </c:pt>
                <c:pt idx="28">
                  <c:v>2.4268657629325521</c:v>
                </c:pt>
                <c:pt idx="29">
                  <c:v>2.2859475401801435</c:v>
                </c:pt>
                <c:pt idx="30">
                  <c:v>2.1293333174277329</c:v>
                </c:pt>
                <c:pt idx="31">
                  <c:v>1.957023094675324</c:v>
                </c:pt>
                <c:pt idx="32">
                  <c:v>1.7690168719229149</c:v>
                </c:pt>
                <c:pt idx="33">
                  <c:v>1.5653146491705066</c:v>
                </c:pt>
                <c:pt idx="34">
                  <c:v>1.3459164264180981</c:v>
                </c:pt>
                <c:pt idx="35">
                  <c:v>1.1108222036656876</c:v>
                </c:pt>
                <c:pt idx="36">
                  <c:v>0.86003198091327882</c:v>
                </c:pt>
                <c:pt idx="37">
                  <c:v>0.59354575816086808</c:v>
                </c:pt>
                <c:pt idx="38">
                  <c:v>0.31136353540845896</c:v>
                </c:pt>
                <c:pt idx="39">
                  <c:v>1.3485312656049686E-2</c:v>
                </c:pt>
                <c:pt idx="40">
                  <c:v>-0.30008891009635796</c:v>
                </c:pt>
                <c:pt idx="41">
                  <c:v>-0.62935913284876754</c:v>
                </c:pt>
                <c:pt idx="42">
                  <c:v>-0.97432535560117728</c:v>
                </c:pt>
                <c:pt idx="43">
                  <c:v>-1.3349875783535836</c:v>
                </c:pt>
                <c:pt idx="44">
                  <c:v>-1.7113458011059972</c:v>
                </c:pt>
                <c:pt idx="45">
                  <c:v>-2.1034000238584039</c:v>
                </c:pt>
                <c:pt idx="46">
                  <c:v>-2.5111502466108142</c:v>
                </c:pt>
                <c:pt idx="47">
                  <c:v>-2.9345964693632247</c:v>
                </c:pt>
                <c:pt idx="48">
                  <c:v>-3.3737386921156354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6-414F-A566-05544FE6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6048"/>
        <c:axId val="92747696"/>
      </c:scatterChart>
      <c:valAx>
        <c:axId val="927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x(t),</a:t>
                </a:r>
                <a:r>
                  <a:rPr lang="en-US" sz="2400" baseline="0"/>
                  <a:t> meters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7696"/>
        <c:crosses val="autoZero"/>
        <c:crossBetween val="midCat"/>
      </c:valAx>
      <c:valAx>
        <c:axId val="92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h(t), meters</a:t>
                </a:r>
              </a:p>
            </c:rich>
          </c:tx>
          <c:layout>
            <c:manualLayout>
              <c:xMode val="edge"/>
              <c:yMode val="edge"/>
              <c:x val="1.6553799849510911E-2"/>
              <c:y val="0.33866046237053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US Population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5-8B44-B8AF-763946F44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5-8B44-B8AF-763946F44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5-8B44-B8AF-763946F448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5-8B44-B8AF-763946F448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5-8B44-B8AF-763946F448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5-8B44-B8AF-763946F448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5-8B44-B8AF-763946F448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5-8B44-B8AF-763946F448A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4.2'!$J$7:$J$10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'Problem 4.2'!$K$7:$K$10</c:f>
              <c:numCache>
                <c:formatCode>0%</c:formatCode>
                <c:ptCount val="4"/>
                <c:pt idx="0">
                  <c:v>0.17696289012088517</c:v>
                </c:pt>
                <c:pt idx="1">
                  <c:v>0.21367202756215481</c:v>
                </c:pt>
                <c:pt idx="2">
                  <c:v>0.37447849862251892</c:v>
                </c:pt>
                <c:pt idx="3">
                  <c:v>0.23488658369444113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55-8B44-B8AF-763946F448A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88900</xdr:rowOff>
    </xdr:from>
    <xdr:to>
      <xdr:col>13</xdr:col>
      <xdr:colOff>800100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D5591-A1E6-EC42-8B5E-8F5E24BBA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146050</xdr:rowOff>
    </xdr:from>
    <xdr:to>
      <xdr:col>11</xdr:col>
      <xdr:colOff>406400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B78F6-2056-194A-8658-EC002A181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20</xdr:row>
      <xdr:rowOff>76200</xdr:rowOff>
    </xdr:from>
    <xdr:to>
      <xdr:col>11</xdr:col>
      <xdr:colOff>133350</xdr:colOff>
      <xdr:row>22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035A9-21EF-7742-B65A-263688E1F5FA}"/>
            </a:ext>
          </a:extLst>
        </xdr:cNvPr>
        <xdr:cNvSpPr txBox="1"/>
      </xdr:nvSpPr>
      <xdr:spPr>
        <a:xfrm>
          <a:off x="2571750" y="3911600"/>
          <a:ext cx="49657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</a:t>
          </a:r>
          <a:r>
            <a:rPr lang="en-US" sz="1100" baseline="0"/>
            <a:t> = [-(-12.4) + sqrt((-12.4)^2 - 4*3*3))] / (2*3) :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57150</xdr:rowOff>
    </xdr:from>
    <xdr:to>
      <xdr:col>16</xdr:col>
      <xdr:colOff>292100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AF0CD-D302-0404-0C92-D7F3468F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171450</xdr:rowOff>
    </xdr:from>
    <xdr:to>
      <xdr:col>3</xdr:col>
      <xdr:colOff>45811</xdr:colOff>
      <xdr:row>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FCB0E-393F-094F-96A9-D333ACCC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550" y="1593850"/>
          <a:ext cx="839561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609599</xdr:colOff>
      <xdr:row>10</xdr:row>
      <xdr:rowOff>0</xdr:rowOff>
    </xdr:from>
    <xdr:to>
      <xdr:col>2</xdr:col>
      <xdr:colOff>821634</xdr:colOff>
      <xdr:row>11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8F1366-5FE8-8A45-9DE3-70D01647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699" y="2032000"/>
          <a:ext cx="732735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587374</xdr:colOff>
      <xdr:row>12</xdr:row>
      <xdr:rowOff>0</xdr:rowOff>
    </xdr:from>
    <xdr:to>
      <xdr:col>3</xdr:col>
      <xdr:colOff>64110</xdr:colOff>
      <xdr:row>13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C52A68-FF8E-8E4B-B052-865809E6B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4" y="2438400"/>
          <a:ext cx="82293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39687</xdr:colOff>
      <xdr:row>15</xdr:row>
      <xdr:rowOff>150811</xdr:rowOff>
    </xdr:from>
    <xdr:to>
      <xdr:col>3</xdr:col>
      <xdr:colOff>238125</xdr:colOff>
      <xdr:row>18</xdr:row>
      <xdr:rowOff>108934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0C70BA-4F6C-AC47-B3A3-7864EA1BF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887" y="3198811"/>
          <a:ext cx="871538" cy="567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473604</xdr:colOff>
      <xdr:row>1</xdr:row>
      <xdr:rowOff>167746</xdr:rowOff>
    </xdr:from>
    <xdr:to>
      <xdr:col>4</xdr:col>
      <xdr:colOff>142875</xdr:colOff>
      <xdr:row>6</xdr:row>
      <xdr:rowOff>161395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0F2EA3-BEC3-C44D-AE5D-43D25029A363}"/>
            </a:ext>
          </a:extLst>
        </xdr:cNvPr>
        <xdr:cNvSpPr txBox="1"/>
      </xdr:nvSpPr>
      <xdr:spPr>
        <a:xfrm>
          <a:off x="473604" y="370946"/>
          <a:ext cx="2361671" cy="1009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Things to check for:</a:t>
          </a:r>
        </a:p>
        <a:p>
          <a:r>
            <a:rPr lang="en-US" sz="1100"/>
            <a:t>. correct answer</a:t>
          </a:r>
        </a:p>
        <a:p>
          <a:r>
            <a:rPr lang="en-US" sz="1100"/>
            <a:t>. use of PI() instead of typing</a:t>
          </a:r>
          <a:r>
            <a:rPr lang="en-US" sz="1100" baseline="0"/>
            <a:t> it in</a:t>
          </a:r>
        </a:p>
        <a:p>
          <a:r>
            <a:rPr lang="en-US" sz="1100" baseline="0"/>
            <a:t>. use of SUM() for 1c</a:t>
          </a:r>
        </a:p>
        <a:p>
          <a:r>
            <a:rPr lang="en-US" sz="1100" baseline="0"/>
            <a:t>. scientific notation, 2 decimal places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12</xdr:row>
      <xdr:rowOff>57150</xdr:rowOff>
    </xdr:from>
    <xdr:to>
      <xdr:col>12</xdr:col>
      <xdr:colOff>523875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EECF7-5457-4948-87B8-0B39CE105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0</xdr:row>
      <xdr:rowOff>149225</xdr:rowOff>
    </xdr:from>
    <xdr:to>
      <xdr:col>6</xdr:col>
      <xdr:colOff>1127125</xdr:colOff>
      <xdr:row>0</xdr:row>
      <xdr:rowOff>1377950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57EC0D-F05C-E546-A88C-564B63D3720D}"/>
            </a:ext>
          </a:extLst>
        </xdr:cNvPr>
        <xdr:cNvSpPr txBox="1"/>
      </xdr:nvSpPr>
      <xdr:spPr>
        <a:xfrm>
          <a:off x="1092199" y="149225"/>
          <a:ext cx="3616326" cy="47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Things to check for:</a:t>
          </a:r>
        </a:p>
        <a:p>
          <a:r>
            <a:rPr lang="en-US" sz="1100"/>
            <a:t>.</a:t>
          </a:r>
          <a:r>
            <a:rPr lang="en-US" sz="1100" baseline="0"/>
            <a:t> Sorted by Region then by Name</a:t>
          </a:r>
        </a:p>
        <a:p>
          <a:r>
            <a:rPr lang="en-US" sz="1100" baseline="0"/>
            <a:t>. Table of Region Names / %pop</a:t>
          </a:r>
        </a:p>
        <a:p>
          <a:r>
            <a:rPr lang="en-US" sz="1100" baseline="0"/>
            <a:t>. Correct region populations (and they add up to 99% or 100%)</a:t>
          </a:r>
        </a:p>
        <a:p>
          <a:r>
            <a:rPr lang="en-US" sz="1100" baseline="0"/>
            <a:t>. Formatted as % with no decimal digits</a:t>
          </a:r>
        </a:p>
        <a:p>
          <a:r>
            <a:rPr lang="en-US" sz="1100" baseline="0"/>
            <a:t>. Understandble Pie chart with correct values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klema/Documents/fort_lewis_college/engineering_fundamentals_II/atkins_f19/Class%202,%20Excel%20Intro/Hw%202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-500</v>
          </cell>
          <cell r="B4">
            <v>7.3658034316682316E-2</v>
          </cell>
        </row>
        <row r="5">
          <cell r="A5">
            <v>-490</v>
          </cell>
          <cell r="B5">
            <v>8.9573701041156875E-2</v>
          </cell>
        </row>
        <row r="6">
          <cell r="A6">
            <v>-480</v>
          </cell>
          <cell r="B6">
            <v>0.10337416789158609</v>
          </cell>
        </row>
        <row r="7">
          <cell r="A7">
            <v>-470</v>
          </cell>
          <cell r="B7">
            <v>0.11455408768217001</v>
          </cell>
        </row>
        <row r="8">
          <cell r="A8">
            <v>-460</v>
          </cell>
          <cell r="B8">
            <v>0.12266375625948155</v>
          </cell>
        </row>
        <row r="9">
          <cell r="A9">
            <v>-450</v>
          </cell>
          <cell r="B9">
            <v>0.12732395447351627</v>
          </cell>
        </row>
        <row r="10">
          <cell r="A10">
            <v>-440</v>
          </cell>
          <cell r="B10">
            <v>0.12823938154400341</v>
          </cell>
        </row>
        <row r="11">
          <cell r="A11">
            <v>-430</v>
          </cell>
          <cell r="B11">
            <v>0.12521028188516253</v>
          </cell>
        </row>
        <row r="12">
          <cell r="A12">
            <v>-420</v>
          </cell>
          <cell r="B12">
            <v>0.1181419061618126</v>
          </cell>
        </row>
        <row r="13">
          <cell r="A13">
            <v>-410</v>
          </cell>
          <cell r="B13">
            <v>0.1070514963662607</v>
          </cell>
        </row>
        <row r="14">
          <cell r="A14">
            <v>-400</v>
          </cell>
          <cell r="B14">
            <v>9.2072542895852913E-2</v>
          </cell>
        </row>
        <row r="15">
          <cell r="A15">
            <v>-390</v>
          </cell>
          <cell r="B15">
            <v>7.3456127580874775E-2</v>
          </cell>
        </row>
        <row r="16">
          <cell r="A16">
            <v>-380</v>
          </cell>
          <cell r="B16">
            <v>5.1569238739527214E-2</v>
          </cell>
        </row>
        <row r="17">
          <cell r="A17">
            <v>-370</v>
          </cell>
          <cell r="B17">
            <v>2.6890020812035034E-2</v>
          </cell>
        </row>
        <row r="18">
          <cell r="A18">
            <v>-360</v>
          </cell>
          <cell r="B18">
            <v>-3.8997686524020982E-17</v>
          </cell>
        </row>
        <row r="19">
          <cell r="A19">
            <v>-350</v>
          </cell>
          <cell r="B19">
            <v>-2.8426593429865685E-2</v>
          </cell>
        </row>
        <row r="20">
          <cell r="A20">
            <v>-340</v>
          </cell>
          <cell r="B20">
            <v>-5.7636208003000948E-2</v>
          </cell>
        </row>
        <row r="21">
          <cell r="A21">
            <v>-330</v>
          </cell>
          <cell r="B21">
            <v>-8.6811787141033908E-2</v>
          </cell>
        </row>
        <row r="22">
          <cell r="A22">
            <v>-320</v>
          </cell>
          <cell r="B22">
            <v>-0.11509067861981623</v>
          </cell>
        </row>
        <row r="23">
          <cell r="A23">
            <v>-310</v>
          </cell>
          <cell r="B23">
            <v>-0.14158423712957066</v>
          </cell>
        </row>
        <row r="24">
          <cell r="A24">
            <v>-300</v>
          </cell>
          <cell r="B24">
            <v>-0.1653986686265376</v>
          </cell>
        </row>
        <row r="25">
          <cell r="A25">
            <v>-290</v>
          </cell>
          <cell r="B25">
            <v>-0.18565662486420648</v>
          </cell>
        </row>
        <row r="26">
          <cell r="A26">
            <v>-280</v>
          </cell>
          <cell r="B26">
            <v>-0.20151902814057684</v>
          </cell>
        </row>
        <row r="27">
          <cell r="A27">
            <v>-270</v>
          </cell>
          <cell r="B27">
            <v>-0.21220659078919379</v>
          </cell>
        </row>
        <row r="28">
          <cell r="A28">
            <v>-260</v>
          </cell>
          <cell r="B28">
            <v>-0.21702049184369809</v>
          </cell>
        </row>
        <row r="29">
          <cell r="A29">
            <v>-250</v>
          </cell>
          <cell r="B29">
            <v>-0.21536168484247953</v>
          </cell>
        </row>
        <row r="30">
          <cell r="A30">
            <v>-240</v>
          </cell>
          <cell r="B30">
            <v>-0.20674833578317198</v>
          </cell>
        </row>
        <row r="31">
          <cell r="A31">
            <v>-230</v>
          </cell>
          <cell r="B31">
            <v>-0.19083092830507345</v>
          </cell>
        </row>
        <row r="32">
          <cell r="A32">
            <v>-220</v>
          </cell>
          <cell r="B32">
            <v>-0.16740462344700532</v>
          </cell>
        </row>
        <row r="33">
          <cell r="A33">
            <v>-210</v>
          </cell>
          <cell r="B33">
            <v>-0.13641852265019602</v>
          </cell>
        </row>
        <row r="34">
          <cell r="A34">
            <v>-200</v>
          </cell>
          <cell r="B34">
            <v>-9.7981553605101634E-2</v>
          </cell>
        </row>
        <row r="35">
          <cell r="A35">
            <v>-190</v>
          </cell>
          <cell r="B35">
            <v>-5.2364777370805228E-2</v>
          </cell>
        </row>
        <row r="36">
          <cell r="A36">
            <v>-180</v>
          </cell>
          <cell r="B36">
            <v>3.8997686524020982E-17</v>
          </cell>
        </row>
        <row r="37">
          <cell r="A37">
            <v>-170</v>
          </cell>
          <cell r="B37">
            <v>5.8525339414429306E-2</v>
          </cell>
        </row>
        <row r="38">
          <cell r="A38">
            <v>-160</v>
          </cell>
          <cell r="B38">
            <v>0.12247694200637713</v>
          </cell>
        </row>
        <row r="39">
          <cell r="A39">
            <v>-150</v>
          </cell>
          <cell r="B39">
            <v>0.19098593171027436</v>
          </cell>
        </row>
        <row r="40">
          <cell r="A40">
            <v>-140</v>
          </cell>
          <cell r="B40">
            <v>0.26306440827386562</v>
          </cell>
        </row>
        <row r="41">
          <cell r="A41">
            <v>-130</v>
          </cell>
          <cell r="B41">
            <v>0.33762395007820689</v>
          </cell>
        </row>
        <row r="42">
          <cell r="A42">
            <v>-120</v>
          </cell>
          <cell r="B42">
            <v>0.41349667156634412</v>
          </cell>
        </row>
        <row r="43">
          <cell r="A43">
            <v>-110</v>
          </cell>
          <cell r="B43">
            <v>0.48945837464199898</v>
          </cell>
        </row>
        <row r="44">
          <cell r="A44">
            <v>-100</v>
          </cell>
          <cell r="B44">
            <v>0.56425327879361509</v>
          </cell>
        </row>
        <row r="45">
          <cell r="A45">
            <v>-90</v>
          </cell>
          <cell r="B45">
            <v>0.63661977236758138</v>
          </cell>
        </row>
        <row r="46">
          <cell r="A46">
            <v>-80</v>
          </cell>
          <cell r="B46">
            <v>0.70531659849201878</v>
          </cell>
        </row>
        <row r="47">
          <cell r="A47">
            <v>-70</v>
          </cell>
          <cell r="B47">
            <v>0.76914887443742697</v>
          </cell>
        </row>
        <row r="48">
          <cell r="A48">
            <v>-60</v>
          </cell>
          <cell r="B48">
            <v>0.82699334313268813</v>
          </cell>
        </row>
        <row r="49">
          <cell r="A49">
            <v>-50</v>
          </cell>
          <cell r="B49">
            <v>0.87782227020333792</v>
          </cell>
        </row>
        <row r="50">
          <cell r="A50">
            <v>-40</v>
          </cell>
          <cell r="B50">
            <v>0.92072542895852927</v>
          </cell>
        </row>
        <row r="51">
          <cell r="A51">
            <v>-30</v>
          </cell>
          <cell r="B51">
            <v>0.95492965855137202</v>
          </cell>
        </row>
        <row r="52">
          <cell r="A52">
            <v>-20</v>
          </cell>
          <cell r="B52">
            <v>0.97981553605101646</v>
          </cell>
        </row>
        <row r="53">
          <cell r="A53">
            <v>-10</v>
          </cell>
          <cell r="B53">
            <v>0.99493077004529862</v>
          </cell>
        </row>
        <row r="54">
          <cell r="A54">
            <v>0</v>
          </cell>
          <cell r="B54" t="e">
            <v>#DIV/0!</v>
          </cell>
        </row>
        <row r="55">
          <cell r="A55">
            <v>10</v>
          </cell>
          <cell r="B55">
            <v>0.99493077004529862</v>
          </cell>
        </row>
        <row r="56">
          <cell r="A56">
            <v>20</v>
          </cell>
          <cell r="B56">
            <v>0.97981553605101646</v>
          </cell>
        </row>
        <row r="57">
          <cell r="A57">
            <v>30</v>
          </cell>
          <cell r="B57">
            <v>0.95492965855137202</v>
          </cell>
        </row>
        <row r="58">
          <cell r="A58">
            <v>40</v>
          </cell>
          <cell r="B58">
            <v>0.92072542895852927</v>
          </cell>
        </row>
        <row r="59">
          <cell r="A59">
            <v>50</v>
          </cell>
          <cell r="B59">
            <v>0.87782227020333792</v>
          </cell>
        </row>
        <row r="60">
          <cell r="A60">
            <v>60</v>
          </cell>
          <cell r="B60">
            <v>0.82699334313268813</v>
          </cell>
        </row>
        <row r="61">
          <cell r="A61">
            <v>70</v>
          </cell>
          <cell r="B61">
            <v>0.76914887443742697</v>
          </cell>
        </row>
        <row r="62">
          <cell r="A62">
            <v>80</v>
          </cell>
          <cell r="B62">
            <v>0.70531659849201878</v>
          </cell>
        </row>
        <row r="63">
          <cell r="A63">
            <v>90</v>
          </cell>
          <cell r="B63">
            <v>0.63661977236758138</v>
          </cell>
        </row>
        <row r="64">
          <cell r="A64">
            <v>100</v>
          </cell>
          <cell r="B64">
            <v>0.56425327879361509</v>
          </cell>
        </row>
        <row r="65">
          <cell r="A65">
            <v>110</v>
          </cell>
          <cell r="B65">
            <v>0.48945837464199898</v>
          </cell>
        </row>
        <row r="66">
          <cell r="A66">
            <v>120</v>
          </cell>
          <cell r="B66">
            <v>0.41349667156634412</v>
          </cell>
        </row>
        <row r="67">
          <cell r="A67">
            <v>130</v>
          </cell>
          <cell r="B67">
            <v>0.33762395007820689</v>
          </cell>
        </row>
        <row r="68">
          <cell r="A68">
            <v>140</v>
          </cell>
          <cell r="B68">
            <v>0.26306440827386562</v>
          </cell>
        </row>
        <row r="69">
          <cell r="A69">
            <v>150</v>
          </cell>
          <cell r="B69">
            <v>0.19098593171027436</v>
          </cell>
        </row>
        <row r="70">
          <cell r="A70">
            <v>160</v>
          </cell>
          <cell r="B70">
            <v>0.12247694200637713</v>
          </cell>
        </row>
        <row r="71">
          <cell r="A71">
            <v>170</v>
          </cell>
          <cell r="B71">
            <v>5.8525339414429306E-2</v>
          </cell>
        </row>
        <row r="72">
          <cell r="A72">
            <v>180</v>
          </cell>
          <cell r="B72">
            <v>3.8997686524020982E-17</v>
          </cell>
        </row>
        <row r="73">
          <cell r="A73">
            <v>190</v>
          </cell>
          <cell r="B73">
            <v>-5.2364777370805228E-2</v>
          </cell>
        </row>
        <row r="74">
          <cell r="A74">
            <v>200</v>
          </cell>
          <cell r="B74">
            <v>-9.7981553605101634E-2</v>
          </cell>
        </row>
        <row r="75">
          <cell r="A75">
            <v>210</v>
          </cell>
          <cell r="B75">
            <v>-0.13641852265019602</v>
          </cell>
        </row>
        <row r="76">
          <cell r="A76">
            <v>220</v>
          </cell>
          <cell r="B76">
            <v>-0.16740462344700532</v>
          </cell>
        </row>
        <row r="77">
          <cell r="A77">
            <v>230</v>
          </cell>
          <cell r="B77">
            <v>-0.19083092830507345</v>
          </cell>
        </row>
        <row r="78">
          <cell r="A78">
            <v>240</v>
          </cell>
          <cell r="B78">
            <v>-0.20674833578317198</v>
          </cell>
        </row>
        <row r="79">
          <cell r="A79">
            <v>250</v>
          </cell>
          <cell r="B79">
            <v>-0.21536168484247953</v>
          </cell>
        </row>
        <row r="80">
          <cell r="A80">
            <v>260</v>
          </cell>
          <cell r="B80">
            <v>-0.21702049184369809</v>
          </cell>
        </row>
        <row r="81">
          <cell r="A81">
            <v>270</v>
          </cell>
          <cell r="B81">
            <v>-0.21220659078919379</v>
          </cell>
        </row>
        <row r="82">
          <cell r="A82">
            <v>280</v>
          </cell>
          <cell r="B82">
            <v>-0.20151902814057684</v>
          </cell>
        </row>
        <row r="83">
          <cell r="A83">
            <v>290</v>
          </cell>
          <cell r="B83">
            <v>-0.18565662486420648</v>
          </cell>
        </row>
        <row r="84">
          <cell r="A84">
            <v>300</v>
          </cell>
          <cell r="B84">
            <v>-0.1653986686265376</v>
          </cell>
        </row>
        <row r="85">
          <cell r="A85">
            <v>310</v>
          </cell>
          <cell r="B85">
            <v>-0.14158423712957066</v>
          </cell>
        </row>
        <row r="86">
          <cell r="A86">
            <v>320</v>
          </cell>
          <cell r="B86">
            <v>-0.11509067861981623</v>
          </cell>
        </row>
        <row r="87">
          <cell r="A87">
            <v>330</v>
          </cell>
          <cell r="B87">
            <v>-8.6811787141033908E-2</v>
          </cell>
        </row>
        <row r="88">
          <cell r="A88">
            <v>340</v>
          </cell>
          <cell r="B88">
            <v>-5.7636208003000948E-2</v>
          </cell>
        </row>
        <row r="89">
          <cell r="A89">
            <v>350</v>
          </cell>
          <cell r="B89">
            <v>-2.8426593429865685E-2</v>
          </cell>
        </row>
        <row r="90">
          <cell r="A90">
            <v>360</v>
          </cell>
          <cell r="B90">
            <v>-3.8997686524020982E-17</v>
          </cell>
        </row>
        <row r="91">
          <cell r="A91">
            <v>370</v>
          </cell>
          <cell r="B91">
            <v>2.6890020812035034E-2</v>
          </cell>
        </row>
        <row r="92">
          <cell r="A92">
            <v>380</v>
          </cell>
          <cell r="B92">
            <v>5.1569238739527214E-2</v>
          </cell>
        </row>
        <row r="93">
          <cell r="A93">
            <v>390</v>
          </cell>
          <cell r="B93">
            <v>7.3456127580874775E-2</v>
          </cell>
        </row>
        <row r="94">
          <cell r="A94">
            <v>400</v>
          </cell>
          <cell r="B94">
            <v>9.2072542895852913E-2</v>
          </cell>
        </row>
        <row r="95">
          <cell r="A95">
            <v>410</v>
          </cell>
          <cell r="B95">
            <v>0.1070514963662607</v>
          </cell>
        </row>
        <row r="96">
          <cell r="A96">
            <v>420</v>
          </cell>
          <cell r="B96">
            <v>0.1181419061618126</v>
          </cell>
        </row>
        <row r="97">
          <cell r="A97">
            <v>430</v>
          </cell>
          <cell r="B97">
            <v>0.12521028188516253</v>
          </cell>
        </row>
        <row r="98">
          <cell r="A98">
            <v>440</v>
          </cell>
          <cell r="B98">
            <v>0.12823938154400341</v>
          </cell>
        </row>
        <row r="99">
          <cell r="A99">
            <v>450</v>
          </cell>
          <cell r="B99">
            <v>0.12732395447351627</v>
          </cell>
        </row>
        <row r="100">
          <cell r="A100">
            <v>460</v>
          </cell>
          <cell r="B100">
            <v>0.12266375625948155</v>
          </cell>
        </row>
        <row r="101">
          <cell r="A101">
            <v>470</v>
          </cell>
          <cell r="B101">
            <v>0.11455408768217001</v>
          </cell>
        </row>
        <row r="102">
          <cell r="A102">
            <v>480</v>
          </cell>
          <cell r="B102">
            <v>0.10337416789158609</v>
          </cell>
        </row>
        <row r="103">
          <cell r="A103">
            <v>490</v>
          </cell>
          <cell r="B103">
            <v>8.9573701041156875E-2</v>
          </cell>
        </row>
        <row r="104">
          <cell r="A104">
            <v>500</v>
          </cell>
          <cell r="B104">
            <v>7.3658034316682316E-2</v>
          </cell>
        </row>
      </sheetData>
      <sheetData sheetId="1">
        <row r="5">
          <cell r="B5" t="str">
            <v>y</v>
          </cell>
        </row>
        <row r="6">
          <cell r="A6">
            <v>0</v>
          </cell>
          <cell r="B6">
            <v>3</v>
          </cell>
        </row>
        <row r="7">
          <cell r="A7">
            <v>0.1</v>
          </cell>
          <cell r="B7">
            <v>1.7899999999999998</v>
          </cell>
        </row>
        <row r="8">
          <cell r="A8">
            <v>0.2</v>
          </cell>
          <cell r="B8">
            <v>0.63999999999999968</v>
          </cell>
        </row>
        <row r="9">
          <cell r="A9">
            <v>0.3</v>
          </cell>
          <cell r="B9">
            <v>-0.44999999999999973</v>
          </cell>
        </row>
        <row r="10">
          <cell r="A10">
            <v>0.4</v>
          </cell>
          <cell r="B10">
            <v>-1.4800000000000004</v>
          </cell>
        </row>
        <row r="11">
          <cell r="A11">
            <v>0.5</v>
          </cell>
          <cell r="B11">
            <v>-2.4500000000000002</v>
          </cell>
        </row>
        <row r="12">
          <cell r="A12">
            <v>0.6</v>
          </cell>
          <cell r="B12">
            <v>-3.3599999999999994</v>
          </cell>
        </row>
        <row r="13">
          <cell r="A13">
            <v>0.7</v>
          </cell>
          <cell r="B13">
            <v>-4.21</v>
          </cell>
        </row>
        <row r="14">
          <cell r="A14">
            <v>0.8</v>
          </cell>
          <cell r="B14">
            <v>-5.0000000000000018</v>
          </cell>
        </row>
        <row r="15">
          <cell r="A15">
            <v>0.9</v>
          </cell>
          <cell r="B15">
            <v>-5.73</v>
          </cell>
        </row>
        <row r="16">
          <cell r="A16">
            <v>1</v>
          </cell>
          <cell r="B16">
            <v>-6.4</v>
          </cell>
        </row>
        <row r="17">
          <cell r="A17">
            <v>1.1000000000000001</v>
          </cell>
          <cell r="B17">
            <v>-7.0100000000000016</v>
          </cell>
        </row>
        <row r="18">
          <cell r="A18">
            <v>1.2</v>
          </cell>
          <cell r="B18">
            <v>-7.5599999999999987</v>
          </cell>
        </row>
        <row r="19">
          <cell r="A19">
            <v>1.3</v>
          </cell>
          <cell r="B19">
            <v>-8.0500000000000007</v>
          </cell>
        </row>
        <row r="20">
          <cell r="A20">
            <v>1.4</v>
          </cell>
          <cell r="B20">
            <v>-8.48</v>
          </cell>
        </row>
        <row r="21">
          <cell r="A21">
            <v>1.5</v>
          </cell>
          <cell r="B21">
            <v>-8.8500000000000014</v>
          </cell>
        </row>
        <row r="22">
          <cell r="A22">
            <v>1.6</v>
          </cell>
          <cell r="B22">
            <v>-9.1600000000000019</v>
          </cell>
        </row>
        <row r="23">
          <cell r="A23">
            <v>1.7</v>
          </cell>
          <cell r="B23">
            <v>-9.4099999999999984</v>
          </cell>
        </row>
        <row r="24">
          <cell r="A24">
            <v>1.8</v>
          </cell>
          <cell r="B24">
            <v>-9.6</v>
          </cell>
        </row>
        <row r="25">
          <cell r="A25">
            <v>1.9</v>
          </cell>
          <cell r="B25">
            <v>-9.73</v>
          </cell>
        </row>
        <row r="26">
          <cell r="A26">
            <v>2</v>
          </cell>
          <cell r="B26">
            <v>-9.8000000000000007</v>
          </cell>
        </row>
        <row r="27">
          <cell r="A27">
            <v>2.1</v>
          </cell>
          <cell r="B27">
            <v>-9.81</v>
          </cell>
        </row>
        <row r="28">
          <cell r="A28">
            <v>2.2000000000000002</v>
          </cell>
          <cell r="B28">
            <v>-9.7600000000000016</v>
          </cell>
        </row>
        <row r="29">
          <cell r="A29">
            <v>2.2999999999999998</v>
          </cell>
          <cell r="B29">
            <v>-9.6500000000000021</v>
          </cell>
        </row>
        <row r="30">
          <cell r="A30">
            <v>2.4</v>
          </cell>
          <cell r="B30">
            <v>-9.48</v>
          </cell>
        </row>
        <row r="31">
          <cell r="A31">
            <v>2.5</v>
          </cell>
          <cell r="B31">
            <v>-9.25</v>
          </cell>
        </row>
        <row r="32">
          <cell r="A32">
            <v>2.6</v>
          </cell>
          <cell r="B32">
            <v>-8.9600000000000009</v>
          </cell>
        </row>
        <row r="33">
          <cell r="A33">
            <v>2.7</v>
          </cell>
          <cell r="B33">
            <v>-8.61</v>
          </cell>
        </row>
        <row r="34">
          <cell r="A34">
            <v>2.8</v>
          </cell>
          <cell r="B34">
            <v>-8.2000000000000028</v>
          </cell>
        </row>
        <row r="35">
          <cell r="A35">
            <v>2.9</v>
          </cell>
          <cell r="B35">
            <v>-7.730000000000004</v>
          </cell>
        </row>
        <row r="36">
          <cell r="A36">
            <v>3</v>
          </cell>
          <cell r="B36">
            <v>-7.2000000000000028</v>
          </cell>
        </row>
        <row r="37">
          <cell r="A37">
            <v>3.1</v>
          </cell>
          <cell r="B37">
            <v>-6.610000000000003</v>
          </cell>
        </row>
        <row r="38">
          <cell r="A38">
            <v>3.2</v>
          </cell>
          <cell r="B38">
            <v>-5.9600000000000009</v>
          </cell>
        </row>
        <row r="39">
          <cell r="A39">
            <v>3.3</v>
          </cell>
          <cell r="B39">
            <v>-5.2500000000000071</v>
          </cell>
        </row>
        <row r="40">
          <cell r="A40">
            <v>3.4</v>
          </cell>
          <cell r="B40">
            <v>-4.4799999999999969</v>
          </cell>
        </row>
        <row r="41">
          <cell r="A41">
            <v>3.5</v>
          </cell>
          <cell r="B41">
            <v>-3.6499999999999986</v>
          </cell>
        </row>
        <row r="42">
          <cell r="A42">
            <v>3.6</v>
          </cell>
          <cell r="B42">
            <v>-2.759999999999998</v>
          </cell>
        </row>
        <row r="43">
          <cell r="A43">
            <v>3.7</v>
          </cell>
          <cell r="B43">
            <v>-1.8099999999999952</v>
          </cell>
        </row>
        <row r="44">
          <cell r="A44">
            <v>3.8</v>
          </cell>
          <cell r="B44">
            <v>-0.80000000000000426</v>
          </cell>
        </row>
        <row r="45">
          <cell r="A45">
            <v>3.9</v>
          </cell>
          <cell r="B45">
            <v>0.26999999999999602</v>
          </cell>
        </row>
        <row r="46">
          <cell r="A46">
            <v>4</v>
          </cell>
          <cell r="B46">
            <v>1.3999999999999986</v>
          </cell>
        </row>
        <row r="47">
          <cell r="A47">
            <v>4.0999999999999996</v>
          </cell>
          <cell r="B47">
            <v>2.5899999999999963</v>
          </cell>
        </row>
        <row r="48">
          <cell r="A48">
            <v>4.2</v>
          </cell>
          <cell r="B48">
            <v>3.8400000000000034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sus_data" connectionId="1" xr16:uid="{6631C885-15F0-F74E-B15A-279CA66C7AA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2D4B-629A-E844-8B11-CD3AE5746EC9}">
  <dimension ref="A1:H102"/>
  <sheetViews>
    <sheetView workbookViewId="0">
      <selection activeCell="B3" sqref="B3"/>
    </sheetView>
  </sheetViews>
  <sheetFormatPr baseColWidth="10" defaultRowHeight="16" x14ac:dyDescent="0.2"/>
  <sheetData>
    <row r="1" spans="1:2" ht="19" x14ac:dyDescent="0.25">
      <c r="A1" s="4" t="s">
        <v>8</v>
      </c>
      <c r="B1" s="4" t="s">
        <v>9</v>
      </c>
    </row>
    <row r="2" spans="1:2" x14ac:dyDescent="0.2">
      <c r="A2" s="1">
        <v>-500</v>
      </c>
      <c r="B2" s="1">
        <f>SIN(RADIANS(A2))/RADIANS(A2)</f>
        <v>7.3658034316682316E-2</v>
      </c>
    </row>
    <row r="3" spans="1:2" x14ac:dyDescent="0.2">
      <c r="A3" s="1">
        <v>-490</v>
      </c>
      <c r="B3" s="1">
        <f t="shared" ref="B3:B66" si="0">SIN(RADIANS(A3))/RADIANS(A3)</f>
        <v>8.9573701041156875E-2</v>
      </c>
    </row>
    <row r="4" spans="1:2" x14ac:dyDescent="0.2">
      <c r="A4" s="1">
        <v>-480</v>
      </c>
      <c r="B4" s="1">
        <f t="shared" si="0"/>
        <v>0.10337416789158609</v>
      </c>
    </row>
    <row r="5" spans="1:2" x14ac:dyDescent="0.2">
      <c r="A5" s="1">
        <v>-470</v>
      </c>
      <c r="B5" s="1">
        <f t="shared" si="0"/>
        <v>0.11455408768217001</v>
      </c>
    </row>
    <row r="6" spans="1:2" x14ac:dyDescent="0.2">
      <c r="A6" s="1">
        <v>-460</v>
      </c>
      <c r="B6" s="1">
        <f t="shared" si="0"/>
        <v>0.12266375625948155</v>
      </c>
    </row>
    <row r="7" spans="1:2" x14ac:dyDescent="0.2">
      <c r="A7" s="1">
        <v>-450</v>
      </c>
      <c r="B7" s="1">
        <f t="shared" si="0"/>
        <v>0.12732395447351627</v>
      </c>
    </row>
    <row r="8" spans="1:2" x14ac:dyDescent="0.2">
      <c r="A8" s="1">
        <v>-440</v>
      </c>
      <c r="B8" s="1">
        <f t="shared" si="0"/>
        <v>0.12823938154400341</v>
      </c>
    </row>
    <row r="9" spans="1:2" x14ac:dyDescent="0.2">
      <c r="A9" s="1">
        <v>-430</v>
      </c>
      <c r="B9" s="1">
        <f t="shared" si="0"/>
        <v>0.12521028188516253</v>
      </c>
    </row>
    <row r="10" spans="1:2" x14ac:dyDescent="0.2">
      <c r="A10" s="1">
        <v>-420</v>
      </c>
      <c r="B10" s="1">
        <f t="shared" si="0"/>
        <v>0.1181419061618126</v>
      </c>
    </row>
    <row r="11" spans="1:2" x14ac:dyDescent="0.2">
      <c r="A11" s="1">
        <v>-410</v>
      </c>
      <c r="B11" s="1">
        <f t="shared" si="0"/>
        <v>0.1070514963662607</v>
      </c>
    </row>
    <row r="12" spans="1:2" x14ac:dyDescent="0.2">
      <c r="A12" s="1">
        <v>-400</v>
      </c>
      <c r="B12" s="1">
        <f t="shared" si="0"/>
        <v>9.2072542895852913E-2</v>
      </c>
    </row>
    <row r="13" spans="1:2" x14ac:dyDescent="0.2">
      <c r="A13" s="1">
        <v>-390</v>
      </c>
      <c r="B13" s="1">
        <f t="shared" si="0"/>
        <v>7.3456127580874775E-2</v>
      </c>
    </row>
    <row r="14" spans="1:2" x14ac:dyDescent="0.2">
      <c r="A14" s="1">
        <v>-380</v>
      </c>
      <c r="B14" s="1">
        <f t="shared" si="0"/>
        <v>5.1569238739527214E-2</v>
      </c>
    </row>
    <row r="15" spans="1:2" x14ac:dyDescent="0.2">
      <c r="A15" s="1">
        <v>-370</v>
      </c>
      <c r="B15" s="1">
        <f t="shared" si="0"/>
        <v>2.6890020812035034E-2</v>
      </c>
    </row>
    <row r="16" spans="1:2" x14ac:dyDescent="0.2">
      <c r="A16" s="1">
        <v>-360</v>
      </c>
      <c r="B16" s="1">
        <f t="shared" si="0"/>
        <v>-3.8997686524020982E-17</v>
      </c>
    </row>
    <row r="17" spans="1:2" x14ac:dyDescent="0.2">
      <c r="A17" s="1">
        <v>-350</v>
      </c>
      <c r="B17" s="1">
        <f t="shared" si="0"/>
        <v>-2.8426593429865685E-2</v>
      </c>
    </row>
    <row r="18" spans="1:2" x14ac:dyDescent="0.2">
      <c r="A18" s="1">
        <v>-340</v>
      </c>
      <c r="B18" s="1">
        <f t="shared" si="0"/>
        <v>-5.7636208003000948E-2</v>
      </c>
    </row>
    <row r="19" spans="1:2" x14ac:dyDescent="0.2">
      <c r="A19" s="1">
        <v>-330</v>
      </c>
      <c r="B19" s="1">
        <f t="shared" si="0"/>
        <v>-8.6811787141033908E-2</v>
      </c>
    </row>
    <row r="20" spans="1:2" x14ac:dyDescent="0.2">
      <c r="A20" s="1">
        <v>-320</v>
      </c>
      <c r="B20" s="1">
        <f t="shared" si="0"/>
        <v>-0.11509067861981623</v>
      </c>
    </row>
    <row r="21" spans="1:2" x14ac:dyDescent="0.2">
      <c r="A21" s="1">
        <v>-310</v>
      </c>
      <c r="B21" s="1">
        <f t="shared" si="0"/>
        <v>-0.14158423712957066</v>
      </c>
    </row>
    <row r="22" spans="1:2" x14ac:dyDescent="0.2">
      <c r="A22" s="1">
        <v>-300</v>
      </c>
      <c r="B22" s="1">
        <f t="shared" si="0"/>
        <v>-0.1653986686265376</v>
      </c>
    </row>
    <row r="23" spans="1:2" x14ac:dyDescent="0.2">
      <c r="A23" s="1">
        <v>-290</v>
      </c>
      <c r="B23" s="1">
        <f t="shared" si="0"/>
        <v>-0.18565662486420648</v>
      </c>
    </row>
    <row r="24" spans="1:2" x14ac:dyDescent="0.2">
      <c r="A24" s="1">
        <v>-280</v>
      </c>
      <c r="B24" s="1">
        <f t="shared" si="0"/>
        <v>-0.20151902814057684</v>
      </c>
    </row>
    <row r="25" spans="1:2" x14ac:dyDescent="0.2">
      <c r="A25" s="1">
        <v>-270</v>
      </c>
      <c r="B25" s="1">
        <f t="shared" si="0"/>
        <v>-0.21220659078919379</v>
      </c>
    </row>
    <row r="26" spans="1:2" x14ac:dyDescent="0.2">
      <c r="A26" s="1">
        <v>-260</v>
      </c>
      <c r="B26" s="1">
        <f t="shared" si="0"/>
        <v>-0.21702049184369809</v>
      </c>
    </row>
    <row r="27" spans="1:2" x14ac:dyDescent="0.2">
      <c r="A27" s="1">
        <v>-250</v>
      </c>
      <c r="B27" s="1">
        <f t="shared" si="0"/>
        <v>-0.21536168484247953</v>
      </c>
    </row>
    <row r="28" spans="1:2" x14ac:dyDescent="0.2">
      <c r="A28" s="1">
        <v>-240</v>
      </c>
      <c r="B28" s="1">
        <f t="shared" si="0"/>
        <v>-0.20674833578317198</v>
      </c>
    </row>
    <row r="29" spans="1:2" x14ac:dyDescent="0.2">
      <c r="A29" s="1">
        <v>-230</v>
      </c>
      <c r="B29" s="1">
        <f t="shared" si="0"/>
        <v>-0.19083092830507345</v>
      </c>
    </row>
    <row r="30" spans="1:2" x14ac:dyDescent="0.2">
      <c r="A30" s="1">
        <v>-220</v>
      </c>
      <c r="B30" s="1">
        <f t="shared" si="0"/>
        <v>-0.16740462344700532</v>
      </c>
    </row>
    <row r="31" spans="1:2" x14ac:dyDescent="0.2">
      <c r="A31" s="1">
        <v>-210</v>
      </c>
      <c r="B31" s="1">
        <f t="shared" si="0"/>
        <v>-0.13641852265019602</v>
      </c>
    </row>
    <row r="32" spans="1:2" x14ac:dyDescent="0.2">
      <c r="A32" s="1">
        <v>-200</v>
      </c>
      <c r="B32" s="1">
        <f t="shared" si="0"/>
        <v>-9.7981553605101634E-2</v>
      </c>
    </row>
    <row r="33" spans="1:8" x14ac:dyDescent="0.2">
      <c r="A33" s="1">
        <v>-190</v>
      </c>
      <c r="B33" s="1">
        <f t="shared" si="0"/>
        <v>-5.2364777370805228E-2</v>
      </c>
    </row>
    <row r="34" spans="1:8" x14ac:dyDescent="0.2">
      <c r="A34" s="1">
        <v>-180</v>
      </c>
      <c r="B34" s="1">
        <f t="shared" si="0"/>
        <v>3.8997686524020982E-17</v>
      </c>
    </row>
    <row r="35" spans="1:8" x14ac:dyDescent="0.2">
      <c r="A35" s="1">
        <v>-170</v>
      </c>
      <c r="B35" s="1">
        <f t="shared" si="0"/>
        <v>5.8525339414429306E-2</v>
      </c>
    </row>
    <row r="36" spans="1:8" x14ac:dyDescent="0.2">
      <c r="A36" s="1">
        <v>-160</v>
      </c>
      <c r="B36" s="1">
        <f t="shared" si="0"/>
        <v>0.12247694200637713</v>
      </c>
      <c r="D36" s="64" t="s">
        <v>37</v>
      </c>
      <c r="E36" s="64"/>
      <c r="F36" s="64"/>
      <c r="G36" s="64"/>
      <c r="H36" s="64"/>
    </row>
    <row r="37" spans="1:8" x14ac:dyDescent="0.2">
      <c r="A37" s="1">
        <v>-150</v>
      </c>
      <c r="B37" s="1">
        <f t="shared" si="0"/>
        <v>0.19098593171027436</v>
      </c>
      <c r="D37" s="64"/>
      <c r="E37" s="64"/>
      <c r="F37" s="64"/>
      <c r="G37" s="64"/>
      <c r="H37" s="64"/>
    </row>
    <row r="38" spans="1:8" x14ac:dyDescent="0.2">
      <c r="A38" s="1">
        <v>-140</v>
      </c>
      <c r="B38" s="1">
        <f t="shared" si="0"/>
        <v>0.26306440827386562</v>
      </c>
      <c r="D38" s="64"/>
      <c r="E38" s="64"/>
      <c r="F38" s="64"/>
      <c r="G38" s="64"/>
      <c r="H38" s="64"/>
    </row>
    <row r="39" spans="1:8" x14ac:dyDescent="0.2">
      <c r="A39" s="1">
        <v>-130</v>
      </c>
      <c r="B39" s="1">
        <f t="shared" si="0"/>
        <v>0.33762395007820689</v>
      </c>
      <c r="D39" s="64"/>
      <c r="E39" s="64"/>
      <c r="F39" s="64"/>
      <c r="G39" s="64"/>
      <c r="H39" s="64"/>
    </row>
    <row r="40" spans="1:8" x14ac:dyDescent="0.2">
      <c r="A40" s="1">
        <v>-120</v>
      </c>
      <c r="B40" s="1">
        <f t="shared" si="0"/>
        <v>0.41349667156634412</v>
      </c>
      <c r="D40" s="64"/>
      <c r="E40" s="64"/>
      <c r="F40" s="64"/>
      <c r="G40" s="64"/>
      <c r="H40" s="64"/>
    </row>
    <row r="41" spans="1:8" x14ac:dyDescent="0.2">
      <c r="A41" s="1">
        <v>-110</v>
      </c>
      <c r="B41" s="1">
        <f t="shared" si="0"/>
        <v>0.48945837464199898</v>
      </c>
      <c r="D41" s="64"/>
      <c r="E41" s="64"/>
      <c r="F41" s="64"/>
      <c r="G41" s="64"/>
      <c r="H41" s="64"/>
    </row>
    <row r="42" spans="1:8" x14ac:dyDescent="0.2">
      <c r="A42" s="1">
        <v>-100</v>
      </c>
      <c r="B42" s="1">
        <f t="shared" si="0"/>
        <v>0.56425327879361509</v>
      </c>
    </row>
    <row r="43" spans="1:8" x14ac:dyDescent="0.2">
      <c r="A43" s="1">
        <v>-90</v>
      </c>
      <c r="B43" s="1">
        <f t="shared" si="0"/>
        <v>0.63661977236758138</v>
      </c>
    </row>
    <row r="44" spans="1:8" x14ac:dyDescent="0.2">
      <c r="A44" s="1">
        <v>-80</v>
      </c>
      <c r="B44" s="1">
        <f t="shared" si="0"/>
        <v>0.70531659849201878</v>
      </c>
    </row>
    <row r="45" spans="1:8" x14ac:dyDescent="0.2">
      <c r="A45" s="1">
        <v>-70</v>
      </c>
      <c r="B45" s="1">
        <f t="shared" si="0"/>
        <v>0.76914887443742697</v>
      </c>
    </row>
    <row r="46" spans="1:8" x14ac:dyDescent="0.2">
      <c r="A46" s="1">
        <v>-60</v>
      </c>
      <c r="B46" s="1">
        <f t="shared" si="0"/>
        <v>0.82699334313268813</v>
      </c>
    </row>
    <row r="47" spans="1:8" x14ac:dyDescent="0.2">
      <c r="A47" s="1">
        <v>-50</v>
      </c>
      <c r="B47" s="1">
        <f t="shared" si="0"/>
        <v>0.87782227020333792</v>
      </c>
    </row>
    <row r="48" spans="1:8" x14ac:dyDescent="0.2">
      <c r="A48" s="1">
        <v>-40</v>
      </c>
      <c r="B48" s="1">
        <f t="shared" si="0"/>
        <v>0.92072542895852927</v>
      </c>
    </row>
    <row r="49" spans="1:2" x14ac:dyDescent="0.2">
      <c r="A49" s="1">
        <v>-30</v>
      </c>
      <c r="B49" s="1">
        <f t="shared" si="0"/>
        <v>0.95492965855137202</v>
      </c>
    </row>
    <row r="50" spans="1:2" x14ac:dyDescent="0.2">
      <c r="A50" s="1">
        <v>-20</v>
      </c>
      <c r="B50" s="1">
        <f t="shared" si="0"/>
        <v>0.97981553605101646</v>
      </c>
    </row>
    <row r="51" spans="1:2" x14ac:dyDescent="0.2">
      <c r="A51" s="1">
        <v>-10</v>
      </c>
      <c r="B51" s="1">
        <f t="shared" si="0"/>
        <v>0.99493077004529862</v>
      </c>
    </row>
    <row r="52" spans="1:2" x14ac:dyDescent="0.2">
      <c r="A52" s="1">
        <v>0</v>
      </c>
      <c r="B52" s="1" t="e">
        <f t="shared" si="0"/>
        <v>#DIV/0!</v>
      </c>
    </row>
    <row r="53" spans="1:2" x14ac:dyDescent="0.2">
      <c r="A53" s="1">
        <v>10</v>
      </c>
      <c r="B53" s="1">
        <f t="shared" si="0"/>
        <v>0.99493077004529862</v>
      </c>
    </row>
    <row r="54" spans="1:2" x14ac:dyDescent="0.2">
      <c r="A54" s="1">
        <v>20</v>
      </c>
      <c r="B54" s="1">
        <f t="shared" si="0"/>
        <v>0.97981553605101646</v>
      </c>
    </row>
    <row r="55" spans="1:2" x14ac:dyDescent="0.2">
      <c r="A55" s="1">
        <v>30</v>
      </c>
      <c r="B55" s="1">
        <f t="shared" si="0"/>
        <v>0.95492965855137202</v>
      </c>
    </row>
    <row r="56" spans="1:2" x14ac:dyDescent="0.2">
      <c r="A56" s="1">
        <v>40</v>
      </c>
      <c r="B56" s="1">
        <f t="shared" si="0"/>
        <v>0.92072542895852927</v>
      </c>
    </row>
    <row r="57" spans="1:2" x14ac:dyDescent="0.2">
      <c r="A57" s="1">
        <v>50</v>
      </c>
      <c r="B57" s="1">
        <f t="shared" si="0"/>
        <v>0.87782227020333792</v>
      </c>
    </row>
    <row r="58" spans="1:2" x14ac:dyDescent="0.2">
      <c r="A58" s="1">
        <v>60</v>
      </c>
      <c r="B58" s="1">
        <f t="shared" si="0"/>
        <v>0.82699334313268813</v>
      </c>
    </row>
    <row r="59" spans="1:2" x14ac:dyDescent="0.2">
      <c r="A59" s="1">
        <v>70</v>
      </c>
      <c r="B59" s="1">
        <f t="shared" si="0"/>
        <v>0.76914887443742697</v>
      </c>
    </row>
    <row r="60" spans="1:2" x14ac:dyDescent="0.2">
      <c r="A60" s="1">
        <v>80</v>
      </c>
      <c r="B60" s="1">
        <f t="shared" si="0"/>
        <v>0.70531659849201878</v>
      </c>
    </row>
    <row r="61" spans="1:2" x14ac:dyDescent="0.2">
      <c r="A61" s="1">
        <v>90</v>
      </c>
      <c r="B61" s="1">
        <f t="shared" si="0"/>
        <v>0.63661977236758138</v>
      </c>
    </row>
    <row r="62" spans="1:2" x14ac:dyDescent="0.2">
      <c r="A62" s="1">
        <v>100</v>
      </c>
      <c r="B62" s="1">
        <f t="shared" si="0"/>
        <v>0.56425327879361509</v>
      </c>
    </row>
    <row r="63" spans="1:2" x14ac:dyDescent="0.2">
      <c r="A63" s="1">
        <v>110</v>
      </c>
      <c r="B63" s="1">
        <f t="shared" si="0"/>
        <v>0.48945837464199898</v>
      </c>
    </row>
    <row r="64" spans="1:2" x14ac:dyDescent="0.2">
      <c r="A64" s="1">
        <v>120</v>
      </c>
      <c r="B64" s="1">
        <f t="shared" si="0"/>
        <v>0.41349667156634412</v>
      </c>
    </row>
    <row r="65" spans="1:2" x14ac:dyDescent="0.2">
      <c r="A65" s="1">
        <v>130</v>
      </c>
      <c r="B65" s="1">
        <f t="shared" si="0"/>
        <v>0.33762395007820689</v>
      </c>
    </row>
    <row r="66" spans="1:2" x14ac:dyDescent="0.2">
      <c r="A66" s="1">
        <v>140</v>
      </c>
      <c r="B66" s="1">
        <f t="shared" si="0"/>
        <v>0.26306440827386562</v>
      </c>
    </row>
    <row r="67" spans="1:2" x14ac:dyDescent="0.2">
      <c r="A67" s="1">
        <v>150</v>
      </c>
      <c r="B67" s="1">
        <f t="shared" ref="B67:B102" si="1">SIN(RADIANS(A67))/RADIANS(A67)</f>
        <v>0.19098593171027436</v>
      </c>
    </row>
    <row r="68" spans="1:2" x14ac:dyDescent="0.2">
      <c r="A68" s="1">
        <v>160</v>
      </c>
      <c r="B68" s="1">
        <f t="shared" si="1"/>
        <v>0.12247694200637713</v>
      </c>
    </row>
    <row r="69" spans="1:2" x14ac:dyDescent="0.2">
      <c r="A69" s="1">
        <v>170</v>
      </c>
      <c r="B69" s="1">
        <f t="shared" si="1"/>
        <v>5.8525339414429306E-2</v>
      </c>
    </row>
    <row r="70" spans="1:2" x14ac:dyDescent="0.2">
      <c r="A70" s="1">
        <v>180</v>
      </c>
      <c r="B70" s="1">
        <f t="shared" si="1"/>
        <v>3.8997686524020982E-17</v>
      </c>
    </row>
    <row r="71" spans="1:2" x14ac:dyDescent="0.2">
      <c r="A71" s="1">
        <v>190</v>
      </c>
      <c r="B71" s="1">
        <f t="shared" si="1"/>
        <v>-5.2364777370805228E-2</v>
      </c>
    </row>
    <row r="72" spans="1:2" x14ac:dyDescent="0.2">
      <c r="A72" s="1">
        <v>200</v>
      </c>
      <c r="B72" s="1">
        <f t="shared" si="1"/>
        <v>-9.7981553605101634E-2</v>
      </c>
    </row>
    <row r="73" spans="1:2" x14ac:dyDescent="0.2">
      <c r="A73" s="1">
        <v>210</v>
      </c>
      <c r="B73" s="1">
        <f t="shared" si="1"/>
        <v>-0.13641852265019602</v>
      </c>
    </row>
    <row r="74" spans="1:2" x14ac:dyDescent="0.2">
      <c r="A74" s="1">
        <v>220</v>
      </c>
      <c r="B74" s="1">
        <f t="shared" si="1"/>
        <v>-0.16740462344700532</v>
      </c>
    </row>
    <row r="75" spans="1:2" x14ac:dyDescent="0.2">
      <c r="A75" s="1">
        <v>230</v>
      </c>
      <c r="B75" s="1">
        <f t="shared" si="1"/>
        <v>-0.19083092830507345</v>
      </c>
    </row>
    <row r="76" spans="1:2" x14ac:dyDescent="0.2">
      <c r="A76" s="1">
        <v>240</v>
      </c>
      <c r="B76" s="1">
        <f t="shared" si="1"/>
        <v>-0.20674833578317198</v>
      </c>
    </row>
    <row r="77" spans="1:2" x14ac:dyDescent="0.2">
      <c r="A77" s="1">
        <v>250</v>
      </c>
      <c r="B77" s="1">
        <f t="shared" si="1"/>
        <v>-0.21536168484247953</v>
      </c>
    </row>
    <row r="78" spans="1:2" x14ac:dyDescent="0.2">
      <c r="A78" s="1">
        <v>260</v>
      </c>
      <c r="B78" s="1">
        <f t="shared" si="1"/>
        <v>-0.21702049184369809</v>
      </c>
    </row>
    <row r="79" spans="1:2" x14ac:dyDescent="0.2">
      <c r="A79" s="1">
        <v>270</v>
      </c>
      <c r="B79" s="1">
        <f t="shared" si="1"/>
        <v>-0.21220659078919379</v>
      </c>
    </row>
    <row r="80" spans="1:2" x14ac:dyDescent="0.2">
      <c r="A80" s="1">
        <v>280</v>
      </c>
      <c r="B80" s="1">
        <f t="shared" si="1"/>
        <v>-0.20151902814057684</v>
      </c>
    </row>
    <row r="81" spans="1:2" x14ac:dyDescent="0.2">
      <c r="A81" s="1">
        <v>290</v>
      </c>
      <c r="B81" s="1">
        <f t="shared" si="1"/>
        <v>-0.18565662486420648</v>
      </c>
    </row>
    <row r="82" spans="1:2" x14ac:dyDescent="0.2">
      <c r="A82" s="1">
        <v>300</v>
      </c>
      <c r="B82" s="1">
        <f t="shared" si="1"/>
        <v>-0.1653986686265376</v>
      </c>
    </row>
    <row r="83" spans="1:2" x14ac:dyDescent="0.2">
      <c r="A83" s="1">
        <v>310</v>
      </c>
      <c r="B83" s="1">
        <f t="shared" si="1"/>
        <v>-0.14158423712957066</v>
      </c>
    </row>
    <row r="84" spans="1:2" x14ac:dyDescent="0.2">
      <c r="A84" s="1">
        <v>320</v>
      </c>
      <c r="B84" s="1">
        <f t="shared" si="1"/>
        <v>-0.11509067861981623</v>
      </c>
    </row>
    <row r="85" spans="1:2" x14ac:dyDescent="0.2">
      <c r="A85" s="1">
        <v>330</v>
      </c>
      <c r="B85" s="1">
        <f t="shared" si="1"/>
        <v>-8.6811787141033908E-2</v>
      </c>
    </row>
    <row r="86" spans="1:2" x14ac:dyDescent="0.2">
      <c r="A86" s="1">
        <v>340</v>
      </c>
      <c r="B86" s="1">
        <f t="shared" si="1"/>
        <v>-5.7636208003000948E-2</v>
      </c>
    </row>
    <row r="87" spans="1:2" x14ac:dyDescent="0.2">
      <c r="A87" s="1">
        <v>350</v>
      </c>
      <c r="B87" s="1">
        <f t="shared" si="1"/>
        <v>-2.8426593429865685E-2</v>
      </c>
    </row>
    <row r="88" spans="1:2" x14ac:dyDescent="0.2">
      <c r="A88" s="1">
        <v>360</v>
      </c>
      <c r="B88" s="1">
        <f t="shared" si="1"/>
        <v>-3.8997686524020982E-17</v>
      </c>
    </row>
    <row r="89" spans="1:2" x14ac:dyDescent="0.2">
      <c r="A89" s="1">
        <v>370</v>
      </c>
      <c r="B89" s="1">
        <f t="shared" si="1"/>
        <v>2.6890020812035034E-2</v>
      </c>
    </row>
    <row r="90" spans="1:2" x14ac:dyDescent="0.2">
      <c r="A90" s="1">
        <v>380</v>
      </c>
      <c r="B90" s="1">
        <f t="shared" si="1"/>
        <v>5.1569238739527214E-2</v>
      </c>
    </row>
    <row r="91" spans="1:2" x14ac:dyDescent="0.2">
      <c r="A91" s="1">
        <v>390</v>
      </c>
      <c r="B91" s="1">
        <f t="shared" si="1"/>
        <v>7.3456127580874775E-2</v>
      </c>
    </row>
    <row r="92" spans="1:2" x14ac:dyDescent="0.2">
      <c r="A92" s="1">
        <v>400</v>
      </c>
      <c r="B92" s="1">
        <f t="shared" si="1"/>
        <v>9.2072542895852913E-2</v>
      </c>
    </row>
    <row r="93" spans="1:2" x14ac:dyDescent="0.2">
      <c r="A93" s="1">
        <v>410</v>
      </c>
      <c r="B93" s="1">
        <f t="shared" si="1"/>
        <v>0.1070514963662607</v>
      </c>
    </row>
    <row r="94" spans="1:2" x14ac:dyDescent="0.2">
      <c r="A94" s="1">
        <v>420</v>
      </c>
      <c r="B94" s="1">
        <f t="shared" si="1"/>
        <v>0.1181419061618126</v>
      </c>
    </row>
    <row r="95" spans="1:2" x14ac:dyDescent="0.2">
      <c r="A95" s="1">
        <v>430</v>
      </c>
      <c r="B95" s="1">
        <f t="shared" si="1"/>
        <v>0.12521028188516253</v>
      </c>
    </row>
    <row r="96" spans="1:2" x14ac:dyDescent="0.2">
      <c r="A96" s="1">
        <v>440</v>
      </c>
      <c r="B96" s="1">
        <f t="shared" si="1"/>
        <v>0.12823938154400341</v>
      </c>
    </row>
    <row r="97" spans="1:2" x14ac:dyDescent="0.2">
      <c r="A97" s="1">
        <v>450</v>
      </c>
      <c r="B97" s="1">
        <f t="shared" si="1"/>
        <v>0.12732395447351627</v>
      </c>
    </row>
    <row r="98" spans="1:2" x14ac:dyDescent="0.2">
      <c r="A98" s="1">
        <v>460</v>
      </c>
      <c r="B98" s="1">
        <f t="shared" si="1"/>
        <v>0.12266375625948155</v>
      </c>
    </row>
    <row r="99" spans="1:2" x14ac:dyDescent="0.2">
      <c r="A99" s="1">
        <v>470</v>
      </c>
      <c r="B99" s="1">
        <f t="shared" si="1"/>
        <v>0.11455408768217001</v>
      </c>
    </row>
    <row r="100" spans="1:2" x14ac:dyDescent="0.2">
      <c r="A100" s="1">
        <v>480</v>
      </c>
      <c r="B100" s="1">
        <f t="shared" si="1"/>
        <v>0.10337416789158609</v>
      </c>
    </row>
    <row r="101" spans="1:2" x14ac:dyDescent="0.2">
      <c r="A101" s="1">
        <v>490</v>
      </c>
      <c r="B101" s="1">
        <f t="shared" si="1"/>
        <v>8.9573701041156875E-2</v>
      </c>
    </row>
    <row r="102" spans="1:2" x14ac:dyDescent="0.2">
      <c r="A102" s="1">
        <v>500</v>
      </c>
      <c r="B102" s="1">
        <f t="shared" si="1"/>
        <v>7.3658034316682316E-2</v>
      </c>
    </row>
  </sheetData>
  <mergeCells count="1">
    <mergeCell ref="D36:H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F522-9B9E-8048-B37E-9274B4FF9BF5}">
  <dimension ref="A1:L48"/>
  <sheetViews>
    <sheetView workbookViewId="0">
      <selection activeCell="F28" sqref="F28:F30"/>
    </sheetView>
  </sheetViews>
  <sheetFormatPr baseColWidth="10" defaultRowHeight="16" x14ac:dyDescent="0.2"/>
  <cols>
    <col min="4" max="4" width="17.1640625" bestFit="1" customWidth="1"/>
  </cols>
  <sheetData>
    <row r="1" spans="1:12" ht="17" x14ac:dyDescent="0.2">
      <c r="A1" s="65" t="s">
        <v>10</v>
      </c>
      <c r="B1" s="66"/>
      <c r="C1" s="67"/>
      <c r="L1" s="5"/>
    </row>
    <row r="5" spans="1:12" x14ac:dyDescent="0.2">
      <c r="A5" s="12" t="s">
        <v>8</v>
      </c>
      <c r="B5" s="13" t="s">
        <v>15</v>
      </c>
    </row>
    <row r="6" spans="1:12" x14ac:dyDescent="0.2">
      <c r="A6" s="8">
        <v>0</v>
      </c>
      <c r="B6" s="9">
        <f>3*A6*A6-12.4*A6+3</f>
        <v>3</v>
      </c>
    </row>
    <row r="7" spans="1:12" x14ac:dyDescent="0.2">
      <c r="A7" s="8">
        <v>0.1</v>
      </c>
      <c r="B7" s="9">
        <f t="shared" ref="B7:B48" si="0">3*A7*A7-12.4*A7+3</f>
        <v>1.7899999999999998</v>
      </c>
    </row>
    <row r="8" spans="1:12" x14ac:dyDescent="0.2">
      <c r="A8" s="8">
        <v>0.2</v>
      </c>
      <c r="B8" s="9">
        <f t="shared" si="0"/>
        <v>0.63999999999999968</v>
      </c>
      <c r="C8" s="6" t="s">
        <v>11</v>
      </c>
    </row>
    <row r="9" spans="1:12" x14ac:dyDescent="0.2">
      <c r="A9" s="8">
        <v>0.3</v>
      </c>
      <c r="B9" s="9">
        <f t="shared" si="0"/>
        <v>-0.44999999999999973</v>
      </c>
      <c r="C9" s="6"/>
    </row>
    <row r="10" spans="1:12" x14ac:dyDescent="0.2">
      <c r="A10" s="8">
        <v>0.4</v>
      </c>
      <c r="B10" s="9">
        <f t="shared" si="0"/>
        <v>-1.4800000000000004</v>
      </c>
    </row>
    <row r="11" spans="1:12" x14ac:dyDescent="0.2">
      <c r="A11" s="8">
        <v>0.5</v>
      </c>
      <c r="B11" s="9">
        <f t="shared" si="0"/>
        <v>-2.4500000000000002</v>
      </c>
    </row>
    <row r="12" spans="1:12" x14ac:dyDescent="0.2">
      <c r="A12" s="8">
        <v>0.6</v>
      </c>
      <c r="B12" s="9">
        <f t="shared" si="0"/>
        <v>-3.3599999999999994</v>
      </c>
    </row>
    <row r="13" spans="1:12" x14ac:dyDescent="0.2">
      <c r="A13" s="8">
        <v>0.7</v>
      </c>
      <c r="B13" s="9">
        <f t="shared" si="0"/>
        <v>-4.21</v>
      </c>
    </row>
    <row r="14" spans="1:12" x14ac:dyDescent="0.2">
      <c r="A14" s="8">
        <v>0.8</v>
      </c>
      <c r="B14" s="9">
        <f t="shared" si="0"/>
        <v>-5.0000000000000018</v>
      </c>
    </row>
    <row r="15" spans="1:12" x14ac:dyDescent="0.2">
      <c r="A15" s="8">
        <v>0.9</v>
      </c>
      <c r="B15" s="9">
        <f t="shared" si="0"/>
        <v>-5.73</v>
      </c>
    </row>
    <row r="16" spans="1:12" x14ac:dyDescent="0.2">
      <c r="A16" s="8">
        <v>1</v>
      </c>
      <c r="B16" s="9">
        <f t="shared" si="0"/>
        <v>-6.4</v>
      </c>
    </row>
    <row r="17" spans="1:6" x14ac:dyDescent="0.2">
      <c r="A17" s="8">
        <v>1.1000000000000001</v>
      </c>
      <c r="B17" s="9">
        <f t="shared" si="0"/>
        <v>-7.0100000000000016</v>
      </c>
    </row>
    <row r="18" spans="1:6" x14ac:dyDescent="0.2">
      <c r="A18" s="8">
        <v>1.2</v>
      </c>
      <c r="B18" s="9">
        <f t="shared" si="0"/>
        <v>-7.5599999999999987</v>
      </c>
    </row>
    <row r="19" spans="1:6" x14ac:dyDescent="0.2">
      <c r="A19" s="8">
        <v>1.3</v>
      </c>
      <c r="B19" s="9">
        <f t="shared" si="0"/>
        <v>-8.0500000000000007</v>
      </c>
    </row>
    <row r="20" spans="1:6" x14ac:dyDescent="0.2">
      <c r="A20" s="8">
        <v>1.4</v>
      </c>
      <c r="B20" s="9">
        <f t="shared" si="0"/>
        <v>-8.48</v>
      </c>
      <c r="E20" t="s">
        <v>12</v>
      </c>
    </row>
    <row r="21" spans="1:6" x14ac:dyDescent="0.2">
      <c r="A21" s="8">
        <v>1.5</v>
      </c>
      <c r="B21" s="9">
        <f t="shared" si="0"/>
        <v>-8.8500000000000014</v>
      </c>
    </row>
    <row r="22" spans="1:6" x14ac:dyDescent="0.2">
      <c r="A22" s="8">
        <v>1.6</v>
      </c>
      <c r="B22" s="9">
        <f t="shared" si="0"/>
        <v>-9.1600000000000019</v>
      </c>
    </row>
    <row r="23" spans="1:6" x14ac:dyDescent="0.2">
      <c r="A23" s="8">
        <v>1.7</v>
      </c>
      <c r="B23" s="9">
        <f t="shared" si="0"/>
        <v>-9.4099999999999984</v>
      </c>
    </row>
    <row r="24" spans="1:6" x14ac:dyDescent="0.2">
      <c r="A24" s="8">
        <v>1.8</v>
      </c>
      <c r="B24" s="9">
        <f t="shared" si="0"/>
        <v>-9.6</v>
      </c>
      <c r="E24" t="s">
        <v>13</v>
      </c>
      <c r="F24" s="7">
        <f>(12.4-SQRT((12.4*12.4)-4*3*3))/(2*3)</f>
        <v>0.25804533783326161</v>
      </c>
    </row>
    <row r="25" spans="1:6" x14ac:dyDescent="0.2">
      <c r="A25" s="8">
        <v>1.9</v>
      </c>
      <c r="B25" s="9">
        <f t="shared" si="0"/>
        <v>-9.73</v>
      </c>
      <c r="E25" t="s">
        <v>14</v>
      </c>
      <c r="F25" s="7">
        <f>(12.4+SQRT((12.4*12.4)-4*3*3))/(2*3)</f>
        <v>3.8752879955000719</v>
      </c>
    </row>
    <row r="26" spans="1:6" x14ac:dyDescent="0.2">
      <c r="A26" s="8">
        <v>2</v>
      </c>
      <c r="B26" s="9">
        <f t="shared" si="0"/>
        <v>-9.8000000000000007</v>
      </c>
    </row>
    <row r="27" spans="1:6" x14ac:dyDescent="0.2">
      <c r="A27" s="8">
        <v>2.1</v>
      </c>
      <c r="B27" s="9">
        <f t="shared" si="0"/>
        <v>-9.81</v>
      </c>
      <c r="C27" s="68" t="s">
        <v>16</v>
      </c>
      <c r="D27" s="69"/>
      <c r="E27" s="15" t="s">
        <v>20</v>
      </c>
      <c r="F27" s="16" t="s">
        <v>21</v>
      </c>
    </row>
    <row r="28" spans="1:6" x14ac:dyDescent="0.2">
      <c r="A28" s="8">
        <v>2.2000000000000002</v>
      </c>
      <c r="B28" s="9">
        <f t="shared" si="0"/>
        <v>-9.7600000000000016</v>
      </c>
      <c r="C28" s="8" t="s">
        <v>17</v>
      </c>
      <c r="D28" s="1">
        <v>3</v>
      </c>
      <c r="E28" s="70">
        <f>(-($D$29)+SQRT(($D$29*$D$29)-4*$D$28*$D$30))/(2*$D$28)</f>
        <v>3.8752879955000719</v>
      </c>
      <c r="F28" s="73">
        <f>(-($D$29)-SQRT(($D$29*$D$29)-4*$D$28*$D$30))/(2*$D$28)</f>
        <v>0.25804533783326161</v>
      </c>
    </row>
    <row r="29" spans="1:6" x14ac:dyDescent="0.2">
      <c r="A29" s="8">
        <v>2.2999999999999998</v>
      </c>
      <c r="B29" s="9">
        <f t="shared" si="0"/>
        <v>-9.6500000000000021</v>
      </c>
      <c r="C29" s="8" t="s">
        <v>18</v>
      </c>
      <c r="D29" s="1">
        <v>-12.4</v>
      </c>
      <c r="E29" s="71"/>
      <c r="F29" s="74"/>
    </row>
    <row r="30" spans="1:6" x14ac:dyDescent="0.2">
      <c r="A30" s="8">
        <v>2.4</v>
      </c>
      <c r="B30" s="9">
        <f t="shared" si="0"/>
        <v>-9.48</v>
      </c>
      <c r="C30" s="10" t="s">
        <v>19</v>
      </c>
      <c r="D30" s="14">
        <v>3</v>
      </c>
      <c r="E30" s="72"/>
      <c r="F30" s="75"/>
    </row>
    <row r="31" spans="1:6" x14ac:dyDescent="0.2">
      <c r="A31" s="8">
        <v>2.5</v>
      </c>
      <c r="B31" s="9">
        <f t="shared" si="0"/>
        <v>-9.25</v>
      </c>
    </row>
    <row r="32" spans="1:6" x14ac:dyDescent="0.2">
      <c r="A32" s="8">
        <v>2.6</v>
      </c>
      <c r="B32" s="9">
        <f t="shared" si="0"/>
        <v>-8.9600000000000009</v>
      </c>
    </row>
    <row r="33" spans="1:3" x14ac:dyDescent="0.2">
      <c r="A33" s="8">
        <v>2.7</v>
      </c>
      <c r="B33" s="9">
        <f t="shared" si="0"/>
        <v>-8.61</v>
      </c>
    </row>
    <row r="34" spans="1:3" x14ac:dyDescent="0.2">
      <c r="A34" s="8">
        <v>2.8</v>
      </c>
      <c r="B34" s="9">
        <f t="shared" si="0"/>
        <v>-8.2000000000000028</v>
      </c>
    </row>
    <row r="35" spans="1:3" x14ac:dyDescent="0.2">
      <c r="A35" s="8">
        <v>2.9</v>
      </c>
      <c r="B35" s="9">
        <f t="shared" si="0"/>
        <v>-7.730000000000004</v>
      </c>
    </row>
    <row r="36" spans="1:3" x14ac:dyDescent="0.2">
      <c r="A36" s="8">
        <v>3</v>
      </c>
      <c r="B36" s="9">
        <f t="shared" si="0"/>
        <v>-7.2000000000000028</v>
      </c>
    </row>
    <row r="37" spans="1:3" x14ac:dyDescent="0.2">
      <c r="A37" s="8">
        <v>3.1</v>
      </c>
      <c r="B37" s="9">
        <f t="shared" si="0"/>
        <v>-6.610000000000003</v>
      </c>
    </row>
    <row r="38" spans="1:3" x14ac:dyDescent="0.2">
      <c r="A38" s="8">
        <v>3.2</v>
      </c>
      <c r="B38" s="9">
        <f t="shared" si="0"/>
        <v>-5.9600000000000009</v>
      </c>
    </row>
    <row r="39" spans="1:3" x14ac:dyDescent="0.2">
      <c r="A39" s="8">
        <v>3.3</v>
      </c>
      <c r="B39" s="9">
        <f t="shared" si="0"/>
        <v>-5.2500000000000071</v>
      </c>
    </row>
    <row r="40" spans="1:3" x14ac:dyDescent="0.2">
      <c r="A40" s="8">
        <v>3.4</v>
      </c>
      <c r="B40" s="9">
        <f t="shared" si="0"/>
        <v>-4.4799999999999969</v>
      </c>
    </row>
    <row r="41" spans="1:3" x14ac:dyDescent="0.2">
      <c r="A41" s="8">
        <v>3.5</v>
      </c>
      <c r="B41" s="9">
        <f t="shared" si="0"/>
        <v>-3.6499999999999986</v>
      </c>
    </row>
    <row r="42" spans="1:3" x14ac:dyDescent="0.2">
      <c r="A42" s="8">
        <v>3.6</v>
      </c>
      <c r="B42" s="9">
        <f t="shared" si="0"/>
        <v>-2.759999999999998</v>
      </c>
    </row>
    <row r="43" spans="1:3" x14ac:dyDescent="0.2">
      <c r="A43" s="8">
        <v>3.7</v>
      </c>
      <c r="B43" s="9">
        <f t="shared" si="0"/>
        <v>-1.8099999999999952</v>
      </c>
    </row>
    <row r="44" spans="1:3" x14ac:dyDescent="0.2">
      <c r="A44" s="8">
        <v>3.8</v>
      </c>
      <c r="B44" s="9">
        <f t="shared" si="0"/>
        <v>-0.80000000000000426</v>
      </c>
      <c r="C44" s="6" t="s">
        <v>11</v>
      </c>
    </row>
    <row r="45" spans="1:3" x14ac:dyDescent="0.2">
      <c r="A45" s="8">
        <v>3.9</v>
      </c>
      <c r="B45" s="9">
        <f t="shared" si="0"/>
        <v>0.26999999999999602</v>
      </c>
      <c r="C45" s="6"/>
    </row>
    <row r="46" spans="1:3" x14ac:dyDescent="0.2">
      <c r="A46" s="8">
        <v>4</v>
      </c>
      <c r="B46" s="9">
        <f t="shared" si="0"/>
        <v>1.3999999999999986</v>
      </c>
    </row>
    <row r="47" spans="1:3" x14ac:dyDescent="0.2">
      <c r="A47" s="8">
        <v>4.0999999999999996</v>
      </c>
      <c r="B47" s="9">
        <f t="shared" si="0"/>
        <v>2.5899999999999963</v>
      </c>
    </row>
    <row r="48" spans="1:3" x14ac:dyDescent="0.2">
      <c r="A48" s="10">
        <v>4.2</v>
      </c>
      <c r="B48" s="11">
        <f t="shared" si="0"/>
        <v>3.8400000000000034</v>
      </c>
    </row>
  </sheetData>
  <mergeCells count="4">
    <mergeCell ref="A1:C1"/>
    <mergeCell ref="C27:D27"/>
    <mergeCell ref="E28:E30"/>
    <mergeCell ref="F28:F3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5661-0E8D-5D46-98A4-F3BB87578911}">
  <dimension ref="A1:F50"/>
  <sheetViews>
    <sheetView topLeftCell="A6" workbookViewId="0">
      <selection activeCell="N37" sqref="N37"/>
    </sheetView>
  </sheetViews>
  <sheetFormatPr baseColWidth="10" defaultRowHeight="16" x14ac:dyDescent="0.2"/>
  <cols>
    <col min="5" max="5" width="12.33203125" bestFit="1" customWidth="1"/>
    <col min="6" max="6" width="12.6640625" bestFit="1" customWidth="1"/>
    <col min="7" max="7" width="12.33203125" bestFit="1" customWidth="1"/>
  </cols>
  <sheetData>
    <row r="1" spans="1:6" ht="17" thickBot="1" x14ac:dyDescent="0.25">
      <c r="A1" s="76" t="s">
        <v>22</v>
      </c>
      <c r="B1" s="77"/>
      <c r="C1" s="77"/>
      <c r="D1" s="20" t="s">
        <v>33</v>
      </c>
      <c r="E1" s="21" t="s">
        <v>31</v>
      </c>
      <c r="F1" s="22" t="s">
        <v>32</v>
      </c>
    </row>
    <row r="2" spans="1:6" x14ac:dyDescent="0.2">
      <c r="A2" s="17" t="s">
        <v>23</v>
      </c>
      <c r="B2">
        <v>9.81</v>
      </c>
      <c r="C2" t="s">
        <v>24</v>
      </c>
      <c r="D2" s="23">
        <f>0</f>
        <v>0</v>
      </c>
      <c r="E2" s="24">
        <f>$B$4*D2*SIN(RADIANS($B$3)) - 0.5*$B$2*D2^2</f>
        <v>0</v>
      </c>
      <c r="F2" s="25">
        <f>$B$4*D2*COS(RADIANS($B$3))</f>
        <v>0</v>
      </c>
    </row>
    <row r="3" spans="1:6" x14ac:dyDescent="0.2">
      <c r="A3" s="17" t="s">
        <v>25</v>
      </c>
      <c r="B3">
        <v>50</v>
      </c>
      <c r="C3" t="s">
        <v>26</v>
      </c>
      <c r="D3" s="26">
        <f>D2+$B$5</f>
        <v>0.04</v>
      </c>
      <c r="E3" s="24">
        <f t="shared" ref="E3:E50" si="0">$B$4*D3*SIN(RADIANS($B$3)) - 0.5*$B$2*D3^2</f>
        <v>0.29856977724759121</v>
      </c>
      <c r="F3" s="25">
        <f t="shared" ref="F3:F50" si="1">$B$4*D3*COS(RADIANS($B$3))</f>
        <v>0.25711504387461576</v>
      </c>
    </row>
    <row r="4" spans="1:6" x14ac:dyDescent="0.2">
      <c r="A4" s="17" t="s">
        <v>28</v>
      </c>
      <c r="B4">
        <v>10</v>
      </c>
      <c r="C4" t="s">
        <v>27</v>
      </c>
      <c r="D4" s="26">
        <f t="shared" ref="D4:D50" si="2">D3+$B$5</f>
        <v>0.08</v>
      </c>
      <c r="E4" s="24">
        <f t="shared" si="0"/>
        <v>0.58144355449518248</v>
      </c>
      <c r="F4" s="25">
        <f t="shared" si="1"/>
        <v>0.51423008774923151</v>
      </c>
    </row>
    <row r="5" spans="1:6" ht="17" thickBot="1" x14ac:dyDescent="0.25">
      <c r="A5" s="18" t="s">
        <v>30</v>
      </c>
      <c r="B5" s="19">
        <v>0.04</v>
      </c>
      <c r="C5" s="19" t="s">
        <v>29</v>
      </c>
      <c r="D5" s="26">
        <f t="shared" si="2"/>
        <v>0.12</v>
      </c>
      <c r="E5" s="24">
        <f t="shared" si="0"/>
        <v>0.84862133174277354</v>
      </c>
      <c r="F5" s="25">
        <f t="shared" si="1"/>
        <v>0.77134513162384721</v>
      </c>
    </row>
    <row r="6" spans="1:6" x14ac:dyDescent="0.2">
      <c r="D6" s="26">
        <f t="shared" si="2"/>
        <v>0.16</v>
      </c>
      <c r="E6" s="24">
        <f t="shared" si="0"/>
        <v>1.100103108990365</v>
      </c>
      <c r="F6" s="25">
        <f t="shared" si="1"/>
        <v>1.028460175498463</v>
      </c>
    </row>
    <row r="7" spans="1:6" x14ac:dyDescent="0.2">
      <c r="D7" s="26">
        <f t="shared" si="2"/>
        <v>0.2</v>
      </c>
      <c r="E7" s="24">
        <f t="shared" si="0"/>
        <v>1.3358888862379561</v>
      </c>
      <c r="F7" s="25">
        <f t="shared" si="1"/>
        <v>1.2855752193730787</v>
      </c>
    </row>
    <row r="8" spans="1:6" ht="17" thickBot="1" x14ac:dyDescent="0.25">
      <c r="D8" s="26">
        <f t="shared" si="2"/>
        <v>0.24000000000000002</v>
      </c>
      <c r="E8" s="24">
        <f t="shared" si="0"/>
        <v>1.5559786634855475</v>
      </c>
      <c r="F8" s="25">
        <f t="shared" si="1"/>
        <v>1.5426902632476946</v>
      </c>
    </row>
    <row r="9" spans="1:6" x14ac:dyDescent="0.2">
      <c r="A9" s="78" t="s">
        <v>34</v>
      </c>
      <c r="B9" s="79"/>
      <c r="C9" s="80"/>
      <c r="D9" s="26">
        <f t="shared" si="2"/>
        <v>0.28000000000000003</v>
      </c>
      <c r="E9" s="24">
        <f t="shared" si="0"/>
        <v>1.7603724407331385</v>
      </c>
      <c r="F9" s="25">
        <f t="shared" si="1"/>
        <v>1.7998053071223103</v>
      </c>
    </row>
    <row r="10" spans="1:6" x14ac:dyDescent="0.2">
      <c r="A10" s="81"/>
      <c r="B10" s="64"/>
      <c r="C10" s="82"/>
      <c r="D10" s="26">
        <f t="shared" si="2"/>
        <v>0.32</v>
      </c>
      <c r="E10" s="24">
        <f t="shared" si="0"/>
        <v>1.9490702179807298</v>
      </c>
      <c r="F10" s="25">
        <f t="shared" si="1"/>
        <v>2.0569203509969261</v>
      </c>
    </row>
    <row r="11" spans="1:6" x14ac:dyDescent="0.2">
      <c r="A11" s="81"/>
      <c r="B11" s="64"/>
      <c r="C11" s="82"/>
      <c r="D11" s="26">
        <f t="shared" si="2"/>
        <v>0.36</v>
      </c>
      <c r="E11" s="24">
        <f t="shared" si="0"/>
        <v>2.1220719952283207</v>
      </c>
      <c r="F11" s="25">
        <f t="shared" si="1"/>
        <v>2.3140353948715413</v>
      </c>
    </row>
    <row r="12" spans="1:6" x14ac:dyDescent="0.2">
      <c r="A12" s="81"/>
      <c r="B12" s="64"/>
      <c r="C12" s="82"/>
      <c r="D12" s="26">
        <f t="shared" si="2"/>
        <v>0.39999999999999997</v>
      </c>
      <c r="E12" s="24">
        <f t="shared" si="0"/>
        <v>2.2793777724759119</v>
      </c>
      <c r="F12" s="25">
        <f t="shared" si="1"/>
        <v>2.571150438746157</v>
      </c>
    </row>
    <row r="13" spans="1:6" x14ac:dyDescent="0.2">
      <c r="A13" s="81"/>
      <c r="B13" s="64"/>
      <c r="C13" s="82"/>
      <c r="D13" s="26">
        <f t="shared" si="2"/>
        <v>0.43999999999999995</v>
      </c>
      <c r="E13" s="24">
        <f t="shared" si="0"/>
        <v>2.4209875497235029</v>
      </c>
      <c r="F13" s="25">
        <f t="shared" si="1"/>
        <v>2.8282654826207727</v>
      </c>
    </row>
    <row r="14" spans="1:6" x14ac:dyDescent="0.2">
      <c r="A14" s="81"/>
      <c r="B14" s="64"/>
      <c r="C14" s="82"/>
      <c r="D14" s="26">
        <f t="shared" si="2"/>
        <v>0.47999999999999993</v>
      </c>
      <c r="E14" s="24">
        <f t="shared" si="0"/>
        <v>2.5469013269710938</v>
      </c>
      <c r="F14" s="25">
        <f t="shared" si="1"/>
        <v>3.0853805264953884</v>
      </c>
    </row>
    <row r="15" spans="1:6" x14ac:dyDescent="0.2">
      <c r="A15" s="81"/>
      <c r="B15" s="64"/>
      <c r="C15" s="82"/>
      <c r="D15" s="26">
        <f t="shared" si="2"/>
        <v>0.51999999999999991</v>
      </c>
      <c r="E15" s="24">
        <f t="shared" si="0"/>
        <v>2.6571191042186855</v>
      </c>
      <c r="F15" s="25">
        <f t="shared" si="1"/>
        <v>3.3424955703700041</v>
      </c>
    </row>
    <row r="16" spans="1:6" x14ac:dyDescent="0.2">
      <c r="A16" s="81"/>
      <c r="B16" s="64"/>
      <c r="C16" s="82"/>
      <c r="D16" s="26">
        <f t="shared" si="2"/>
        <v>0.55999999999999994</v>
      </c>
      <c r="E16" s="24">
        <f t="shared" si="0"/>
        <v>2.7516408814662769</v>
      </c>
      <c r="F16" s="25">
        <f t="shared" si="1"/>
        <v>3.5996106142446203</v>
      </c>
    </row>
    <row r="17" spans="1:6" x14ac:dyDescent="0.2">
      <c r="A17" s="81"/>
      <c r="B17" s="64"/>
      <c r="C17" s="82"/>
      <c r="D17" s="26">
        <f t="shared" si="2"/>
        <v>0.6</v>
      </c>
      <c r="E17" s="24">
        <f t="shared" si="0"/>
        <v>2.8304666587138683</v>
      </c>
      <c r="F17" s="25">
        <f t="shared" si="1"/>
        <v>3.8567256581192364</v>
      </c>
    </row>
    <row r="18" spans="1:6" x14ac:dyDescent="0.2">
      <c r="A18" s="81"/>
      <c r="B18" s="64"/>
      <c r="C18" s="82"/>
      <c r="D18" s="26">
        <f t="shared" si="2"/>
        <v>0.64</v>
      </c>
      <c r="E18" s="24">
        <f t="shared" si="0"/>
        <v>2.8935964359614594</v>
      </c>
      <c r="F18" s="25">
        <f t="shared" si="1"/>
        <v>4.1138407019938521</v>
      </c>
    </row>
    <row r="19" spans="1:6" x14ac:dyDescent="0.2">
      <c r="A19" s="81"/>
      <c r="B19" s="64"/>
      <c r="C19" s="82"/>
      <c r="D19" s="26">
        <f t="shared" si="2"/>
        <v>0.68</v>
      </c>
      <c r="E19" s="24">
        <f t="shared" si="0"/>
        <v>2.9410302132090504</v>
      </c>
      <c r="F19" s="25">
        <f t="shared" si="1"/>
        <v>4.3709557458684678</v>
      </c>
    </row>
    <row r="20" spans="1:6" x14ac:dyDescent="0.2">
      <c r="A20" s="81"/>
      <c r="B20" s="64"/>
      <c r="C20" s="82"/>
      <c r="D20" s="26">
        <f t="shared" si="2"/>
        <v>0.72000000000000008</v>
      </c>
      <c r="E20" s="24">
        <f t="shared" si="0"/>
        <v>2.9727679904566418</v>
      </c>
      <c r="F20" s="25">
        <f t="shared" si="1"/>
        <v>4.6280707897430844</v>
      </c>
    </row>
    <row r="21" spans="1:6" x14ac:dyDescent="0.2">
      <c r="A21" s="81"/>
      <c r="B21" s="64"/>
      <c r="C21" s="82"/>
      <c r="D21" s="26">
        <f t="shared" si="2"/>
        <v>0.76000000000000012</v>
      </c>
      <c r="E21" s="24">
        <f t="shared" si="0"/>
        <v>2.9888097677042325</v>
      </c>
      <c r="F21" s="25">
        <f t="shared" si="1"/>
        <v>4.8851858336177001</v>
      </c>
    </row>
    <row r="22" spans="1:6" x14ac:dyDescent="0.2">
      <c r="A22" s="81"/>
      <c r="B22" s="64"/>
      <c r="C22" s="82"/>
      <c r="D22" s="26">
        <f t="shared" si="2"/>
        <v>0.80000000000000016</v>
      </c>
      <c r="E22" s="24">
        <f t="shared" si="0"/>
        <v>2.9891555449518248</v>
      </c>
      <c r="F22" s="25">
        <f t="shared" si="1"/>
        <v>5.1423008774923158</v>
      </c>
    </row>
    <row r="23" spans="1:6" ht="17" thickBot="1" x14ac:dyDescent="0.25">
      <c r="A23" s="83"/>
      <c r="B23" s="84"/>
      <c r="C23" s="85"/>
      <c r="D23" s="26">
        <f t="shared" si="2"/>
        <v>0.84000000000000019</v>
      </c>
      <c r="E23" s="24">
        <f t="shared" si="0"/>
        <v>2.9738053221994152</v>
      </c>
      <c r="F23" s="25">
        <f t="shared" si="1"/>
        <v>5.3994159213669324</v>
      </c>
    </row>
    <row r="24" spans="1:6" x14ac:dyDescent="0.2">
      <c r="D24" s="26">
        <f t="shared" si="2"/>
        <v>0.88000000000000023</v>
      </c>
      <c r="E24" s="24">
        <f t="shared" si="0"/>
        <v>2.9427590994470063</v>
      </c>
      <c r="F24" s="25">
        <f t="shared" si="1"/>
        <v>5.6565309652415481</v>
      </c>
    </row>
    <row r="25" spans="1:6" x14ac:dyDescent="0.2">
      <c r="D25" s="26">
        <f t="shared" si="2"/>
        <v>0.92000000000000026</v>
      </c>
      <c r="E25" s="24">
        <f t="shared" si="0"/>
        <v>2.8960168766945973</v>
      </c>
      <c r="F25" s="25">
        <f t="shared" si="1"/>
        <v>5.9136460091161638</v>
      </c>
    </row>
    <row r="26" spans="1:6" x14ac:dyDescent="0.2">
      <c r="D26" s="26">
        <f t="shared" si="2"/>
        <v>0.9600000000000003</v>
      </c>
      <c r="E26" s="24">
        <f t="shared" si="0"/>
        <v>2.8335786539421886</v>
      </c>
      <c r="F26" s="25">
        <f t="shared" si="1"/>
        <v>6.1707610529907804</v>
      </c>
    </row>
    <row r="27" spans="1:6" x14ac:dyDescent="0.2">
      <c r="D27" s="26">
        <f t="shared" si="2"/>
        <v>1.0000000000000002</v>
      </c>
      <c r="E27" s="24">
        <f t="shared" si="0"/>
        <v>2.7554444311897797</v>
      </c>
      <c r="F27" s="25">
        <f t="shared" si="1"/>
        <v>6.4278760968653952</v>
      </c>
    </row>
    <row r="28" spans="1:6" x14ac:dyDescent="0.2">
      <c r="D28" s="26">
        <f t="shared" si="2"/>
        <v>1.0400000000000003</v>
      </c>
      <c r="E28" s="24">
        <f t="shared" si="0"/>
        <v>2.6616142084373697</v>
      </c>
      <c r="F28" s="25">
        <f t="shared" si="1"/>
        <v>6.6849911407400109</v>
      </c>
    </row>
    <row r="29" spans="1:6" x14ac:dyDescent="0.2">
      <c r="D29" s="26">
        <f t="shared" si="2"/>
        <v>1.0800000000000003</v>
      </c>
      <c r="E29" s="24">
        <f t="shared" si="0"/>
        <v>2.5520879856849623</v>
      </c>
      <c r="F29" s="25">
        <f t="shared" si="1"/>
        <v>6.9421061846146266</v>
      </c>
    </row>
    <row r="30" spans="1:6" x14ac:dyDescent="0.2">
      <c r="D30" s="26">
        <f t="shared" si="2"/>
        <v>1.1200000000000003</v>
      </c>
      <c r="E30" s="24">
        <f t="shared" si="0"/>
        <v>2.4268657629325521</v>
      </c>
      <c r="F30" s="25">
        <f t="shared" si="1"/>
        <v>7.1992212284892423</v>
      </c>
    </row>
    <row r="31" spans="1:6" x14ac:dyDescent="0.2">
      <c r="D31" s="26">
        <f t="shared" si="2"/>
        <v>1.1600000000000004</v>
      </c>
      <c r="E31" s="24">
        <f t="shared" si="0"/>
        <v>2.2859475401801435</v>
      </c>
      <c r="F31" s="25">
        <f t="shared" si="1"/>
        <v>7.4563362723638589</v>
      </c>
    </row>
    <row r="32" spans="1:6" ht="17" thickBot="1" x14ac:dyDescent="0.25">
      <c r="D32" s="26">
        <f t="shared" si="2"/>
        <v>1.2000000000000004</v>
      </c>
      <c r="E32" s="24">
        <f t="shared" si="0"/>
        <v>2.1293333174277329</v>
      </c>
      <c r="F32" s="25">
        <f t="shared" si="1"/>
        <v>7.7134513162384746</v>
      </c>
    </row>
    <row r="33" spans="1:6" ht="17" thickBot="1" x14ac:dyDescent="0.25">
      <c r="C33" s="33" t="s">
        <v>35</v>
      </c>
      <c r="D33" s="27">
        <f t="shared" si="2"/>
        <v>1.2400000000000004</v>
      </c>
      <c r="E33" s="28">
        <f t="shared" si="0"/>
        <v>1.957023094675324</v>
      </c>
      <c r="F33" s="29">
        <f t="shared" si="1"/>
        <v>7.9705663601130903</v>
      </c>
    </row>
    <row r="34" spans="1:6" x14ac:dyDescent="0.2">
      <c r="D34" s="26">
        <f t="shared" si="2"/>
        <v>1.2800000000000005</v>
      </c>
      <c r="E34" s="24">
        <f t="shared" si="0"/>
        <v>1.7690168719229149</v>
      </c>
      <c r="F34" s="25">
        <f t="shared" si="1"/>
        <v>8.227681403987706</v>
      </c>
    </row>
    <row r="35" spans="1:6" x14ac:dyDescent="0.2">
      <c r="A35" s="64" t="s">
        <v>36</v>
      </c>
      <c r="B35" s="64"/>
      <c r="C35" s="64"/>
      <c r="D35" s="26">
        <f t="shared" si="2"/>
        <v>1.3200000000000005</v>
      </c>
      <c r="E35" s="24">
        <f t="shared" si="0"/>
        <v>1.5653146491705066</v>
      </c>
      <c r="F35" s="25">
        <f t="shared" si="1"/>
        <v>8.4847964478623226</v>
      </c>
    </row>
    <row r="36" spans="1:6" x14ac:dyDescent="0.2">
      <c r="A36" s="64"/>
      <c r="B36" s="64"/>
      <c r="C36" s="64"/>
      <c r="D36" s="26">
        <f t="shared" si="2"/>
        <v>1.3600000000000005</v>
      </c>
      <c r="E36" s="24">
        <f t="shared" si="0"/>
        <v>1.3459164264180981</v>
      </c>
      <c r="F36" s="25">
        <f t="shared" si="1"/>
        <v>8.7419114917369392</v>
      </c>
    </row>
    <row r="37" spans="1:6" x14ac:dyDescent="0.2">
      <c r="A37" s="64"/>
      <c r="B37" s="64"/>
      <c r="C37" s="64"/>
      <c r="D37" s="26">
        <f t="shared" si="2"/>
        <v>1.4000000000000006</v>
      </c>
      <c r="E37" s="24">
        <f t="shared" si="0"/>
        <v>1.1108222036656876</v>
      </c>
      <c r="F37" s="25">
        <f t="shared" si="1"/>
        <v>8.999026535611554</v>
      </c>
    </row>
    <row r="38" spans="1:6" x14ac:dyDescent="0.2">
      <c r="A38" s="64"/>
      <c r="B38" s="64"/>
      <c r="C38" s="64"/>
      <c r="D38" s="26">
        <f t="shared" si="2"/>
        <v>1.4400000000000006</v>
      </c>
      <c r="E38" s="24">
        <f t="shared" si="0"/>
        <v>0.86003198091327882</v>
      </c>
      <c r="F38" s="25">
        <f t="shared" si="1"/>
        <v>9.2561415794861706</v>
      </c>
    </row>
    <row r="39" spans="1:6" x14ac:dyDescent="0.2">
      <c r="A39" s="64"/>
      <c r="B39" s="64"/>
      <c r="C39" s="64"/>
      <c r="D39" s="26">
        <f t="shared" si="2"/>
        <v>1.4800000000000006</v>
      </c>
      <c r="E39" s="24">
        <f t="shared" si="0"/>
        <v>0.59354575816086808</v>
      </c>
      <c r="F39" s="25">
        <f t="shared" si="1"/>
        <v>9.5132566233607871</v>
      </c>
    </row>
    <row r="40" spans="1:6" x14ac:dyDescent="0.2">
      <c r="A40" s="64"/>
      <c r="B40" s="64"/>
      <c r="C40" s="64"/>
      <c r="D40" s="26">
        <f t="shared" si="2"/>
        <v>1.5200000000000007</v>
      </c>
      <c r="E40" s="24">
        <f t="shared" si="0"/>
        <v>0.31136353540845896</v>
      </c>
      <c r="F40" s="25">
        <f t="shared" si="1"/>
        <v>9.770371667235402</v>
      </c>
    </row>
    <row r="41" spans="1:6" x14ac:dyDescent="0.2">
      <c r="A41" s="64"/>
      <c r="B41" s="64"/>
      <c r="C41" s="64"/>
      <c r="D41" s="26">
        <f t="shared" si="2"/>
        <v>1.5600000000000007</v>
      </c>
      <c r="E41" s="24">
        <f t="shared" si="0"/>
        <v>1.3485312656049686E-2</v>
      </c>
      <c r="F41" s="25">
        <f t="shared" si="1"/>
        <v>10.027486711110019</v>
      </c>
    </row>
    <row r="42" spans="1:6" x14ac:dyDescent="0.2">
      <c r="A42" s="64"/>
      <c r="B42" s="64"/>
      <c r="C42" s="64"/>
      <c r="D42" s="26">
        <f t="shared" si="2"/>
        <v>1.6000000000000008</v>
      </c>
      <c r="E42" s="24">
        <f t="shared" si="0"/>
        <v>-0.30008891009635796</v>
      </c>
      <c r="F42" s="25">
        <f t="shared" si="1"/>
        <v>10.284601754984635</v>
      </c>
    </row>
    <row r="43" spans="1:6" x14ac:dyDescent="0.2">
      <c r="A43" s="64"/>
      <c r="B43" s="64"/>
      <c r="C43" s="64"/>
      <c r="D43" s="26">
        <f t="shared" si="2"/>
        <v>1.6400000000000008</v>
      </c>
      <c r="E43" s="24">
        <f t="shared" si="0"/>
        <v>-0.62935913284876754</v>
      </c>
      <c r="F43" s="25">
        <f t="shared" si="1"/>
        <v>10.541716798859252</v>
      </c>
    </row>
    <row r="44" spans="1:6" x14ac:dyDescent="0.2">
      <c r="D44" s="26">
        <f t="shared" si="2"/>
        <v>1.6800000000000008</v>
      </c>
      <c r="E44" s="24">
        <f t="shared" si="0"/>
        <v>-0.97432535560117728</v>
      </c>
      <c r="F44" s="25">
        <f t="shared" si="1"/>
        <v>10.798831842733867</v>
      </c>
    </row>
    <row r="45" spans="1:6" x14ac:dyDescent="0.2">
      <c r="D45" s="26">
        <f t="shared" si="2"/>
        <v>1.7200000000000009</v>
      </c>
      <c r="E45" s="24">
        <f t="shared" si="0"/>
        <v>-1.3349875783535836</v>
      </c>
      <c r="F45" s="25">
        <f t="shared" si="1"/>
        <v>11.055946886608483</v>
      </c>
    </row>
    <row r="46" spans="1:6" x14ac:dyDescent="0.2">
      <c r="D46" s="26">
        <f t="shared" si="2"/>
        <v>1.7600000000000009</v>
      </c>
      <c r="E46" s="24">
        <f t="shared" si="0"/>
        <v>-1.7113458011059972</v>
      </c>
      <c r="F46" s="25">
        <f t="shared" si="1"/>
        <v>11.313061930483098</v>
      </c>
    </row>
    <row r="47" spans="1:6" x14ac:dyDescent="0.2">
      <c r="D47" s="26">
        <f t="shared" si="2"/>
        <v>1.8000000000000009</v>
      </c>
      <c r="E47" s="24">
        <f t="shared" si="0"/>
        <v>-2.1034000238584039</v>
      </c>
      <c r="F47" s="25">
        <f t="shared" si="1"/>
        <v>11.570176974357715</v>
      </c>
    </row>
    <row r="48" spans="1:6" x14ac:dyDescent="0.2">
      <c r="D48" s="26">
        <f t="shared" si="2"/>
        <v>1.840000000000001</v>
      </c>
      <c r="E48" s="24">
        <f t="shared" si="0"/>
        <v>-2.5111502466108142</v>
      </c>
      <c r="F48" s="25">
        <f t="shared" si="1"/>
        <v>11.827292018232329</v>
      </c>
    </row>
    <row r="49" spans="4:6" x14ac:dyDescent="0.2">
      <c r="D49" s="26">
        <f t="shared" si="2"/>
        <v>1.880000000000001</v>
      </c>
      <c r="E49" s="24">
        <f t="shared" si="0"/>
        <v>-2.9345964693632247</v>
      </c>
      <c r="F49" s="25">
        <f t="shared" si="1"/>
        <v>12.084407062106948</v>
      </c>
    </row>
    <row r="50" spans="4:6" ht="17" thickBot="1" x14ac:dyDescent="0.25">
      <c r="D50" s="30">
        <f t="shared" si="2"/>
        <v>1.920000000000001</v>
      </c>
      <c r="E50" s="31">
        <f t="shared" si="0"/>
        <v>-3.3737386921156354</v>
      </c>
      <c r="F50" s="32">
        <f t="shared" si="1"/>
        <v>12.341522105981563</v>
      </c>
    </row>
  </sheetData>
  <mergeCells count="3">
    <mergeCell ref="A1:C1"/>
    <mergeCell ref="A9:C23"/>
    <mergeCell ref="A35:C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A54E-F126-1543-8763-BEA670721D4C}">
  <dimension ref="A1:H8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>
        <v>1011</v>
      </c>
      <c r="B2" s="3">
        <v>92</v>
      </c>
      <c r="C2" s="3">
        <v>85</v>
      </c>
      <c r="D2" s="3">
        <v>90</v>
      </c>
      <c r="E2" s="3">
        <v>0</v>
      </c>
      <c r="F2" s="3">
        <v>94</v>
      </c>
      <c r="G2" s="3">
        <f>AVERAGE(B2:F2)</f>
        <v>72.2</v>
      </c>
      <c r="H2" s="3" t="str">
        <f>IF(G2&gt;=90,"A",IF(G2&gt;=80,"B",IF(G2&gt;=70,"C",IF(G2&gt;=60,"D","F"))))</f>
        <v>C</v>
      </c>
    </row>
    <row r="3" spans="1:8" x14ac:dyDescent="0.2">
      <c r="A3" s="3">
        <v>8390</v>
      </c>
      <c r="B3" s="3">
        <v>81</v>
      </c>
      <c r="C3" s="3">
        <v>76</v>
      </c>
      <c r="D3" s="3">
        <v>86</v>
      </c>
      <c r="E3" s="3">
        <v>80</v>
      </c>
      <c r="F3" s="3">
        <v>80</v>
      </c>
      <c r="G3" s="3">
        <f t="shared" ref="G3:G8" si="0">AVERAGE(B3:F3)</f>
        <v>80.599999999999994</v>
      </c>
      <c r="H3" s="3" t="str">
        <f t="shared" ref="H3:H8" si="1">IF(G3&gt;=90,"A",IF(G3&gt;=80,"B",IF(G3&gt;=70,"C",IF(G3&gt;=60,"D","F"))))</f>
        <v>B</v>
      </c>
    </row>
    <row r="4" spans="1:8" x14ac:dyDescent="0.2">
      <c r="A4" s="3">
        <v>7144</v>
      </c>
      <c r="B4" s="3">
        <v>89</v>
      </c>
      <c r="C4" s="3">
        <v>81</v>
      </c>
      <c r="D4" s="3">
        <v>74</v>
      </c>
      <c r="E4" s="3">
        <v>70</v>
      </c>
      <c r="F4" s="3">
        <v>78</v>
      </c>
      <c r="G4" s="3">
        <f t="shared" si="0"/>
        <v>78.400000000000006</v>
      </c>
      <c r="H4" s="3" t="str">
        <f t="shared" si="1"/>
        <v>C</v>
      </c>
    </row>
    <row r="5" spans="1:8" x14ac:dyDescent="0.2">
      <c r="A5" s="3">
        <v>288</v>
      </c>
      <c r="B5" s="3">
        <v>90</v>
      </c>
      <c r="C5" s="3">
        <v>89</v>
      </c>
      <c r="D5" s="3">
        <v>98</v>
      </c>
      <c r="E5" s="3">
        <v>94</v>
      </c>
      <c r="F5" s="3">
        <v>88</v>
      </c>
      <c r="G5" s="3">
        <f t="shared" si="0"/>
        <v>91.8</v>
      </c>
      <c r="H5" s="3" t="str">
        <f t="shared" si="1"/>
        <v>A</v>
      </c>
    </row>
    <row r="6" spans="1:8" x14ac:dyDescent="0.2">
      <c r="A6" s="3">
        <v>1656</v>
      </c>
      <c r="B6" s="3">
        <v>55</v>
      </c>
      <c r="C6" s="3">
        <v>78</v>
      </c>
      <c r="D6" s="3">
        <v>0</v>
      </c>
      <c r="E6" s="3">
        <v>0</v>
      </c>
      <c r="F6" s="3">
        <v>70</v>
      </c>
      <c r="G6" s="3">
        <f t="shared" si="0"/>
        <v>40.6</v>
      </c>
      <c r="H6" s="3" t="str">
        <f t="shared" si="1"/>
        <v>F</v>
      </c>
    </row>
    <row r="7" spans="1:8" x14ac:dyDescent="0.2">
      <c r="A7" s="3">
        <v>4391</v>
      </c>
      <c r="B7" s="3">
        <v>70</v>
      </c>
      <c r="C7" s="3">
        <v>82</v>
      </c>
      <c r="D7" s="3">
        <v>78</v>
      </c>
      <c r="E7" s="3">
        <v>88</v>
      </c>
      <c r="F7" s="3">
        <v>80</v>
      </c>
      <c r="G7" s="3">
        <f t="shared" si="0"/>
        <v>79.599999999999994</v>
      </c>
      <c r="H7" s="3" t="str">
        <f t="shared" si="1"/>
        <v>C</v>
      </c>
    </row>
    <row r="8" spans="1:8" x14ac:dyDescent="0.2">
      <c r="A8" s="3">
        <v>2664</v>
      </c>
      <c r="B8" s="3">
        <v>55</v>
      </c>
      <c r="C8" s="3">
        <v>69</v>
      </c>
      <c r="D8" s="3">
        <v>53</v>
      </c>
      <c r="E8" s="3">
        <v>58</v>
      </c>
      <c r="F8" s="3">
        <v>65</v>
      </c>
      <c r="G8" s="3">
        <f t="shared" si="0"/>
        <v>60</v>
      </c>
      <c r="H8" s="3" t="str">
        <f t="shared" si="1"/>
        <v>D</v>
      </c>
    </row>
  </sheetData>
  <conditionalFormatting sqref="H2:H8">
    <cfRule type="cellIs" dxfId="0" priority="1" operator="equal">
      <formula>"FAIL"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30B3-ABB7-5040-8196-249B8AE5DAF3}">
  <dimension ref="A1:Y17"/>
  <sheetViews>
    <sheetView zoomScale="120" zoomScaleNormal="120" workbookViewId="0">
      <selection activeCell="G19" sqref="G19"/>
    </sheetView>
  </sheetViews>
  <sheetFormatPr baseColWidth="10" defaultColWidth="8.83203125" defaultRowHeight="15" x14ac:dyDescent="0.2"/>
  <cols>
    <col min="1" max="2" width="8.83203125" style="34"/>
    <col min="3" max="3" width="12.5" style="34" customWidth="1"/>
    <col min="4" max="16384" width="8.83203125" style="34"/>
  </cols>
  <sheetData>
    <row r="1" spans="1:25" x14ac:dyDescent="0.2">
      <c r="A1" s="37" t="s">
        <v>45</v>
      </c>
    </row>
    <row r="8" spans="1:25" ht="16" thickBot="1" x14ac:dyDescent="0.25"/>
    <row r="9" spans="1:25" ht="16" thickBot="1" x14ac:dyDescent="0.25">
      <c r="A9" s="34">
        <v>1</v>
      </c>
      <c r="B9" s="34" t="s">
        <v>44</v>
      </c>
      <c r="E9" s="35">
        <f>SQRT(4.5^2-3.1^2)</f>
        <v>3.2619012860600178</v>
      </c>
    </row>
    <row r="10" spans="1:25" ht="16" thickBot="1" x14ac:dyDescent="0.25"/>
    <row r="11" spans="1:25" ht="16" thickBot="1" x14ac:dyDescent="0.25">
      <c r="B11" s="34" t="s">
        <v>43</v>
      </c>
      <c r="C11" s="36"/>
      <c r="E11" s="35">
        <f>COS(PI()/4)^2</f>
        <v>0.50000000000000011</v>
      </c>
    </row>
    <row r="13" spans="1:25" x14ac:dyDescent="0.2">
      <c r="B13" s="34" t="s">
        <v>42</v>
      </c>
      <c r="C13" s="36"/>
      <c r="E13" s="34" t="s">
        <v>41</v>
      </c>
      <c r="F13" s="34">
        <v>1</v>
      </c>
      <c r="G13" s="34">
        <v>2</v>
      </c>
      <c r="H13" s="34">
        <v>3</v>
      </c>
      <c r="I13" s="34">
        <v>4</v>
      </c>
      <c r="J13" s="34">
        <v>5</v>
      </c>
      <c r="K13" s="34">
        <v>6</v>
      </c>
      <c r="L13" s="34">
        <v>7</v>
      </c>
      <c r="M13" s="34">
        <v>8</v>
      </c>
      <c r="N13" s="34">
        <v>9</v>
      </c>
      <c r="O13" s="34">
        <v>10</v>
      </c>
      <c r="P13" s="34">
        <v>11</v>
      </c>
      <c r="Q13" s="34">
        <v>12</v>
      </c>
      <c r="R13" s="34">
        <v>13</v>
      </c>
      <c r="S13" s="34">
        <v>14</v>
      </c>
      <c r="T13" s="34">
        <v>15</v>
      </c>
      <c r="U13" s="34">
        <v>16</v>
      </c>
      <c r="V13" s="34">
        <v>17</v>
      </c>
      <c r="W13" s="34">
        <v>18</v>
      </c>
      <c r="X13" s="34">
        <v>19</v>
      </c>
      <c r="Y13" s="34">
        <v>20</v>
      </c>
    </row>
    <row r="14" spans="1:25" ht="16" thickBot="1" x14ac:dyDescent="0.25">
      <c r="E14" s="34" t="s">
        <v>40</v>
      </c>
      <c r="F14" s="34">
        <f t="shared" ref="F14:Y14" si="0">F13^2</f>
        <v>1</v>
      </c>
      <c r="G14" s="34">
        <f t="shared" si="0"/>
        <v>4</v>
      </c>
      <c r="H14" s="34">
        <f t="shared" si="0"/>
        <v>9</v>
      </c>
      <c r="I14" s="34">
        <f t="shared" si="0"/>
        <v>16</v>
      </c>
      <c r="J14" s="34">
        <f t="shared" si="0"/>
        <v>25</v>
      </c>
      <c r="K14" s="34">
        <f t="shared" si="0"/>
        <v>36</v>
      </c>
      <c r="L14" s="34">
        <f t="shared" si="0"/>
        <v>49</v>
      </c>
      <c r="M14" s="34">
        <f t="shared" si="0"/>
        <v>64</v>
      </c>
      <c r="N14" s="34">
        <f t="shared" si="0"/>
        <v>81</v>
      </c>
      <c r="O14" s="34">
        <f t="shared" si="0"/>
        <v>100</v>
      </c>
      <c r="P14" s="34">
        <f t="shared" si="0"/>
        <v>121</v>
      </c>
      <c r="Q14" s="34">
        <f t="shared" si="0"/>
        <v>144</v>
      </c>
      <c r="R14" s="34">
        <f t="shared" si="0"/>
        <v>169</v>
      </c>
      <c r="S14" s="34">
        <f t="shared" si="0"/>
        <v>196</v>
      </c>
      <c r="T14" s="34">
        <f t="shared" si="0"/>
        <v>225</v>
      </c>
      <c r="U14" s="34">
        <f t="shared" si="0"/>
        <v>256</v>
      </c>
      <c r="V14" s="34">
        <f t="shared" si="0"/>
        <v>289</v>
      </c>
      <c r="W14" s="34">
        <f t="shared" si="0"/>
        <v>324</v>
      </c>
      <c r="X14" s="34">
        <f t="shared" si="0"/>
        <v>361</v>
      </c>
      <c r="Y14" s="34">
        <f t="shared" si="0"/>
        <v>400</v>
      </c>
    </row>
    <row r="15" spans="1:25" ht="16" thickBot="1" x14ac:dyDescent="0.25">
      <c r="E15" s="34" t="s">
        <v>39</v>
      </c>
      <c r="F15" s="35">
        <f>SUM(F14:Y14)/20</f>
        <v>143.5</v>
      </c>
    </row>
    <row r="16" spans="1:25" ht="16" thickBot="1" x14ac:dyDescent="0.25"/>
    <row r="17" spans="2:5" ht="16" thickBot="1" x14ac:dyDescent="0.25">
      <c r="B17" s="34" t="s">
        <v>38</v>
      </c>
      <c r="C17" s="36"/>
      <c r="E17" s="35">
        <f>(1-COS(PI()/4))/0.03</f>
        <v>9.7631072937817471</v>
      </c>
    </row>
  </sheetData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C201-A8CC-7D42-B806-B737B792EC52}">
  <dimension ref="A1:F20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7" style="34" customWidth="1"/>
    <col min="2" max="4" width="12.5" style="34" customWidth="1"/>
    <col min="5" max="5" width="12.83203125" style="34" customWidth="1"/>
    <col min="6" max="6" width="15.5" style="34" customWidth="1"/>
    <col min="7" max="7" width="8.83203125" style="34"/>
    <col min="8" max="8" width="11.5" style="34" customWidth="1"/>
    <col min="9" max="9" width="15.5" style="34" customWidth="1"/>
    <col min="10" max="16384" width="8.83203125" style="34"/>
  </cols>
  <sheetData>
    <row r="1" spans="1:6" x14ac:dyDescent="0.2">
      <c r="A1" s="37" t="s">
        <v>63</v>
      </c>
    </row>
    <row r="4" spans="1:6" s="54" customFormat="1" ht="16" x14ac:dyDescent="0.2">
      <c r="A4" s="56" t="s">
        <v>62</v>
      </c>
      <c r="B4" s="56" t="s">
        <v>61</v>
      </c>
      <c r="C4" s="56" t="s">
        <v>60</v>
      </c>
      <c r="D4" s="56" t="s">
        <v>59</v>
      </c>
      <c r="E4" s="55" t="s">
        <v>58</v>
      </c>
      <c r="F4" s="55" t="s">
        <v>57</v>
      </c>
    </row>
    <row r="5" spans="1:6" x14ac:dyDescent="0.2">
      <c r="A5" s="42" t="s">
        <v>17</v>
      </c>
      <c r="B5" s="44">
        <v>0.125</v>
      </c>
      <c r="C5" s="41">
        <v>12.8</v>
      </c>
      <c r="D5" s="41">
        <f>C5</f>
        <v>12.8</v>
      </c>
      <c r="E5" s="45">
        <f t="shared" ref="E5:E13" si="0">PI()*(B5/2)^2</f>
        <v>1.2271846303085129E-2</v>
      </c>
      <c r="F5" s="53">
        <f t="shared" ref="F5:F11" si="1">E5*D5</f>
        <v>0.15707963267948966</v>
      </c>
    </row>
    <row r="6" spans="1:6" x14ac:dyDescent="0.2">
      <c r="A6" s="42" t="s">
        <v>18</v>
      </c>
      <c r="B6" s="44">
        <v>0.15</v>
      </c>
      <c r="C6" s="44">
        <f>1.1</f>
        <v>1.1000000000000001</v>
      </c>
      <c r="D6" s="52">
        <f>C6*12</f>
        <v>13.200000000000001</v>
      </c>
      <c r="E6" s="53">
        <f t="shared" si="0"/>
        <v>1.7671458676442587E-2</v>
      </c>
      <c r="F6" s="39">
        <f t="shared" si="1"/>
        <v>0.23326325452904217</v>
      </c>
    </row>
    <row r="7" spans="1:6" x14ac:dyDescent="0.2">
      <c r="A7" s="42" t="s">
        <v>19</v>
      </c>
      <c r="B7" s="47">
        <v>0.125</v>
      </c>
      <c r="C7" s="44">
        <v>1.1000000000000001</v>
      </c>
      <c r="D7" s="52">
        <f>C7*12</f>
        <v>13.200000000000001</v>
      </c>
      <c r="E7" s="51">
        <f t="shared" si="0"/>
        <v>1.2271846303085129E-2</v>
      </c>
      <c r="F7" s="39">
        <f t="shared" si="1"/>
        <v>0.16198837120072371</v>
      </c>
    </row>
    <row r="8" spans="1:6" x14ac:dyDescent="0.2">
      <c r="A8" s="42" t="s">
        <v>56</v>
      </c>
      <c r="B8" s="50">
        <v>1.2500000000000001E-2</v>
      </c>
      <c r="C8" s="44">
        <v>1.105</v>
      </c>
      <c r="D8" s="41">
        <f>C8*12</f>
        <v>13.26</v>
      </c>
      <c r="E8" s="49">
        <f t="shared" si="0"/>
        <v>1.227184630308513E-4</v>
      </c>
      <c r="F8" s="48">
        <f t="shared" si="1"/>
        <v>1.6272468197890883E-3</v>
      </c>
    </row>
    <row r="9" spans="1:6" x14ac:dyDescent="0.2">
      <c r="A9" s="42" t="s">
        <v>55</v>
      </c>
      <c r="B9" s="44">
        <v>0.38</v>
      </c>
      <c r="C9" s="44">
        <v>8.11</v>
      </c>
      <c r="D9" s="41">
        <f>C9</f>
        <v>8.11</v>
      </c>
      <c r="E9" s="39">
        <f t="shared" si="0"/>
        <v>0.11341149479459153</v>
      </c>
      <c r="F9" s="39">
        <f t="shared" si="1"/>
        <v>0.91976722278413725</v>
      </c>
    </row>
    <row r="10" spans="1:6" x14ac:dyDescent="0.2">
      <c r="A10" s="42" t="s">
        <v>54</v>
      </c>
      <c r="B10" s="47">
        <v>0.375</v>
      </c>
      <c r="C10" s="40">
        <v>8.11</v>
      </c>
      <c r="D10" s="40">
        <f>C10</f>
        <v>8.11</v>
      </c>
      <c r="E10" s="45">
        <f t="shared" si="0"/>
        <v>0.11044661672776616</v>
      </c>
      <c r="F10" s="45">
        <f t="shared" si="1"/>
        <v>0.89572206166218349</v>
      </c>
    </row>
    <row r="11" spans="1:6" x14ac:dyDescent="0.2">
      <c r="A11" s="42" t="s">
        <v>53</v>
      </c>
      <c r="B11" s="47">
        <v>0.375</v>
      </c>
      <c r="C11" s="44">
        <v>8.1</v>
      </c>
      <c r="D11" s="46">
        <f>C11</f>
        <v>8.1</v>
      </c>
      <c r="E11" s="45">
        <f t="shared" si="0"/>
        <v>0.11044661672776616</v>
      </c>
      <c r="F11" s="39">
        <f t="shared" si="1"/>
        <v>0.89461759549490594</v>
      </c>
    </row>
    <row r="12" spans="1:6" x14ac:dyDescent="0.2">
      <c r="A12" s="42" t="s">
        <v>52</v>
      </c>
      <c r="B12" s="44">
        <v>2.2000000000000002</v>
      </c>
      <c r="C12" s="44">
        <v>5.29</v>
      </c>
      <c r="D12" s="41">
        <f>C12</f>
        <v>5.29</v>
      </c>
      <c r="E12" s="38">
        <f t="shared" si="0"/>
        <v>3.8013271108436504</v>
      </c>
      <c r="F12" s="43" t="s">
        <v>51</v>
      </c>
    </row>
    <row r="13" spans="1:6" x14ac:dyDescent="0.2">
      <c r="A13" s="42" t="s">
        <v>50</v>
      </c>
      <c r="B13" s="41">
        <v>2.2000000000000002</v>
      </c>
      <c r="C13" s="40">
        <v>5.29</v>
      </c>
      <c r="D13" s="40">
        <f>C13</f>
        <v>5.29</v>
      </c>
      <c r="E13" s="39">
        <f t="shared" si="0"/>
        <v>3.8013271108436504</v>
      </c>
      <c r="F13" s="38">
        <f>E13*D13</f>
        <v>20.10902041636291</v>
      </c>
    </row>
    <row r="16" spans="1:6" x14ac:dyDescent="0.2">
      <c r="B16" s="34" t="s">
        <v>49</v>
      </c>
    </row>
    <row r="17" spans="2:2" x14ac:dyDescent="0.2">
      <c r="B17" s="34" t="s">
        <v>48</v>
      </c>
    </row>
    <row r="19" spans="2:2" x14ac:dyDescent="0.2">
      <c r="B19" s="34" t="s">
        <v>47</v>
      </c>
    </row>
    <row r="20" spans="2:2" x14ac:dyDescent="0.2">
      <c r="B20" s="34" t="s">
        <v>46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486F-705E-F34C-8FD5-B6861BB0A699}">
  <dimension ref="A1:K55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8.1640625" style="34" bestFit="1" customWidth="1"/>
    <col min="2" max="2" width="7.83203125" style="34" bestFit="1" customWidth="1"/>
    <col min="3" max="3" width="8.83203125" style="34"/>
    <col min="4" max="4" width="6.33203125" style="34" bestFit="1" customWidth="1"/>
    <col min="5" max="5" width="26.33203125" style="34" bestFit="1" customWidth="1"/>
    <col min="6" max="6" width="17.5" style="34" bestFit="1" customWidth="1"/>
    <col min="7" max="7" width="18.33203125" style="34" bestFit="1" customWidth="1"/>
    <col min="8" max="8" width="20" style="34" bestFit="1" customWidth="1"/>
    <col min="9" max="9" width="8.83203125" style="34"/>
    <col min="10" max="10" width="14" style="34" customWidth="1"/>
    <col min="11" max="11" width="18" style="34" bestFit="1" customWidth="1"/>
    <col min="12" max="16384" width="8.83203125" style="34"/>
  </cols>
  <sheetData>
    <row r="1" spans="1:11" x14ac:dyDescent="0.2">
      <c r="A1" s="63" t="s">
        <v>132</v>
      </c>
    </row>
    <row r="2" spans="1:11" x14ac:dyDescent="0.2">
      <c r="A2" s="34" t="s">
        <v>131</v>
      </c>
      <c r="B2" s="34" t="s">
        <v>130</v>
      </c>
      <c r="C2" s="34" t="s">
        <v>129</v>
      </c>
      <c r="D2" s="34" t="s">
        <v>128</v>
      </c>
      <c r="E2" s="34" t="s">
        <v>127</v>
      </c>
      <c r="F2" s="34" t="s">
        <v>126</v>
      </c>
      <c r="G2" s="34" t="s">
        <v>125</v>
      </c>
      <c r="H2" s="34" t="s">
        <v>124</v>
      </c>
    </row>
    <row r="3" spans="1:11" x14ac:dyDescent="0.2">
      <c r="A3" s="34">
        <v>10</v>
      </c>
      <c r="B3" s="34">
        <v>0</v>
      </c>
      <c r="C3" s="34">
        <v>0</v>
      </c>
      <c r="D3" s="34">
        <v>0</v>
      </c>
      <c r="E3" s="34" t="s">
        <v>123</v>
      </c>
      <c r="F3" s="34">
        <v>316128839</v>
      </c>
      <c r="G3" s="34">
        <v>242542967</v>
      </c>
      <c r="H3" s="34">
        <v>76.7</v>
      </c>
    </row>
    <row r="4" spans="1:11" x14ac:dyDescent="0.2">
      <c r="A4" s="34">
        <v>40</v>
      </c>
      <c r="B4" s="34">
        <v>1</v>
      </c>
      <c r="C4" s="34">
        <v>1</v>
      </c>
      <c r="D4" s="34">
        <v>9</v>
      </c>
      <c r="E4" s="34" t="s">
        <v>122</v>
      </c>
      <c r="F4" s="34">
        <v>3596080</v>
      </c>
      <c r="G4" s="34">
        <v>2810514</v>
      </c>
      <c r="H4" s="34">
        <v>78.2</v>
      </c>
    </row>
    <row r="5" spans="1:11" ht="16" thickBot="1" x14ac:dyDescent="0.25">
      <c r="A5" s="34">
        <v>40</v>
      </c>
      <c r="B5" s="34">
        <v>1</v>
      </c>
      <c r="C5" s="34">
        <v>1</v>
      </c>
      <c r="D5" s="34">
        <v>23</v>
      </c>
      <c r="E5" s="34" t="s">
        <v>121</v>
      </c>
      <c r="F5" s="34">
        <v>1328302</v>
      </c>
      <c r="G5" s="34">
        <v>1067026</v>
      </c>
      <c r="H5" s="34">
        <v>80.3</v>
      </c>
    </row>
    <row r="6" spans="1:11" ht="16" thickBot="1" x14ac:dyDescent="0.25">
      <c r="A6" s="34">
        <v>40</v>
      </c>
      <c r="B6" s="34">
        <v>1</v>
      </c>
      <c r="C6" s="34">
        <v>1</v>
      </c>
      <c r="D6" s="34">
        <v>25</v>
      </c>
      <c r="E6" s="34" t="s">
        <v>120</v>
      </c>
      <c r="F6" s="34">
        <v>6692824</v>
      </c>
      <c r="G6" s="34">
        <v>5298878</v>
      </c>
      <c r="H6" s="34">
        <v>79.2</v>
      </c>
      <c r="J6" s="62" t="s">
        <v>119</v>
      </c>
      <c r="K6" s="61" t="s">
        <v>118</v>
      </c>
    </row>
    <row r="7" spans="1:11" ht="16" x14ac:dyDescent="0.2">
      <c r="A7" s="34">
        <v>40</v>
      </c>
      <c r="B7" s="34">
        <v>1</v>
      </c>
      <c r="C7" s="34">
        <v>1</v>
      </c>
      <c r="D7" s="34">
        <v>33</v>
      </c>
      <c r="E7" s="34" t="s">
        <v>117</v>
      </c>
      <c r="F7" s="34">
        <v>1323459</v>
      </c>
      <c r="G7" s="34">
        <v>1052337</v>
      </c>
      <c r="H7" s="34">
        <v>79.5</v>
      </c>
      <c r="J7" s="60" t="s">
        <v>116</v>
      </c>
      <c r="K7" s="59">
        <f>SUM(F4:F12)/$F$3</f>
        <v>0.17696289012088517</v>
      </c>
    </row>
    <row r="8" spans="1:11" ht="16" x14ac:dyDescent="0.2">
      <c r="A8" s="34">
        <v>40</v>
      </c>
      <c r="B8" s="34">
        <v>1</v>
      </c>
      <c r="C8" s="34">
        <v>2</v>
      </c>
      <c r="D8" s="34">
        <v>34</v>
      </c>
      <c r="E8" s="34" t="s">
        <v>115</v>
      </c>
      <c r="F8" s="34">
        <v>8899339</v>
      </c>
      <c r="G8" s="34">
        <v>6877222</v>
      </c>
      <c r="H8" s="34">
        <v>77.3</v>
      </c>
      <c r="J8" s="44" t="s">
        <v>114</v>
      </c>
      <c r="K8" s="58">
        <f>SUM(F13:F24)/$F$3</f>
        <v>0.21367202756215481</v>
      </c>
    </row>
    <row r="9" spans="1:11" ht="16" x14ac:dyDescent="0.2">
      <c r="A9" s="34">
        <v>40</v>
      </c>
      <c r="B9" s="34">
        <v>1</v>
      </c>
      <c r="C9" s="34">
        <v>2</v>
      </c>
      <c r="D9" s="34">
        <v>36</v>
      </c>
      <c r="E9" s="34" t="s">
        <v>113</v>
      </c>
      <c r="F9" s="34">
        <v>19651127</v>
      </c>
      <c r="G9" s="34">
        <v>15411151</v>
      </c>
      <c r="H9" s="34">
        <v>78.400000000000006</v>
      </c>
      <c r="J9" s="44" t="s">
        <v>112</v>
      </c>
      <c r="K9" s="58">
        <f>SUM(F25:F41)/$F$3</f>
        <v>0.37447849862251892</v>
      </c>
    </row>
    <row r="10" spans="1:11" ht="16" x14ac:dyDescent="0.2">
      <c r="A10" s="34">
        <v>40</v>
      </c>
      <c r="B10" s="34">
        <v>1</v>
      </c>
      <c r="C10" s="34">
        <v>2</v>
      </c>
      <c r="D10" s="34">
        <v>42</v>
      </c>
      <c r="E10" s="34" t="s">
        <v>111</v>
      </c>
      <c r="F10" s="34">
        <v>12773801</v>
      </c>
      <c r="G10" s="34">
        <v>10058156</v>
      </c>
      <c r="H10" s="34">
        <v>78.7</v>
      </c>
      <c r="J10" s="44" t="s">
        <v>110</v>
      </c>
      <c r="K10" s="58">
        <f>SUM(F42:F54)/$F$3</f>
        <v>0.23488658369444113</v>
      </c>
    </row>
    <row r="11" spans="1:11" x14ac:dyDescent="0.2">
      <c r="A11" s="34">
        <v>40</v>
      </c>
      <c r="B11" s="34">
        <v>1</v>
      </c>
      <c r="C11" s="34">
        <v>1</v>
      </c>
      <c r="D11" s="34">
        <v>44</v>
      </c>
      <c r="E11" s="34" t="s">
        <v>109</v>
      </c>
      <c r="F11" s="34">
        <v>1051511</v>
      </c>
      <c r="G11" s="34">
        <v>837524</v>
      </c>
      <c r="H11" s="34">
        <v>79.599999999999994</v>
      </c>
    </row>
    <row r="12" spans="1:11" x14ac:dyDescent="0.2">
      <c r="A12" s="34">
        <v>40</v>
      </c>
      <c r="B12" s="34">
        <v>1</v>
      </c>
      <c r="C12" s="34">
        <v>1</v>
      </c>
      <c r="D12" s="34">
        <v>50</v>
      </c>
      <c r="E12" s="34" t="s">
        <v>108</v>
      </c>
      <c r="F12" s="34">
        <v>626630</v>
      </c>
      <c r="G12" s="34">
        <v>503929</v>
      </c>
      <c r="H12" s="34">
        <v>80.400000000000006</v>
      </c>
      <c r="K12" s="57">
        <f>SUM(K7:K10)</f>
        <v>1</v>
      </c>
    </row>
    <row r="13" spans="1:11" x14ac:dyDescent="0.2">
      <c r="A13" s="34">
        <v>40</v>
      </c>
      <c r="B13" s="34">
        <v>2</v>
      </c>
      <c r="C13" s="34">
        <v>3</v>
      </c>
      <c r="D13" s="34">
        <v>17</v>
      </c>
      <c r="E13" s="34" t="s">
        <v>107</v>
      </c>
      <c r="F13" s="34">
        <v>12882135</v>
      </c>
      <c r="G13" s="34">
        <v>9858828</v>
      </c>
      <c r="H13" s="34">
        <v>76.5</v>
      </c>
    </row>
    <row r="14" spans="1:11" x14ac:dyDescent="0.2">
      <c r="A14" s="34">
        <v>40</v>
      </c>
      <c r="B14" s="34">
        <v>2</v>
      </c>
      <c r="C14" s="34">
        <v>3</v>
      </c>
      <c r="D14" s="34">
        <v>18</v>
      </c>
      <c r="E14" s="34" t="s">
        <v>106</v>
      </c>
      <c r="F14" s="34">
        <v>6570902</v>
      </c>
      <c r="G14" s="34">
        <v>4984875</v>
      </c>
      <c r="H14" s="34">
        <v>75.900000000000006</v>
      </c>
    </row>
    <row r="15" spans="1:11" x14ac:dyDescent="0.2">
      <c r="A15" s="34">
        <v>40</v>
      </c>
      <c r="B15" s="34">
        <v>2</v>
      </c>
      <c r="C15" s="34">
        <v>4</v>
      </c>
      <c r="D15" s="34">
        <v>19</v>
      </c>
      <c r="E15" s="34" t="s">
        <v>105</v>
      </c>
      <c r="F15" s="34">
        <v>3090416</v>
      </c>
      <c r="G15" s="34">
        <v>2366384</v>
      </c>
      <c r="H15" s="34">
        <v>76.599999999999994</v>
      </c>
    </row>
    <row r="16" spans="1:11" x14ac:dyDescent="0.2">
      <c r="A16" s="34">
        <v>40</v>
      </c>
      <c r="B16" s="34">
        <v>2</v>
      </c>
      <c r="C16" s="34">
        <v>4</v>
      </c>
      <c r="D16" s="34">
        <v>20</v>
      </c>
      <c r="E16" s="34" t="s">
        <v>104</v>
      </c>
      <c r="F16" s="34">
        <v>2893957</v>
      </c>
      <c r="G16" s="34">
        <v>2169865</v>
      </c>
      <c r="H16" s="34">
        <v>75</v>
      </c>
    </row>
    <row r="17" spans="1:8" x14ac:dyDescent="0.2">
      <c r="A17" s="34">
        <v>40</v>
      </c>
      <c r="B17" s="34">
        <v>2</v>
      </c>
      <c r="C17" s="34">
        <v>3</v>
      </c>
      <c r="D17" s="34">
        <v>26</v>
      </c>
      <c r="E17" s="34" t="s">
        <v>103</v>
      </c>
      <c r="F17" s="34">
        <v>9895622</v>
      </c>
      <c r="G17" s="34">
        <v>7650421</v>
      </c>
      <c r="H17" s="34">
        <v>77.3</v>
      </c>
    </row>
    <row r="18" spans="1:8" x14ac:dyDescent="0.2">
      <c r="A18" s="34">
        <v>40</v>
      </c>
      <c r="B18" s="34">
        <v>2</v>
      </c>
      <c r="C18" s="34">
        <v>4</v>
      </c>
      <c r="D18" s="34">
        <v>27</v>
      </c>
      <c r="E18" s="34" t="s">
        <v>102</v>
      </c>
      <c r="F18" s="34">
        <v>5420380</v>
      </c>
      <c r="G18" s="34">
        <v>4141269</v>
      </c>
      <c r="H18" s="34">
        <v>76.400000000000006</v>
      </c>
    </row>
    <row r="19" spans="1:8" x14ac:dyDescent="0.2">
      <c r="A19" s="34">
        <v>40</v>
      </c>
      <c r="B19" s="34">
        <v>2</v>
      </c>
      <c r="C19" s="34">
        <v>4</v>
      </c>
      <c r="D19" s="34">
        <v>29</v>
      </c>
      <c r="E19" s="34" t="s">
        <v>101</v>
      </c>
      <c r="F19" s="34">
        <v>6044171</v>
      </c>
      <c r="G19" s="34">
        <v>4646486</v>
      </c>
      <c r="H19" s="34">
        <v>76.900000000000006</v>
      </c>
    </row>
    <row r="20" spans="1:8" x14ac:dyDescent="0.2">
      <c r="A20" s="34">
        <v>40</v>
      </c>
      <c r="B20" s="34">
        <v>2</v>
      </c>
      <c r="C20" s="34">
        <v>4</v>
      </c>
      <c r="D20" s="34">
        <v>31</v>
      </c>
      <c r="E20" s="34" t="s">
        <v>100</v>
      </c>
      <c r="F20" s="34">
        <v>1868516</v>
      </c>
      <c r="G20" s="34">
        <v>1404168</v>
      </c>
      <c r="H20" s="34">
        <v>75.099999999999994</v>
      </c>
    </row>
    <row r="21" spans="1:8" x14ac:dyDescent="0.2">
      <c r="A21" s="34">
        <v>40</v>
      </c>
      <c r="B21" s="34">
        <v>2</v>
      </c>
      <c r="C21" s="34">
        <v>4</v>
      </c>
      <c r="D21" s="34">
        <v>38</v>
      </c>
      <c r="E21" s="34" t="s">
        <v>99</v>
      </c>
      <c r="F21" s="34">
        <v>723393</v>
      </c>
      <c r="G21" s="34">
        <v>560705</v>
      </c>
      <c r="H21" s="34">
        <v>77.5</v>
      </c>
    </row>
    <row r="22" spans="1:8" x14ac:dyDescent="0.2">
      <c r="A22" s="34">
        <v>40</v>
      </c>
      <c r="B22" s="34">
        <v>2</v>
      </c>
      <c r="C22" s="34">
        <v>3</v>
      </c>
      <c r="D22" s="34">
        <v>39</v>
      </c>
      <c r="E22" s="34" t="s">
        <v>98</v>
      </c>
      <c r="F22" s="34">
        <v>11570808</v>
      </c>
      <c r="G22" s="34">
        <v>8920978</v>
      </c>
      <c r="H22" s="34">
        <v>77.099999999999994</v>
      </c>
    </row>
    <row r="23" spans="1:8" x14ac:dyDescent="0.2">
      <c r="A23" s="34">
        <v>40</v>
      </c>
      <c r="B23" s="34">
        <v>2</v>
      </c>
      <c r="C23" s="34">
        <v>4</v>
      </c>
      <c r="D23" s="34">
        <v>46</v>
      </c>
      <c r="E23" s="34" t="s">
        <v>97</v>
      </c>
      <c r="F23" s="34">
        <v>844877</v>
      </c>
      <c r="G23" s="34">
        <v>636918</v>
      </c>
      <c r="H23" s="34">
        <v>75.400000000000006</v>
      </c>
    </row>
    <row r="24" spans="1:8" x14ac:dyDescent="0.2">
      <c r="A24" s="34">
        <v>40</v>
      </c>
      <c r="B24" s="34">
        <v>2</v>
      </c>
      <c r="C24" s="34">
        <v>3</v>
      </c>
      <c r="D24" s="34">
        <v>55</v>
      </c>
      <c r="E24" s="34" t="s">
        <v>96</v>
      </c>
      <c r="F24" s="34">
        <v>5742713</v>
      </c>
      <c r="G24" s="34">
        <v>4434937</v>
      </c>
      <c r="H24" s="34">
        <v>77.2</v>
      </c>
    </row>
    <row r="25" spans="1:8" x14ac:dyDescent="0.2">
      <c r="A25" s="34">
        <v>40</v>
      </c>
      <c r="B25" s="34">
        <v>3</v>
      </c>
      <c r="C25" s="34">
        <v>6</v>
      </c>
      <c r="D25" s="34">
        <v>1</v>
      </c>
      <c r="E25" s="34" t="s">
        <v>95</v>
      </c>
      <c r="F25" s="34">
        <v>4833722</v>
      </c>
      <c r="G25" s="34">
        <v>3722241</v>
      </c>
      <c r="H25" s="34">
        <v>77</v>
      </c>
    </row>
    <row r="26" spans="1:8" x14ac:dyDescent="0.2">
      <c r="A26" s="34">
        <v>40</v>
      </c>
      <c r="B26" s="34">
        <v>3</v>
      </c>
      <c r="C26" s="34">
        <v>7</v>
      </c>
      <c r="D26" s="34">
        <v>5</v>
      </c>
      <c r="E26" s="34" t="s">
        <v>94</v>
      </c>
      <c r="F26" s="34">
        <v>2959373</v>
      </c>
      <c r="G26" s="34">
        <v>2249507</v>
      </c>
      <c r="H26" s="34">
        <v>76</v>
      </c>
    </row>
    <row r="27" spans="1:8" x14ac:dyDescent="0.2">
      <c r="A27" s="34">
        <v>40</v>
      </c>
      <c r="B27" s="34">
        <v>3</v>
      </c>
      <c r="C27" s="34">
        <v>5</v>
      </c>
      <c r="D27" s="34">
        <v>10</v>
      </c>
      <c r="E27" s="34" t="s">
        <v>93</v>
      </c>
      <c r="F27" s="34">
        <v>925749</v>
      </c>
      <c r="G27" s="34">
        <v>722191</v>
      </c>
      <c r="H27" s="34">
        <v>78</v>
      </c>
    </row>
    <row r="28" spans="1:8" x14ac:dyDescent="0.2">
      <c r="A28" s="34">
        <v>40</v>
      </c>
      <c r="B28" s="34">
        <v>3</v>
      </c>
      <c r="C28" s="34">
        <v>5</v>
      </c>
      <c r="D28" s="34">
        <v>11</v>
      </c>
      <c r="E28" s="34" t="s">
        <v>92</v>
      </c>
      <c r="F28" s="34">
        <v>646449</v>
      </c>
      <c r="G28" s="34">
        <v>534975</v>
      </c>
      <c r="H28" s="34">
        <v>82.8</v>
      </c>
    </row>
    <row r="29" spans="1:8" x14ac:dyDescent="0.2">
      <c r="A29" s="34">
        <v>40</v>
      </c>
      <c r="B29" s="34">
        <v>3</v>
      </c>
      <c r="C29" s="34">
        <v>5</v>
      </c>
      <c r="D29" s="34">
        <v>12</v>
      </c>
      <c r="E29" s="34" t="s">
        <v>91</v>
      </c>
      <c r="F29" s="34">
        <v>19552860</v>
      </c>
      <c r="G29" s="34">
        <v>15526186</v>
      </c>
      <c r="H29" s="34">
        <v>79.400000000000006</v>
      </c>
    </row>
    <row r="30" spans="1:8" x14ac:dyDescent="0.2">
      <c r="A30" s="34">
        <v>40</v>
      </c>
      <c r="B30" s="34">
        <v>3</v>
      </c>
      <c r="C30" s="34">
        <v>5</v>
      </c>
      <c r="D30" s="34">
        <v>13</v>
      </c>
      <c r="E30" s="34" t="s">
        <v>90</v>
      </c>
      <c r="F30" s="34">
        <v>9992167</v>
      </c>
      <c r="G30" s="34">
        <v>7502458</v>
      </c>
      <c r="H30" s="34">
        <v>75.099999999999994</v>
      </c>
    </row>
    <row r="31" spans="1:8" x14ac:dyDescent="0.2">
      <c r="A31" s="34">
        <v>40</v>
      </c>
      <c r="B31" s="34">
        <v>3</v>
      </c>
      <c r="C31" s="34">
        <v>6</v>
      </c>
      <c r="D31" s="34">
        <v>21</v>
      </c>
      <c r="E31" s="34" t="s">
        <v>89</v>
      </c>
      <c r="F31" s="34">
        <v>4395295</v>
      </c>
      <c r="G31" s="34">
        <v>3381291</v>
      </c>
      <c r="H31" s="34">
        <v>76.900000000000006</v>
      </c>
    </row>
    <row r="32" spans="1:8" x14ac:dyDescent="0.2">
      <c r="A32" s="34">
        <v>40</v>
      </c>
      <c r="B32" s="34">
        <v>3</v>
      </c>
      <c r="C32" s="34">
        <v>7</v>
      </c>
      <c r="D32" s="34">
        <v>22</v>
      </c>
      <c r="E32" s="34" t="s">
        <v>88</v>
      </c>
      <c r="F32" s="34">
        <v>4625470</v>
      </c>
      <c r="G32" s="34">
        <v>3512513</v>
      </c>
      <c r="H32" s="34">
        <v>75.900000000000006</v>
      </c>
    </row>
    <row r="33" spans="1:8" x14ac:dyDescent="0.2">
      <c r="A33" s="34">
        <v>40</v>
      </c>
      <c r="B33" s="34">
        <v>3</v>
      </c>
      <c r="C33" s="34">
        <v>5</v>
      </c>
      <c r="D33" s="34">
        <v>24</v>
      </c>
      <c r="E33" s="34" t="s">
        <v>87</v>
      </c>
      <c r="F33" s="34">
        <v>5928814</v>
      </c>
      <c r="G33" s="34">
        <v>4584292</v>
      </c>
      <c r="H33" s="34">
        <v>77.3</v>
      </c>
    </row>
    <row r="34" spans="1:8" x14ac:dyDescent="0.2">
      <c r="A34" s="34">
        <v>40</v>
      </c>
      <c r="B34" s="34">
        <v>3</v>
      </c>
      <c r="C34" s="34">
        <v>6</v>
      </c>
      <c r="D34" s="34">
        <v>28</v>
      </c>
      <c r="E34" s="34" t="s">
        <v>86</v>
      </c>
      <c r="F34" s="34">
        <v>2991207</v>
      </c>
      <c r="G34" s="34">
        <v>2253775</v>
      </c>
      <c r="H34" s="34">
        <v>75.3</v>
      </c>
    </row>
    <row r="35" spans="1:8" x14ac:dyDescent="0.2">
      <c r="A35" s="34">
        <v>40</v>
      </c>
      <c r="B35" s="34">
        <v>3</v>
      </c>
      <c r="C35" s="34">
        <v>5</v>
      </c>
      <c r="D35" s="34">
        <v>37</v>
      </c>
      <c r="E35" s="34" t="s">
        <v>85</v>
      </c>
      <c r="F35" s="34">
        <v>9848060</v>
      </c>
      <c r="G35" s="34">
        <v>7562455</v>
      </c>
      <c r="H35" s="34">
        <v>76.8</v>
      </c>
    </row>
    <row r="36" spans="1:8" x14ac:dyDescent="0.2">
      <c r="A36" s="34">
        <v>40</v>
      </c>
      <c r="B36" s="34">
        <v>3</v>
      </c>
      <c r="C36" s="34">
        <v>7</v>
      </c>
      <c r="D36" s="34">
        <v>40</v>
      </c>
      <c r="E36" s="34" t="s">
        <v>84</v>
      </c>
      <c r="F36" s="34">
        <v>3850568</v>
      </c>
      <c r="G36" s="34">
        <v>2903541</v>
      </c>
      <c r="H36" s="34">
        <v>75.400000000000006</v>
      </c>
    </row>
    <row r="37" spans="1:8" x14ac:dyDescent="0.2">
      <c r="A37" s="34">
        <v>40</v>
      </c>
      <c r="B37" s="34">
        <v>3</v>
      </c>
      <c r="C37" s="34">
        <v>5</v>
      </c>
      <c r="D37" s="34">
        <v>45</v>
      </c>
      <c r="E37" s="34" t="s">
        <v>83</v>
      </c>
      <c r="F37" s="34">
        <v>4774839</v>
      </c>
      <c r="G37" s="34">
        <v>3695041</v>
      </c>
      <c r="H37" s="34">
        <v>77.400000000000006</v>
      </c>
    </row>
    <row r="38" spans="1:8" x14ac:dyDescent="0.2">
      <c r="A38" s="34">
        <v>40</v>
      </c>
      <c r="B38" s="34">
        <v>3</v>
      </c>
      <c r="C38" s="34">
        <v>6</v>
      </c>
      <c r="D38" s="34">
        <v>47</v>
      </c>
      <c r="E38" s="34" t="s">
        <v>82</v>
      </c>
      <c r="F38" s="34">
        <v>6495978</v>
      </c>
      <c r="G38" s="34">
        <v>5004401</v>
      </c>
      <c r="H38" s="34">
        <v>77</v>
      </c>
    </row>
    <row r="39" spans="1:8" x14ac:dyDescent="0.2">
      <c r="A39" s="34">
        <v>40</v>
      </c>
      <c r="B39" s="34">
        <v>3</v>
      </c>
      <c r="C39" s="34">
        <v>7</v>
      </c>
      <c r="D39" s="34">
        <v>48</v>
      </c>
      <c r="E39" s="34" t="s">
        <v>81</v>
      </c>
      <c r="F39" s="34">
        <v>26448193</v>
      </c>
      <c r="G39" s="34">
        <v>19406207</v>
      </c>
      <c r="H39" s="34">
        <v>73.400000000000006</v>
      </c>
    </row>
    <row r="40" spans="1:8" x14ac:dyDescent="0.2">
      <c r="A40" s="34">
        <v>40</v>
      </c>
      <c r="B40" s="34">
        <v>3</v>
      </c>
      <c r="C40" s="34">
        <v>5</v>
      </c>
      <c r="D40" s="34">
        <v>51</v>
      </c>
      <c r="E40" s="34" t="s">
        <v>80</v>
      </c>
      <c r="F40" s="34">
        <v>8260405</v>
      </c>
      <c r="G40" s="34">
        <v>6395870</v>
      </c>
      <c r="H40" s="34">
        <v>77.400000000000006</v>
      </c>
    </row>
    <row r="41" spans="1:8" x14ac:dyDescent="0.2">
      <c r="A41" s="34">
        <v>40</v>
      </c>
      <c r="B41" s="34">
        <v>3</v>
      </c>
      <c r="C41" s="34">
        <v>5</v>
      </c>
      <c r="D41" s="34">
        <v>54</v>
      </c>
      <c r="E41" s="34" t="s">
        <v>79</v>
      </c>
      <c r="F41" s="34">
        <v>1854304</v>
      </c>
      <c r="G41" s="34">
        <v>1472626</v>
      </c>
      <c r="H41" s="34">
        <v>79.400000000000006</v>
      </c>
    </row>
    <row r="42" spans="1:8" x14ac:dyDescent="0.2">
      <c r="A42" s="34">
        <v>40</v>
      </c>
      <c r="B42" s="34">
        <v>4</v>
      </c>
      <c r="C42" s="34">
        <v>9</v>
      </c>
      <c r="D42" s="34">
        <v>2</v>
      </c>
      <c r="E42" s="34" t="s">
        <v>78</v>
      </c>
      <c r="F42" s="34">
        <v>735132</v>
      </c>
      <c r="G42" s="34">
        <v>547000</v>
      </c>
      <c r="H42" s="34">
        <v>74.400000000000006</v>
      </c>
    </row>
    <row r="43" spans="1:8" x14ac:dyDescent="0.2">
      <c r="A43" s="34">
        <v>40</v>
      </c>
      <c r="B43" s="34">
        <v>4</v>
      </c>
      <c r="C43" s="34">
        <v>8</v>
      </c>
      <c r="D43" s="34">
        <v>4</v>
      </c>
      <c r="E43" s="34" t="s">
        <v>77</v>
      </c>
      <c r="F43" s="34">
        <v>6626624</v>
      </c>
      <c r="G43" s="34">
        <v>5009810</v>
      </c>
      <c r="H43" s="34">
        <v>75.599999999999994</v>
      </c>
    </row>
    <row r="44" spans="1:8" x14ac:dyDescent="0.2">
      <c r="A44" s="34">
        <v>40</v>
      </c>
      <c r="B44" s="34">
        <v>4</v>
      </c>
      <c r="C44" s="34">
        <v>9</v>
      </c>
      <c r="D44" s="34">
        <v>6</v>
      </c>
      <c r="E44" s="34" t="s">
        <v>76</v>
      </c>
      <c r="F44" s="34">
        <v>38332521</v>
      </c>
      <c r="G44" s="34">
        <v>29157644</v>
      </c>
      <c r="H44" s="34">
        <v>76.099999999999994</v>
      </c>
    </row>
    <row r="45" spans="1:8" x14ac:dyDescent="0.2">
      <c r="A45" s="34">
        <v>40</v>
      </c>
      <c r="B45" s="34">
        <v>4</v>
      </c>
      <c r="C45" s="34">
        <v>8</v>
      </c>
      <c r="D45" s="34">
        <v>8</v>
      </c>
      <c r="E45" s="34" t="s">
        <v>75</v>
      </c>
      <c r="F45" s="34">
        <v>5268367</v>
      </c>
      <c r="G45" s="34">
        <v>4030435</v>
      </c>
      <c r="H45" s="34">
        <v>76.5</v>
      </c>
    </row>
    <row r="46" spans="1:8" x14ac:dyDescent="0.2">
      <c r="A46" s="34">
        <v>40</v>
      </c>
      <c r="B46" s="34">
        <v>4</v>
      </c>
      <c r="C46" s="34">
        <v>9</v>
      </c>
      <c r="D46" s="34">
        <v>15</v>
      </c>
      <c r="E46" s="34" t="s">
        <v>74</v>
      </c>
      <c r="F46" s="34">
        <v>1404054</v>
      </c>
      <c r="G46" s="34">
        <v>1096788</v>
      </c>
      <c r="H46" s="34">
        <v>78.099999999999994</v>
      </c>
    </row>
    <row r="47" spans="1:8" x14ac:dyDescent="0.2">
      <c r="A47" s="34">
        <v>40</v>
      </c>
      <c r="B47" s="34">
        <v>4</v>
      </c>
      <c r="C47" s="34">
        <v>8</v>
      </c>
      <c r="D47" s="34">
        <v>16</v>
      </c>
      <c r="E47" s="34" t="s">
        <v>73</v>
      </c>
      <c r="F47" s="34">
        <v>1612136</v>
      </c>
      <c r="G47" s="34">
        <v>1184355</v>
      </c>
      <c r="H47" s="34">
        <v>73.5</v>
      </c>
    </row>
    <row r="48" spans="1:8" x14ac:dyDescent="0.2">
      <c r="A48" s="34">
        <v>40</v>
      </c>
      <c r="B48" s="34">
        <v>4</v>
      </c>
      <c r="C48" s="34">
        <v>8</v>
      </c>
      <c r="D48" s="34">
        <v>30</v>
      </c>
      <c r="E48" s="34" t="s">
        <v>72</v>
      </c>
      <c r="F48" s="34">
        <v>1015165</v>
      </c>
      <c r="G48" s="34">
        <v>791184</v>
      </c>
      <c r="H48" s="34">
        <v>77.900000000000006</v>
      </c>
    </row>
    <row r="49" spans="1:8" x14ac:dyDescent="0.2">
      <c r="A49" s="34">
        <v>40</v>
      </c>
      <c r="B49" s="34">
        <v>4</v>
      </c>
      <c r="C49" s="34">
        <v>8</v>
      </c>
      <c r="D49" s="34">
        <v>32</v>
      </c>
      <c r="E49" s="34" t="s">
        <v>71</v>
      </c>
      <c r="F49" s="34">
        <v>2790136</v>
      </c>
      <c r="G49" s="34">
        <v>2128531</v>
      </c>
      <c r="H49" s="34">
        <v>76.3</v>
      </c>
    </row>
    <row r="50" spans="1:8" x14ac:dyDescent="0.2">
      <c r="A50" s="34">
        <v>40</v>
      </c>
      <c r="B50" s="34">
        <v>4</v>
      </c>
      <c r="C50" s="34">
        <v>8</v>
      </c>
      <c r="D50" s="34">
        <v>35</v>
      </c>
      <c r="E50" s="34" t="s">
        <v>70</v>
      </c>
      <c r="F50" s="34">
        <v>2085287</v>
      </c>
      <c r="G50" s="34">
        <v>1577747</v>
      </c>
      <c r="H50" s="34">
        <v>75.7</v>
      </c>
    </row>
    <row r="51" spans="1:8" x14ac:dyDescent="0.2">
      <c r="A51" s="34">
        <v>40</v>
      </c>
      <c r="B51" s="34">
        <v>4</v>
      </c>
      <c r="C51" s="34">
        <v>9</v>
      </c>
      <c r="D51" s="34">
        <v>41</v>
      </c>
      <c r="E51" s="34" t="s">
        <v>69</v>
      </c>
      <c r="F51" s="34">
        <v>3930065</v>
      </c>
      <c r="G51" s="34">
        <v>3072459</v>
      </c>
      <c r="H51" s="34">
        <v>78.2</v>
      </c>
    </row>
    <row r="52" spans="1:8" x14ac:dyDescent="0.2">
      <c r="A52" s="34">
        <v>40</v>
      </c>
      <c r="B52" s="34">
        <v>4</v>
      </c>
      <c r="C52" s="34">
        <v>8</v>
      </c>
      <c r="D52" s="34">
        <v>49</v>
      </c>
      <c r="E52" s="34" t="s">
        <v>68</v>
      </c>
      <c r="F52" s="34">
        <v>2900872</v>
      </c>
      <c r="G52" s="34">
        <v>2004283</v>
      </c>
      <c r="H52" s="34">
        <v>69.099999999999994</v>
      </c>
    </row>
    <row r="53" spans="1:8" x14ac:dyDescent="0.2">
      <c r="A53" s="34">
        <v>40</v>
      </c>
      <c r="B53" s="34">
        <v>4</v>
      </c>
      <c r="C53" s="34">
        <v>9</v>
      </c>
      <c r="D53" s="34">
        <v>53</v>
      </c>
      <c r="E53" s="34" t="s">
        <v>67</v>
      </c>
      <c r="F53" s="34">
        <v>6971406</v>
      </c>
      <c r="G53" s="34">
        <v>5375611</v>
      </c>
      <c r="H53" s="34">
        <v>77.099999999999994</v>
      </c>
    </row>
    <row r="54" spans="1:8" x14ac:dyDescent="0.2">
      <c r="A54" s="34">
        <v>40</v>
      </c>
      <c r="B54" s="34">
        <v>4</v>
      </c>
      <c r="C54" s="34">
        <v>8</v>
      </c>
      <c r="D54" s="34">
        <v>56</v>
      </c>
      <c r="E54" s="34" t="s">
        <v>66</v>
      </c>
      <c r="F54" s="34">
        <v>582658</v>
      </c>
      <c r="G54" s="34">
        <v>444979</v>
      </c>
      <c r="H54" s="34">
        <v>76.400000000000006</v>
      </c>
    </row>
    <row r="55" spans="1:8" x14ac:dyDescent="0.2">
      <c r="A55" s="34">
        <v>40</v>
      </c>
      <c r="B55" s="34" t="s">
        <v>65</v>
      </c>
      <c r="C55" s="34" t="s">
        <v>65</v>
      </c>
      <c r="D55" s="34">
        <v>72</v>
      </c>
      <c r="E55" s="34" t="s">
        <v>64</v>
      </c>
      <c r="F55" s="34">
        <v>3615086</v>
      </c>
      <c r="G55" s="34">
        <v>2801018</v>
      </c>
      <c r="H55" s="34">
        <v>77.5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Problem 1.1</vt:lpstr>
      <vt:lpstr>Problem 1.2</vt:lpstr>
      <vt:lpstr>Problem 2.1</vt:lpstr>
      <vt:lpstr>Problem 2.2</vt:lpstr>
      <vt:lpstr>Problem 3.1</vt:lpstr>
      <vt:lpstr>Problem 4.1</vt:lpstr>
      <vt:lpstr>Problem 4.2</vt:lpstr>
      <vt:lpstr>'Problem 4.2'!census_data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Welz, Matthew</cp:lastModifiedBy>
  <dcterms:created xsi:type="dcterms:W3CDTF">2020-08-24T21:52:59Z</dcterms:created>
  <dcterms:modified xsi:type="dcterms:W3CDTF">2025-01-20T15:23:31Z</dcterms:modified>
</cp:coreProperties>
</file>