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RMA\"/>
    </mc:Choice>
  </mc:AlternateContent>
  <bookViews>
    <workbookView xWindow="0" yWindow="0" windowWidth="28800" windowHeight="12216" xr2:uid="{00000000-000D-0000-FFFF-FFFF00000000}"/>
  </bookViews>
  <sheets>
    <sheet name="Sheet1" sheetId="1" r:id="rId1"/>
    <sheet name="Sheet5" sheetId="20" r:id="rId2"/>
    <sheet name="Sheet2" sheetId="2" r:id="rId3"/>
    <sheet name="Sheet3" sheetId="3" r:id="rId4"/>
    <sheet name="Sheet11 - UpToDrop5" sheetId="13" r:id="rId5"/>
    <sheet name="Sheet5 - UptoDrop3" sheetId="5" r:id="rId6"/>
  </sheets>
  <calcPr calcId="171027"/>
  <pivotCaches>
    <pivotCache cacheId="0" r:id="rId7"/>
    <pivotCache cacheId="1" r:id="rId8"/>
    <pivotCache cacheId="2" r:id="rId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D10" i="2"/>
  <c r="D7" i="2" l="1"/>
  <c r="D6" i="2"/>
  <c r="D5" i="2"/>
  <c r="D4" i="2"/>
  <c r="D3" i="2"/>
  <c r="D8" i="2" l="1"/>
  <c r="L9" i="2"/>
  <c r="E7" i="3" l="1"/>
  <c r="AA11" i="1"/>
  <c r="AD11" i="1" s="1"/>
  <c r="AA12" i="1"/>
  <c r="Y14" i="1"/>
  <c r="E6" i="3"/>
  <c r="D2" i="2" l="1"/>
  <c r="D11" i="5"/>
  <c r="D8" i="5"/>
  <c r="D12" i="5"/>
  <c r="D6" i="5"/>
  <c r="D10" i="5"/>
  <c r="D7" i="5"/>
  <c r="D9" i="5"/>
  <c r="AB12" i="1" l="1"/>
  <c r="AE12" i="1" s="1"/>
  <c r="AF12" i="1" s="1"/>
  <c r="AB11" i="1"/>
  <c r="AE11" i="1" s="1"/>
  <c r="AF11" i="1" s="1"/>
  <c r="AB10" i="1"/>
  <c r="AE10" i="1" s="1"/>
  <c r="AF10" i="1" s="1"/>
  <c r="AB9" i="1"/>
  <c r="AE9" i="1" s="1"/>
  <c r="AF9" i="1" s="1"/>
  <c r="AB8" i="1"/>
  <c r="AE8" i="1" s="1"/>
  <c r="AF8" i="1" s="1"/>
  <c r="AB7" i="1"/>
  <c r="AE7" i="1" s="1"/>
  <c r="AF7" i="1" s="1"/>
  <c r="AB6" i="1"/>
  <c r="AD12" i="1"/>
  <c r="AA10" i="1"/>
  <c r="AD10" i="1" s="1"/>
  <c r="AA9" i="1"/>
  <c r="AD9" i="1" s="1"/>
  <c r="AA8" i="1"/>
  <c r="AD8" i="1" s="1"/>
  <c r="AA7" i="1"/>
  <c r="AD7" i="1" s="1"/>
  <c r="AA6" i="1"/>
  <c r="AD6" i="1" s="1"/>
  <c r="S14" i="1"/>
  <c r="S16" i="1" s="1"/>
  <c r="R14" i="1"/>
  <c r="P14" i="1"/>
  <c r="P16" i="1" s="1"/>
  <c r="O14" i="1"/>
  <c r="V14" i="1"/>
  <c r="V16" i="1" s="1"/>
  <c r="U14" i="1"/>
  <c r="M14" i="1"/>
  <c r="L14" i="1"/>
  <c r="X14" i="1"/>
  <c r="AE6" i="1" l="1"/>
  <c r="AF6" i="1" s="1"/>
  <c r="AB14" i="1"/>
  <c r="AD14" i="1"/>
  <c r="AA14" i="1"/>
  <c r="J14" i="1"/>
  <c r="J16" i="1" s="1"/>
  <c r="I14" i="1"/>
  <c r="G14" i="1"/>
  <c r="G16" i="1" s="1"/>
  <c r="F14" i="1"/>
  <c r="D14" i="1"/>
  <c r="D16" i="1" s="1"/>
  <c r="C14" i="1"/>
  <c r="AE14" i="1" l="1"/>
  <c r="AF14" i="1" s="1"/>
  <c r="D18" i="1"/>
  <c r="G18" i="1"/>
  <c r="J18" i="1"/>
  <c r="M18" i="1" s="1"/>
  <c r="P18" i="1" s="1"/>
  <c r="S18" i="1" s="1"/>
  <c r="V18" i="1" s="1"/>
  <c r="AB16" i="1"/>
</calcChain>
</file>

<file path=xl/sharedStrings.xml><?xml version="1.0" encoding="utf-8"?>
<sst xmlns="http://schemas.openxmlformats.org/spreadsheetml/2006/main" count="104" uniqueCount="50">
  <si>
    <t>Drop 1</t>
  </si>
  <si>
    <t>Drop 2</t>
  </si>
  <si>
    <t>Drop 3</t>
  </si>
  <si>
    <t>Quick</t>
  </si>
  <si>
    <t>Quiz</t>
  </si>
  <si>
    <t>Qtp</t>
  </si>
  <si>
    <t>COBOL</t>
  </si>
  <si>
    <t>LOC</t>
  </si>
  <si>
    <t>Programs</t>
  </si>
  <si>
    <t>Awk</t>
  </si>
  <si>
    <t>Unix Shell</t>
  </si>
  <si>
    <t xml:space="preserve">PH Use </t>
  </si>
  <si>
    <t>TOTAL</t>
  </si>
  <si>
    <t>Drop 4</t>
  </si>
  <si>
    <t>Drop 5</t>
  </si>
  <si>
    <t>Drop 6</t>
  </si>
  <si>
    <t>Drop 7</t>
  </si>
  <si>
    <t>Remaining</t>
  </si>
  <si>
    <t>Completed</t>
  </si>
  <si>
    <t>%Completed</t>
  </si>
  <si>
    <t>Code Drop</t>
  </si>
  <si>
    <t>Lines of Code</t>
  </si>
  <si>
    <t>Total</t>
  </si>
  <si>
    <t>Drop 4*</t>
  </si>
  <si>
    <t>Drop 5*</t>
  </si>
  <si>
    <t>Drop 6*</t>
  </si>
  <si>
    <t>Drop 7*</t>
  </si>
  <si>
    <t>*Estimated</t>
  </si>
  <si>
    <t>%</t>
  </si>
  <si>
    <t>Row Labels</t>
  </si>
  <si>
    <t>Grand Total</t>
  </si>
  <si>
    <t>Sum of Lines of Code</t>
  </si>
  <si>
    <t>* Estimated</t>
  </si>
  <si>
    <t>RMA Billing Code Drop Volume Analysis</t>
  </si>
  <si>
    <t>Sept 25 2017</t>
  </si>
  <si>
    <t>Dec 29 2017</t>
  </si>
  <si>
    <t># Programs</t>
  </si>
  <si>
    <t>Drop 1 (217)</t>
  </si>
  <si>
    <t>Drop 2 (206)</t>
  </si>
  <si>
    <t>Drop 3 (362)</t>
  </si>
  <si>
    <t>Drop 4 (93)</t>
  </si>
  <si>
    <t>Drop 5 (31)</t>
  </si>
  <si>
    <t>Drop 3 (Updated)</t>
  </si>
  <si>
    <t>Drop 1 (235)</t>
  </si>
  <si>
    <t>Drop 2 (208)</t>
  </si>
  <si>
    <t>Drop 3 (481)</t>
  </si>
  <si>
    <t>Drop 4 (75)</t>
  </si>
  <si>
    <t>Drop 5 (82) (old 7)</t>
  </si>
  <si>
    <t>Drop 6 (47)</t>
  </si>
  <si>
    <t>Drop 7 (37) (old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</si>
</sst>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9" fontId="0" fillId="0" borderId="1" xfId="1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164" fontId="3" fillId="0" borderId="0" xfId="0" applyNumberFormat="1" applyFont="1"/>
    <xf numFmtId="0" fontId="3" fillId="0" borderId="0" xfId="0" applyFont="1"/>
    <xf numFmtId="9" fontId="3" fillId="0" borderId="0" xfId="1" applyFont="1"/>
    <xf numFmtId="0" fontId="2" fillId="3" borderId="1" xfId="0" applyFont="1" applyFill="1" applyBorder="1" applyAlignment="1">
      <alignment horizontal="right"/>
    </xf>
    <xf numFmtId="0" fontId="0" fillId="3" borderId="1" xfId="0" applyFill="1" applyBorder="1"/>
    <xf numFmtId="164" fontId="2" fillId="0" borderId="1" xfId="1" applyNumberFormat="1" applyFont="1" applyBorder="1"/>
    <xf numFmtId="1" fontId="0" fillId="0" borderId="0" xfId="0" applyNumberFormat="1"/>
    <xf numFmtId="164" fontId="0" fillId="0" borderId="0" xfId="1" applyNumberFormat="1" applyFont="1"/>
    <xf numFmtId="1" fontId="0" fillId="0" borderId="1" xfId="0" applyNumberFormat="1" applyBorder="1"/>
    <xf numFmtId="0" fontId="3" fillId="4" borderId="1" xfId="0" applyFont="1" applyFill="1" applyBorder="1"/>
    <xf numFmtId="1" fontId="3" fillId="4" borderId="1" xfId="0" applyNumberFormat="1" applyFont="1" applyFill="1" applyBorder="1"/>
    <xf numFmtId="164" fontId="3" fillId="4" borderId="1" xfId="1" applyNumberFormat="1" applyFont="1" applyFill="1" applyBorder="1"/>
    <xf numFmtId="0" fontId="3" fillId="4" borderId="2" xfId="0" applyFont="1" applyFill="1" applyBorder="1"/>
    <xf numFmtId="164" fontId="2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0" fontId="4" fillId="0" borderId="0" xfId="0" applyFont="1"/>
    <xf numFmtId="0" fontId="0" fillId="0" borderId="0" xfId="0" applyNumberFormat="1"/>
    <xf numFmtId="0" fontId="3" fillId="4" borderId="0" xfId="0" applyFont="1" applyFill="1" applyBorder="1"/>
    <xf numFmtId="0" fontId="0" fillId="4" borderId="1" xfId="0" applyFill="1" applyBorder="1"/>
  </cellXfs>
  <cellStyles count="2">
    <cellStyle name="Normal" xfId="0" builtinId="0"/>
    <cellStyle name="Percent" xfId="1" builtinId="5"/>
  </cellStyles>
  <dxfs count="4">
    <dxf>
      <numFmt numFmtId="165" formatCode="_(* #,##0_);_(* \(#,##0\);_(* &quot;-&quot;??_);_(@_)"/>
    </dxf>
    <dxf>
      <numFmt numFmtId="166" formatCode="_(* #,##0.0_);_(* \(#,##0.0\);_(* &quot;-&quot;??_);_(@_)"/>
    </dxf>
    <dxf>
      <numFmt numFmtId="167" formatCode="_(* #,##0.00_);_(* \(#,##0.00\);_(* &quot;-&quot;??_);_(@_)"/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[UpToDrop7Analysis - With ActivitySheets v2.xlsx]Sheet5!PivotTable2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Sheet5!$A$4:$A$11</c:f>
              <c:strCache>
                <c:ptCount val="7"/>
                <c:pt idx="0">
                  <c:v>Drop 1 (235)</c:v>
                </c:pt>
                <c:pt idx="1">
                  <c:v>Drop 2 (208)</c:v>
                </c:pt>
                <c:pt idx="2">
                  <c:v>Drop 3 (481)</c:v>
                </c:pt>
                <c:pt idx="3">
                  <c:v>Drop 4 (75)</c:v>
                </c:pt>
                <c:pt idx="4">
                  <c:v>Drop 5 (82) (old 7)</c:v>
                </c:pt>
                <c:pt idx="5">
                  <c:v>Drop 6 (47)</c:v>
                </c:pt>
                <c:pt idx="6">
                  <c:v>Drop 7 (37) (old 5)</c:v>
                </c:pt>
              </c:strCache>
            </c:strRef>
          </c:cat>
          <c:val>
            <c:numRef>
              <c:f>Sheet5!$B$4:$B$11</c:f>
              <c:numCache>
                <c:formatCode>General</c:formatCode>
                <c:ptCount val="7"/>
                <c:pt idx="0">
                  <c:v>50868</c:v>
                </c:pt>
                <c:pt idx="1">
                  <c:v>22280</c:v>
                </c:pt>
                <c:pt idx="2">
                  <c:v>66345</c:v>
                </c:pt>
                <c:pt idx="3">
                  <c:v>49381</c:v>
                </c:pt>
                <c:pt idx="4">
                  <c:v>12151</c:v>
                </c:pt>
                <c:pt idx="5">
                  <c:v>6859</c:v>
                </c:pt>
                <c:pt idx="6">
                  <c:v>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C-4895-840A-D0DBAD132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472160"/>
        <c:axId val="679472488"/>
      </c:barChart>
      <c:catAx>
        <c:axId val="67947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72488"/>
        <c:crosses val="autoZero"/>
        <c:auto val="1"/>
        <c:lblAlgn val="ctr"/>
        <c:lblOffset val="100"/>
        <c:noMultiLvlLbl val="0"/>
      </c:catAx>
      <c:valAx>
        <c:axId val="67947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[UpToDrop7Analysis - With ActivitySheets v2.xlsx]Sheet11 - UpToDrop5!PivotTable9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'Sheet11 - UpToDrop5'!$C$5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'Sheet11 - UpToDrop5'!$B$6:$B$13</c:f>
              <c:strCache>
                <c:ptCount val="7"/>
                <c:pt idx="0">
                  <c:v>Drop 1 (217)</c:v>
                </c:pt>
                <c:pt idx="1">
                  <c:v>Drop 2 (206)</c:v>
                </c:pt>
                <c:pt idx="2">
                  <c:v>Drop 3 (362)</c:v>
                </c:pt>
                <c:pt idx="3">
                  <c:v>Drop 4 (93)</c:v>
                </c:pt>
                <c:pt idx="4">
                  <c:v>Drop 5 (31)</c:v>
                </c:pt>
                <c:pt idx="5">
                  <c:v>Drop 6*</c:v>
                </c:pt>
                <c:pt idx="6">
                  <c:v>Drop 7*</c:v>
                </c:pt>
              </c:strCache>
            </c:strRef>
          </c:cat>
          <c:val>
            <c:numRef>
              <c:f>'Sheet11 - UpToDrop5'!$C$6:$C$13</c:f>
              <c:numCache>
                <c:formatCode>General</c:formatCode>
                <c:ptCount val="7"/>
                <c:pt idx="0">
                  <c:v>48125</c:v>
                </c:pt>
                <c:pt idx="1">
                  <c:v>20308</c:v>
                </c:pt>
                <c:pt idx="2">
                  <c:v>48350</c:v>
                </c:pt>
                <c:pt idx="3">
                  <c:v>53410</c:v>
                </c:pt>
                <c:pt idx="4">
                  <c:v>6256</c:v>
                </c:pt>
                <c:pt idx="5">
                  <c:v>36028.729999999996</c:v>
                </c:pt>
                <c:pt idx="6">
                  <c:v>36028.729999999996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B-42CA-B995-7B4DE54D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680248"/>
        <c:axId val="536685824"/>
      </c:barChart>
      <c:catAx>
        <c:axId val="53668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85824"/>
        <c:crosses val="autoZero"/>
        <c:auto val="1"/>
        <c:lblAlgn val="ctr"/>
        <c:lblOffset val="100"/>
        <c:noMultiLvlLbl val="0"/>
      </c:catAx>
      <c:valAx>
        <c:axId val="5366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8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[UpToDrop7Analysis - With ActivitySheets v2.xlsx]Sheet5 - UptoDrop3!PivotTable4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'Sheet5 - UptoDrop3'!$C$5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'Sheet5 - UptoDrop3'!$B$6:$B$13</c:f>
              <c:strCache>
                <c:ptCount val="7"/>
                <c:pt idx="0">
                  <c:v>Drop 1</c:v>
                </c:pt>
                <c:pt idx="1">
                  <c:v>Drop 2</c:v>
                </c:pt>
                <c:pt idx="2">
                  <c:v>Drop 3</c:v>
                </c:pt>
                <c:pt idx="3">
                  <c:v>Drop 4*</c:v>
                </c:pt>
                <c:pt idx="4">
                  <c:v>Drop 5*</c:v>
                </c:pt>
                <c:pt idx="5">
                  <c:v>Drop 6*</c:v>
                </c:pt>
                <c:pt idx="6">
                  <c:v>Drop 7*</c:v>
                </c:pt>
              </c:strCache>
            </c:strRef>
          </c:cat>
          <c:val>
            <c:numRef>
              <c:f>'Sheet5 - UptoDrop3'!$C$6:$C$13</c:f>
              <c:numCache>
                <c:formatCode>_(* #,##0_);_(* \(#,##0\);_(* "-"??_);_(@_)</c:formatCode>
                <c:ptCount val="7"/>
                <c:pt idx="0">
                  <c:v>48125</c:v>
                </c:pt>
                <c:pt idx="1">
                  <c:v>20308</c:v>
                </c:pt>
                <c:pt idx="2">
                  <c:v>48350</c:v>
                </c:pt>
                <c:pt idx="3">
                  <c:v>49695</c:v>
                </c:pt>
                <c:pt idx="4">
                  <c:v>27332</c:v>
                </c:pt>
                <c:pt idx="5">
                  <c:v>27332</c:v>
                </c:pt>
                <c:pt idx="6">
                  <c:v>27332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7-4564-AE21-1DEAFA880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81408"/>
        <c:axId val="411202064"/>
      </c:barChart>
      <c:catAx>
        <c:axId val="1999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02064"/>
        <c:crosses val="autoZero"/>
        <c:auto val="1"/>
        <c:lblAlgn val="ctr"/>
        <c:lblOffset val="100"/>
        <c:noMultiLvlLbl val="0"/>
      </c:catAx>
      <c:valAx>
        <c:axId val="4112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7</xdr:row>
      <xdr:rowOff>125730</xdr:rowOff>
    </xdr:from>
    <xdr:to>
      <xdr:col>10</xdr:col>
      <xdr:colOff>320040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0EFE2-8C6B-40F3-908C-FCB436ABF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114300</xdr:rowOff>
    </xdr:from>
    <xdr:to>
      <xdr:col>6</xdr:col>
      <xdr:colOff>552450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15014-85F4-4760-A0A7-7957FA250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152400</xdr:rowOff>
    </xdr:from>
    <xdr:to>
      <xdr:col>6</xdr:col>
      <xdr:colOff>590550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400AD-C95A-4C54-BC45-27465DB6A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ry Whitworth" refreshedDate="43002.653451967592" createdVersion="6" refreshedVersion="6" minRefreshableVersion="3" recordCount="7" xr:uid="{00000000-000A-0000-FFFF-FFFF01000000}">
  <cacheSource type="worksheet">
    <worksheetSource name="Table1"/>
  </cacheSource>
  <cacheFields count="2">
    <cacheField name="Code Drop" numFmtId="0">
      <sharedItems count="7">
        <s v="Drop 1"/>
        <s v="Drop 2"/>
        <s v="Drop 3"/>
        <s v="Drop 4"/>
        <s v="Drop 5"/>
        <s v="Drop 6"/>
        <s v="Drop 7"/>
      </sharedItems>
    </cacheField>
    <cacheField name="Lines of Code" numFmtId="0">
      <sharedItems containsSemiMixedTypes="0" containsString="0" containsNumber="1" containsInteger="1" minValue="20308" maxValue="49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ry Whitworth" refreshedDate="43098.521162962963" createdVersion="6" refreshedVersion="6" minRefreshableVersion="3" recordCount="7" xr:uid="{00000000-000A-0000-FFFF-FFFF15000000}">
  <cacheSource type="worksheet">
    <worksheetSource ref="A1:D7" sheet="Sheet2"/>
  </cacheSource>
  <cacheFields count="4">
    <cacheField name="Code Drop" numFmtId="0">
      <sharedItems count="7">
        <s v="Drop 1 (217)"/>
        <s v="Drop 2 (206)"/>
        <s v="Drop 3 (362)"/>
        <s v="Drop 4 (93)"/>
        <s v="Drop 5 (31)"/>
        <s v="Drop 6*"/>
        <s v="Drop 7*"/>
      </sharedItems>
    </cacheField>
    <cacheField name="# Programs" numFmtId="0">
      <sharedItems containsString="0" containsBlank="1" containsNumber="1" containsInteger="1" minValue="31" maxValue="362"/>
    </cacheField>
    <cacheField name="Lines of Code" numFmtId="0">
      <sharedItems containsSemiMixedTypes="0" containsString="0" containsNumber="1" minValue="6256" maxValue="53410"/>
    </cacheField>
    <cacheField name="%" numFmtId="164">
      <sharedItems containsSemiMixedTypes="0" containsString="0" containsNumber="1" minValue="2.5177684586717323E-2" maxValue="0.2149520674195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ry Whitworth" refreshedDate="43164.694875000001" createdVersion="6" refreshedVersion="6" minRefreshableVersion="3" recordCount="7" xr:uid="{7208639C-B504-4D99-B37E-E7030B597D3B}">
  <cacheSource type="worksheet">
    <worksheetSource ref="A1:D8" sheet="Sheet2"/>
  </cacheSource>
  <cacheFields count="4">
    <cacheField name="Code Drop" numFmtId="0">
      <sharedItems count="7">
        <s v="Drop 1 (235)"/>
        <s v="Drop 2 (208)"/>
        <s v="Drop 3 (481)"/>
        <s v="Drop 4 (75)"/>
        <s v="Drop 5 (82) (old 7)"/>
        <s v="Drop 6 (47)"/>
        <s v="Drop 7 (37) (old 5)"/>
      </sharedItems>
    </cacheField>
    <cacheField name="# Programs" numFmtId="0">
      <sharedItems containsSemiMixedTypes="0" containsString="0" containsNumber="1" containsInteger="1" minValue="37" maxValue="481"/>
    </cacheField>
    <cacheField name="Lines of Code" numFmtId="0">
      <sharedItems containsSemiMixedTypes="0" containsString="0" containsNumber="1" containsInteger="1" minValue="6859" maxValue="66345"/>
    </cacheField>
    <cacheField name="%" numFmtId="164">
      <sharedItems containsSemiMixedTypes="0" containsString="0" containsNumber="1" minValue="2.7604497854906349E-2" maxValue="0.26700982799005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n v="48125"/>
  </r>
  <r>
    <x v="1"/>
    <n v="20308"/>
  </r>
  <r>
    <x v="2"/>
    <n v="48350"/>
  </r>
  <r>
    <x v="3"/>
    <n v="49695"/>
  </r>
  <r>
    <x v="4"/>
    <n v="27332"/>
  </r>
  <r>
    <x v="5"/>
    <n v="27332"/>
  </r>
  <r>
    <x v="6"/>
    <n v="273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217"/>
    <n v="48125"/>
    <n v="0.19368223637080742"/>
  </r>
  <r>
    <x v="1"/>
    <n v="206"/>
    <n v="20308"/>
    <n v="8.1730885324017802E-2"/>
  </r>
  <r>
    <x v="2"/>
    <n v="362"/>
    <n v="48350"/>
    <n v="0.19458776370968392"/>
  </r>
  <r>
    <x v="3"/>
    <n v="93"/>
    <n v="53410"/>
    <n v="0.2149520674195288"/>
  </r>
  <r>
    <x v="4"/>
    <n v="31"/>
    <n v="6256"/>
    <n v="2.5177684586717323E-2"/>
  </r>
  <r>
    <x v="5"/>
    <m/>
    <n v="36028.729999999996"/>
    <n v="0.14499999999999999"/>
  </r>
  <r>
    <x v="6"/>
    <m/>
    <n v="36028.729999999996"/>
    <n v="0.1449999999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235"/>
    <n v="50868"/>
    <n v="0.20472162077319961"/>
  </r>
  <r>
    <x v="1"/>
    <n v="208"/>
    <n v="22280"/>
    <n v="8.966732937852652E-2"/>
  </r>
  <r>
    <x v="2"/>
    <n v="481"/>
    <n v="66345"/>
    <n v="0.2670098279900513"/>
  </r>
  <r>
    <x v="3"/>
    <n v="75"/>
    <n v="49381"/>
    <n v="0.19873709120471358"/>
  </r>
  <r>
    <x v="4"/>
    <n v="82"/>
    <n v="12151"/>
    <n v="4.8902500865281681E-2"/>
  </r>
  <r>
    <x v="5"/>
    <n v="47"/>
    <n v="6859"/>
    <n v="2.7604497854906349E-2"/>
  </r>
  <r>
    <x v="6"/>
    <n v="37"/>
    <n v="7682"/>
    <n v="3.091671563221906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92A42-DFD7-4341-9AE8-74B7B626F158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4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nes of Cod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5:C13" firstHeaderRow="1" firstDataRow="1" firstDataCol="1"/>
  <pivotFields count="4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nes of Cod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5:C13" firstHeaderRow="1" firstDataRow="1" firstDataCol="1"/>
  <pivotFields count="2">
    <pivotField axis="axisRow" subtotalTop="0" showAll="0">
      <items count="8">
        <item x="0"/>
        <item x="1"/>
        <item x="2"/>
        <item n="Drop 4*" x="3"/>
        <item n="Drop 5*" x="4"/>
        <item n="Drop 6*" x="5"/>
        <item n="Drop 7*" x="6"/>
        <item t="default"/>
      </items>
    </pivotField>
    <pivotField dataField="1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nes of Code" fld="1" baseField="0" baseItem="0" numFmtId="165"/>
  </dataFields>
  <formats count="4">
    <format dxfId="3">
      <pivotArea dataOnly="0" fieldPosition="0">
        <references count="1">
          <reference field="0" count="4">
            <x v="3"/>
            <x v="4"/>
            <x v="5"/>
            <x v="6"/>
          </reference>
        </references>
      </pivotArea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Code Drop"/>
    <tableColumn id="2" xr3:uid="{00000000-0010-0000-0000-000002000000}" name="Lines of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G18"/>
  <sheetViews>
    <sheetView tabSelected="1" zoomScale="85" zoomScaleNormal="85" workbookViewId="0">
      <selection activeCell="B24" sqref="B24"/>
    </sheetView>
  </sheetViews>
  <sheetFormatPr defaultRowHeight="14.4" x14ac:dyDescent="0.3"/>
  <cols>
    <col min="2" max="2" width="15.33203125" customWidth="1"/>
    <col min="5" max="5" width="2.33203125" customWidth="1"/>
    <col min="6" max="6" width="10.33203125" customWidth="1"/>
    <col min="8" max="8" width="2.33203125" customWidth="1"/>
    <col min="11" max="11" width="2.33203125" customWidth="1"/>
    <col min="12" max="12" width="10.6640625" customWidth="1"/>
    <col min="14" max="14" width="2.33203125" customWidth="1"/>
    <col min="17" max="17" width="2.33203125" customWidth="1"/>
    <col min="18" max="18" width="9.6640625" bestFit="1" customWidth="1"/>
    <col min="20" max="20" width="2.33203125" customWidth="1"/>
    <col min="21" max="21" width="9.109375" bestFit="1" customWidth="1"/>
    <col min="23" max="23" width="2.33203125" customWidth="1"/>
    <col min="26" max="26" width="2.33203125" customWidth="1"/>
    <col min="27" max="27" width="11.44140625" customWidth="1"/>
    <col min="28" max="28" width="8.5546875" customWidth="1"/>
    <col min="29" max="29" width="2.33203125" customWidth="1"/>
    <col min="32" max="32" width="15.5546875" customWidth="1"/>
    <col min="33" max="33" width="9.109375" customWidth="1"/>
  </cols>
  <sheetData>
    <row r="3" spans="2:33" x14ac:dyDescent="0.3">
      <c r="E3" s="1"/>
      <c r="H3" s="1"/>
      <c r="K3" s="1"/>
      <c r="N3" s="1"/>
      <c r="Q3" s="1"/>
      <c r="T3" s="1"/>
      <c r="W3" s="1"/>
      <c r="Z3" s="1"/>
      <c r="AC3" s="1"/>
    </row>
    <row r="4" spans="2:33" x14ac:dyDescent="0.3">
      <c r="B4" s="3"/>
      <c r="C4" s="7" t="s">
        <v>0</v>
      </c>
      <c r="D4" s="7"/>
      <c r="E4" s="7"/>
      <c r="F4" s="7" t="s">
        <v>1</v>
      </c>
      <c r="G4" s="7"/>
      <c r="H4" s="7"/>
      <c r="I4" s="7" t="s">
        <v>42</v>
      </c>
      <c r="J4" s="7"/>
      <c r="K4" s="7"/>
      <c r="L4" s="7" t="s">
        <v>13</v>
      </c>
      <c r="M4" s="7"/>
      <c r="N4" s="7"/>
      <c r="O4" s="7" t="s">
        <v>14</v>
      </c>
      <c r="P4" s="7"/>
      <c r="Q4" s="7"/>
      <c r="R4" s="7" t="s">
        <v>15</v>
      </c>
      <c r="S4" s="7"/>
      <c r="T4" s="7"/>
      <c r="U4" s="7" t="s">
        <v>16</v>
      </c>
      <c r="V4" s="7"/>
      <c r="W4" s="7"/>
      <c r="X4" s="7" t="s">
        <v>12</v>
      </c>
      <c r="Y4" s="7"/>
      <c r="Z4" s="7"/>
      <c r="AA4" s="7" t="s">
        <v>17</v>
      </c>
      <c r="AB4" s="7"/>
      <c r="AC4" s="7"/>
      <c r="AD4" s="7" t="s">
        <v>18</v>
      </c>
      <c r="AE4" s="14"/>
      <c r="AF4" s="13" t="s">
        <v>19</v>
      </c>
    </row>
    <row r="5" spans="2:33" x14ac:dyDescent="0.3">
      <c r="B5" s="3"/>
      <c r="C5" s="13" t="s">
        <v>8</v>
      </c>
      <c r="D5" s="13" t="s">
        <v>7</v>
      </c>
      <c r="E5" s="13"/>
      <c r="F5" s="13" t="s">
        <v>8</v>
      </c>
      <c r="G5" s="13" t="s">
        <v>7</v>
      </c>
      <c r="H5" s="13"/>
      <c r="I5" s="13" t="s">
        <v>8</v>
      </c>
      <c r="J5" s="13" t="s">
        <v>7</v>
      </c>
      <c r="K5" s="13"/>
      <c r="L5" s="13" t="s">
        <v>8</v>
      </c>
      <c r="M5" s="13" t="s">
        <v>7</v>
      </c>
      <c r="N5" s="13"/>
      <c r="O5" s="13" t="s">
        <v>8</v>
      </c>
      <c r="P5" s="13" t="s">
        <v>7</v>
      </c>
      <c r="Q5" s="13"/>
      <c r="R5" s="13" t="s">
        <v>8</v>
      </c>
      <c r="S5" s="13" t="s">
        <v>7</v>
      </c>
      <c r="T5" s="13"/>
      <c r="U5" s="13" t="s">
        <v>8</v>
      </c>
      <c r="V5" s="13" t="s">
        <v>7</v>
      </c>
      <c r="W5" s="13"/>
      <c r="X5" s="13" t="s">
        <v>8</v>
      </c>
      <c r="Y5" s="13" t="s">
        <v>7</v>
      </c>
      <c r="Z5" s="13"/>
      <c r="AA5" s="13" t="s">
        <v>8</v>
      </c>
      <c r="AB5" s="13" t="s">
        <v>7</v>
      </c>
      <c r="AC5" s="13"/>
      <c r="AD5" s="13" t="s">
        <v>8</v>
      </c>
      <c r="AE5" s="13" t="s">
        <v>7</v>
      </c>
      <c r="AF5" s="14"/>
    </row>
    <row r="6" spans="2:33" x14ac:dyDescent="0.3">
      <c r="B6" s="8" t="s">
        <v>9</v>
      </c>
      <c r="C6" s="3">
        <v>3</v>
      </c>
      <c r="D6" s="3">
        <v>268</v>
      </c>
      <c r="E6" s="4"/>
      <c r="F6" s="3">
        <v>0</v>
      </c>
      <c r="G6" s="3">
        <v>0</v>
      </c>
      <c r="H6" s="4"/>
      <c r="I6" s="3">
        <v>3</v>
      </c>
      <c r="J6" s="3">
        <v>94</v>
      </c>
      <c r="K6" s="4"/>
      <c r="L6" s="3">
        <v>1</v>
      </c>
      <c r="M6" s="3">
        <v>193</v>
      </c>
      <c r="N6" s="4"/>
      <c r="O6" s="3">
        <v>0</v>
      </c>
      <c r="P6" s="3">
        <v>0</v>
      </c>
      <c r="Q6" s="4"/>
      <c r="R6" s="3">
        <v>0</v>
      </c>
      <c r="S6" s="3">
        <v>0</v>
      </c>
      <c r="T6" s="4"/>
      <c r="U6" s="3">
        <v>0</v>
      </c>
      <c r="V6" s="3">
        <v>0</v>
      </c>
      <c r="W6" s="4"/>
      <c r="X6" s="3">
        <v>7</v>
      </c>
      <c r="Y6" s="3">
        <v>555</v>
      </c>
      <c r="Z6" s="4"/>
      <c r="AA6" s="3">
        <f t="shared" ref="AA6:AB12" si="0">X6-(C6+F6+I6+L6+O6+R6+U6)</f>
        <v>0</v>
      </c>
      <c r="AB6" s="3">
        <f t="shared" si="0"/>
        <v>0</v>
      </c>
      <c r="AC6" s="4"/>
      <c r="AD6" s="3">
        <f t="shared" ref="AD6:AE12" si="1">X6-AA6</f>
        <v>7</v>
      </c>
      <c r="AE6" s="3">
        <f t="shared" si="1"/>
        <v>555</v>
      </c>
      <c r="AF6" s="5">
        <f t="shared" ref="AF6:AF12" si="2">AE6/Y6</f>
        <v>1</v>
      </c>
      <c r="AG6" s="8" t="s">
        <v>9</v>
      </c>
    </row>
    <row r="7" spans="2:33" x14ac:dyDescent="0.3">
      <c r="B7" s="8" t="s">
        <v>6</v>
      </c>
      <c r="C7" s="3">
        <v>5</v>
      </c>
      <c r="D7" s="3">
        <v>10463</v>
      </c>
      <c r="E7" s="4"/>
      <c r="F7" s="3">
        <v>4</v>
      </c>
      <c r="G7" s="3">
        <v>3524</v>
      </c>
      <c r="H7" s="4"/>
      <c r="I7" s="3">
        <v>23</v>
      </c>
      <c r="J7" s="32">
        <v>24045</v>
      </c>
      <c r="K7" s="4"/>
      <c r="L7" s="3">
        <v>14</v>
      </c>
      <c r="M7" s="32">
        <v>42745</v>
      </c>
      <c r="N7" s="4"/>
      <c r="O7" s="3">
        <v>4</v>
      </c>
      <c r="P7" s="32">
        <v>4977</v>
      </c>
      <c r="Q7" s="4"/>
      <c r="R7" s="3">
        <v>0</v>
      </c>
      <c r="S7" s="3">
        <v>0</v>
      </c>
      <c r="T7" s="4"/>
      <c r="U7" s="3">
        <v>2</v>
      </c>
      <c r="V7" s="3">
        <v>3894</v>
      </c>
      <c r="W7" s="4"/>
      <c r="X7" s="3">
        <v>57</v>
      </c>
      <c r="Y7" s="3">
        <v>103815</v>
      </c>
      <c r="Z7" s="4"/>
      <c r="AA7" s="3">
        <f t="shared" si="0"/>
        <v>5</v>
      </c>
      <c r="AB7" s="3">
        <f t="shared" si="0"/>
        <v>14167</v>
      </c>
      <c r="AC7" s="4"/>
      <c r="AD7" s="3">
        <f t="shared" si="1"/>
        <v>52</v>
      </c>
      <c r="AE7" s="3">
        <f t="shared" si="1"/>
        <v>89648</v>
      </c>
      <c r="AF7" s="5">
        <f t="shared" si="2"/>
        <v>0.86353609786639696</v>
      </c>
      <c r="AG7" s="8" t="s">
        <v>6</v>
      </c>
    </row>
    <row r="8" spans="2:33" x14ac:dyDescent="0.3">
      <c r="B8" s="8" t="s">
        <v>11</v>
      </c>
      <c r="C8" s="3">
        <v>6</v>
      </c>
      <c r="D8" s="3">
        <v>1286</v>
      </c>
      <c r="E8" s="4"/>
      <c r="F8" s="3">
        <v>0</v>
      </c>
      <c r="G8" s="3">
        <v>0</v>
      </c>
      <c r="H8" s="4"/>
      <c r="I8" s="3">
        <v>0</v>
      </c>
      <c r="J8" s="3">
        <v>0</v>
      </c>
      <c r="K8" s="4"/>
      <c r="L8" s="3">
        <v>0</v>
      </c>
      <c r="M8" s="3">
        <v>0</v>
      </c>
      <c r="N8" s="4"/>
      <c r="O8" s="3">
        <v>0</v>
      </c>
      <c r="P8" s="3">
        <v>0</v>
      </c>
      <c r="Q8" s="4"/>
      <c r="R8" s="3">
        <v>0</v>
      </c>
      <c r="S8" s="3">
        <v>0</v>
      </c>
      <c r="T8" s="4"/>
      <c r="U8" s="3">
        <v>0</v>
      </c>
      <c r="V8" s="3">
        <v>0</v>
      </c>
      <c r="W8" s="4"/>
      <c r="X8" s="3">
        <v>56</v>
      </c>
      <c r="Y8" s="3">
        <v>8035</v>
      </c>
      <c r="Z8" s="4"/>
      <c r="AA8" s="3">
        <f t="shared" si="0"/>
        <v>50</v>
      </c>
      <c r="AB8" s="3">
        <f t="shared" si="0"/>
        <v>6749</v>
      </c>
      <c r="AC8" s="4"/>
      <c r="AD8" s="3">
        <f t="shared" si="1"/>
        <v>6</v>
      </c>
      <c r="AE8" s="3">
        <f t="shared" si="1"/>
        <v>1286</v>
      </c>
      <c r="AF8" s="5">
        <f t="shared" si="2"/>
        <v>0.16004978220286248</v>
      </c>
      <c r="AG8" s="8" t="s">
        <v>11</v>
      </c>
    </row>
    <row r="9" spans="2:33" x14ac:dyDescent="0.3">
      <c r="B9" s="8" t="s">
        <v>5</v>
      </c>
      <c r="C9" s="3">
        <v>65</v>
      </c>
      <c r="D9" s="3">
        <v>19351</v>
      </c>
      <c r="E9" s="4"/>
      <c r="F9" s="3">
        <v>22</v>
      </c>
      <c r="G9" s="3">
        <v>5319</v>
      </c>
      <c r="H9" s="4"/>
      <c r="I9" s="3">
        <v>29</v>
      </c>
      <c r="J9" s="3">
        <v>7850</v>
      </c>
      <c r="K9" s="4"/>
      <c r="L9" s="3">
        <v>12</v>
      </c>
      <c r="M9" s="3">
        <v>1198</v>
      </c>
      <c r="N9" s="4"/>
      <c r="O9" s="3">
        <v>36</v>
      </c>
      <c r="P9" s="3">
        <v>1838</v>
      </c>
      <c r="Q9" s="4"/>
      <c r="R9" s="3">
        <v>20</v>
      </c>
      <c r="S9" s="3">
        <v>4539</v>
      </c>
      <c r="T9" s="4"/>
      <c r="U9" s="3">
        <v>19</v>
      </c>
      <c r="V9" s="3">
        <v>1441</v>
      </c>
      <c r="W9" s="4"/>
      <c r="X9" s="3">
        <v>236</v>
      </c>
      <c r="Y9" s="3">
        <v>46314</v>
      </c>
      <c r="Z9" s="4"/>
      <c r="AA9" s="3">
        <f t="shared" si="0"/>
        <v>33</v>
      </c>
      <c r="AB9" s="3">
        <f t="shared" si="0"/>
        <v>4778</v>
      </c>
      <c r="AC9" s="4"/>
      <c r="AD9" s="3">
        <f t="shared" si="1"/>
        <v>203</v>
      </c>
      <c r="AE9" s="3">
        <f t="shared" si="1"/>
        <v>41536</v>
      </c>
      <c r="AF9" s="5">
        <f t="shared" si="2"/>
        <v>0.89683465042967569</v>
      </c>
      <c r="AG9" s="8" t="s">
        <v>5</v>
      </c>
    </row>
    <row r="10" spans="2:33" x14ac:dyDescent="0.3">
      <c r="B10" s="8" t="s">
        <v>3</v>
      </c>
      <c r="C10" s="3">
        <v>37</v>
      </c>
      <c r="D10" s="3">
        <v>8079</v>
      </c>
      <c r="E10" s="4"/>
      <c r="F10" s="3">
        <v>14</v>
      </c>
      <c r="G10" s="3">
        <v>957</v>
      </c>
      <c r="H10" s="4"/>
      <c r="I10" s="3">
        <v>7</v>
      </c>
      <c r="J10" s="3">
        <v>392</v>
      </c>
      <c r="K10" s="4"/>
      <c r="L10" s="3">
        <v>4</v>
      </c>
      <c r="M10" s="3">
        <v>2558</v>
      </c>
      <c r="N10" s="4"/>
      <c r="O10" s="3">
        <v>0</v>
      </c>
      <c r="P10" s="3">
        <v>0</v>
      </c>
      <c r="Q10" s="4"/>
      <c r="R10" s="3">
        <v>0</v>
      </c>
      <c r="S10" s="3">
        <v>0</v>
      </c>
      <c r="T10" s="4"/>
      <c r="U10" s="3">
        <v>0</v>
      </c>
      <c r="V10" s="3">
        <v>0</v>
      </c>
      <c r="W10" s="4"/>
      <c r="X10" s="3">
        <v>104</v>
      </c>
      <c r="Y10" s="3">
        <v>20222</v>
      </c>
      <c r="Z10" s="4"/>
      <c r="AA10" s="3">
        <f t="shared" si="0"/>
        <v>42</v>
      </c>
      <c r="AB10" s="3">
        <f t="shared" si="0"/>
        <v>8236</v>
      </c>
      <c r="AC10" s="4"/>
      <c r="AD10" s="3">
        <f t="shared" si="1"/>
        <v>62</v>
      </c>
      <c r="AE10" s="3">
        <f t="shared" si="1"/>
        <v>11986</v>
      </c>
      <c r="AF10" s="5">
        <f t="shared" si="2"/>
        <v>0.5927207991296608</v>
      </c>
      <c r="AG10" s="8" t="s">
        <v>3</v>
      </c>
    </row>
    <row r="11" spans="2:33" x14ac:dyDescent="0.3">
      <c r="B11" s="8" t="s">
        <v>4</v>
      </c>
      <c r="C11" s="3">
        <v>53</v>
      </c>
      <c r="D11" s="3">
        <v>8119</v>
      </c>
      <c r="E11" s="4"/>
      <c r="F11" s="3">
        <v>44</v>
      </c>
      <c r="G11" s="3">
        <v>4101</v>
      </c>
      <c r="H11" s="4"/>
      <c r="I11" s="3">
        <v>137</v>
      </c>
      <c r="J11" s="3">
        <v>24235</v>
      </c>
      <c r="K11" s="4"/>
      <c r="L11" s="3">
        <v>18</v>
      </c>
      <c r="M11" s="3">
        <v>1803</v>
      </c>
      <c r="N11" s="4"/>
      <c r="O11" s="3">
        <v>10</v>
      </c>
      <c r="P11" s="3">
        <v>1015</v>
      </c>
      <c r="Q11" s="4"/>
      <c r="R11" s="3">
        <v>17</v>
      </c>
      <c r="S11" s="3">
        <v>2062</v>
      </c>
      <c r="T11" s="4"/>
      <c r="U11" s="3">
        <v>10</v>
      </c>
      <c r="V11" s="3">
        <v>951</v>
      </c>
      <c r="W11" s="4"/>
      <c r="X11" s="3">
        <v>324</v>
      </c>
      <c r="Y11" s="3">
        <v>45139</v>
      </c>
      <c r="Z11" s="4"/>
      <c r="AA11" s="3">
        <f>X11-(C11+F11+I11+L11+O11+R11+U11)</f>
        <v>35</v>
      </c>
      <c r="AB11" s="3">
        <f t="shared" si="0"/>
        <v>2853</v>
      </c>
      <c r="AC11" s="4"/>
      <c r="AD11" s="3">
        <f>X11-AA11</f>
        <v>289</v>
      </c>
      <c r="AE11" s="3">
        <f t="shared" si="1"/>
        <v>42286</v>
      </c>
      <c r="AF11" s="5">
        <f t="shared" si="2"/>
        <v>0.93679523250404306</v>
      </c>
      <c r="AG11" s="8" t="s">
        <v>4</v>
      </c>
    </row>
    <row r="12" spans="2:33" x14ac:dyDescent="0.3">
      <c r="B12" s="8" t="s">
        <v>10</v>
      </c>
      <c r="C12" s="3">
        <v>66</v>
      </c>
      <c r="D12" s="3">
        <v>3302</v>
      </c>
      <c r="E12" s="4"/>
      <c r="F12" s="3">
        <v>124</v>
      </c>
      <c r="G12" s="3">
        <v>8379</v>
      </c>
      <c r="H12" s="4"/>
      <c r="I12" s="3">
        <v>282</v>
      </c>
      <c r="J12" s="3">
        <v>9729</v>
      </c>
      <c r="K12" s="4"/>
      <c r="L12" s="3">
        <v>26</v>
      </c>
      <c r="M12" s="3">
        <v>884</v>
      </c>
      <c r="N12" s="4"/>
      <c r="O12" s="3">
        <v>32</v>
      </c>
      <c r="P12" s="3">
        <v>4321</v>
      </c>
      <c r="Q12" s="4"/>
      <c r="R12" s="3">
        <v>10</v>
      </c>
      <c r="S12" s="3">
        <v>258</v>
      </c>
      <c r="T12" s="4"/>
      <c r="U12" s="3">
        <v>6</v>
      </c>
      <c r="V12" s="3">
        <v>1396</v>
      </c>
      <c r="W12" s="4"/>
      <c r="X12" s="3">
        <v>340</v>
      </c>
      <c r="Y12" s="3">
        <v>24394</v>
      </c>
      <c r="Z12" s="4"/>
      <c r="AA12" s="3">
        <f>X12-(C12+F12+I12+L12+O12+R12+U12)</f>
        <v>-206</v>
      </c>
      <c r="AB12" s="3">
        <f t="shared" si="0"/>
        <v>-3875</v>
      </c>
      <c r="AC12" s="4"/>
      <c r="AD12" s="3">
        <f t="shared" si="1"/>
        <v>546</v>
      </c>
      <c r="AE12" s="3">
        <f t="shared" si="1"/>
        <v>28269</v>
      </c>
      <c r="AF12" s="5">
        <f t="shared" si="2"/>
        <v>1.1588505370172992</v>
      </c>
      <c r="AG12" s="8" t="s">
        <v>10</v>
      </c>
    </row>
    <row r="13" spans="2:33" x14ac:dyDescent="0.3">
      <c r="B13" s="8"/>
      <c r="C13" s="3"/>
      <c r="D13" s="3"/>
      <c r="E13" s="4"/>
      <c r="F13" s="3"/>
      <c r="G13" s="3"/>
      <c r="H13" s="4"/>
      <c r="I13" s="3"/>
      <c r="J13" s="3"/>
      <c r="K13" s="4"/>
      <c r="L13" s="3"/>
      <c r="M13" s="3"/>
      <c r="N13" s="4"/>
      <c r="O13" s="3"/>
      <c r="P13" s="3">
        <v>0</v>
      </c>
      <c r="Q13" s="4"/>
      <c r="R13" s="3"/>
      <c r="S13" s="3"/>
      <c r="T13" s="4"/>
      <c r="U13" s="3"/>
      <c r="V13" s="3">
        <v>0</v>
      </c>
      <c r="W13" s="4"/>
      <c r="X13" s="3"/>
      <c r="Y13" s="3"/>
      <c r="Z13" s="4"/>
      <c r="AA13" s="3"/>
      <c r="AB13" s="3"/>
      <c r="AC13" s="4"/>
      <c r="AD13" s="3"/>
      <c r="AE13" s="3"/>
      <c r="AF13" s="5"/>
    </row>
    <row r="14" spans="2:33" x14ac:dyDescent="0.3">
      <c r="B14" s="8" t="s">
        <v>12</v>
      </c>
      <c r="C14" s="8">
        <f>SUM(C6:C12)</f>
        <v>235</v>
      </c>
      <c r="D14" s="8">
        <f>SUM(D6:D12)</f>
        <v>50868</v>
      </c>
      <c r="E14" s="9"/>
      <c r="F14" s="8">
        <f>SUM(F6:F12)</f>
        <v>208</v>
      </c>
      <c r="G14" s="8">
        <f>SUM(G6:G12)</f>
        <v>22280</v>
      </c>
      <c r="H14" s="9"/>
      <c r="I14" s="8">
        <f>SUM(I6:I12)</f>
        <v>481</v>
      </c>
      <c r="J14" s="8">
        <f>SUM(J6:J12)</f>
        <v>66345</v>
      </c>
      <c r="K14" s="9"/>
      <c r="L14" s="8">
        <f>SUM(L6:L12)</f>
        <v>75</v>
      </c>
      <c r="M14" s="8">
        <f>SUM(M6:M13)</f>
        <v>49381</v>
      </c>
      <c r="N14" s="9"/>
      <c r="O14" s="8">
        <f>SUM(O6:O12)</f>
        <v>82</v>
      </c>
      <c r="P14" s="8">
        <f>SUM(P6:P13)</f>
        <v>12151</v>
      </c>
      <c r="Q14" s="9"/>
      <c r="R14" s="8">
        <f>SUM(R6:R12)</f>
        <v>47</v>
      </c>
      <c r="S14" s="8">
        <f>SUM(S6:S13)</f>
        <v>6859</v>
      </c>
      <c r="T14" s="9"/>
      <c r="U14" s="8">
        <f>SUM(U6:U12)</f>
        <v>37</v>
      </c>
      <c r="V14" s="8">
        <f>SUM(V6:V13)</f>
        <v>7682</v>
      </c>
      <c r="W14" s="9"/>
      <c r="X14" s="8">
        <f>SUM(X6:X12)</f>
        <v>1124</v>
      </c>
      <c r="Y14" s="8">
        <f>SUM(Y6:Y12)</f>
        <v>248474</v>
      </c>
      <c r="Z14" s="9"/>
      <c r="AA14" s="8">
        <f>SUM(AA6:AA12)</f>
        <v>-41</v>
      </c>
      <c r="AB14" s="8">
        <f>SUM(AB6:AB12)</f>
        <v>32908</v>
      </c>
      <c r="AC14" s="9"/>
      <c r="AD14" s="8">
        <f>SUM(AD6:AD12)</f>
        <v>1165</v>
      </c>
      <c r="AE14" s="8">
        <f>SUM(AE6:AE12)</f>
        <v>215566</v>
      </c>
      <c r="AF14" s="15">
        <f>AE14/Y14</f>
        <v>0.86755958369889807</v>
      </c>
    </row>
    <row r="15" spans="2:33" x14ac:dyDescent="0.3">
      <c r="B15" s="3"/>
      <c r="C15" s="3"/>
      <c r="D15" s="3"/>
      <c r="E15" s="4"/>
      <c r="F15" s="3"/>
      <c r="G15" s="3"/>
      <c r="H15" s="4"/>
      <c r="I15" s="3"/>
      <c r="J15" s="3"/>
      <c r="K15" s="4"/>
      <c r="L15" s="3"/>
      <c r="M15" s="3"/>
      <c r="N15" s="4"/>
      <c r="O15" s="3"/>
      <c r="P15" s="3"/>
      <c r="Q15" s="4"/>
      <c r="R15" s="3"/>
      <c r="S15" s="3"/>
      <c r="T15" s="4"/>
      <c r="U15" s="3"/>
      <c r="V15" s="3"/>
      <c r="W15" s="4"/>
      <c r="X15" s="3"/>
      <c r="Y15" s="3"/>
      <c r="Z15" s="4"/>
      <c r="AA15" s="3"/>
      <c r="AB15" s="3"/>
      <c r="AC15" s="4"/>
      <c r="AD15" s="3"/>
      <c r="AE15" s="3"/>
      <c r="AF15" s="3"/>
    </row>
    <row r="16" spans="2:33" x14ac:dyDescent="0.3">
      <c r="B16" s="3"/>
      <c r="C16" s="3"/>
      <c r="D16" s="5">
        <f>D14/Y14</f>
        <v>0.20472162077319961</v>
      </c>
      <c r="E16" s="4"/>
      <c r="F16" s="3"/>
      <c r="G16" s="5">
        <f>G14/Y14</f>
        <v>8.966732937852652E-2</v>
      </c>
      <c r="H16" s="3"/>
      <c r="I16" s="3"/>
      <c r="J16" s="5">
        <f>J14/Y14</f>
        <v>0.2670098279900513</v>
      </c>
      <c r="K16" s="4"/>
      <c r="L16" s="3"/>
      <c r="M16" s="5">
        <f>M14/Y14</f>
        <v>0.19873709120471358</v>
      </c>
      <c r="N16" s="4"/>
      <c r="O16" s="3"/>
      <c r="P16" s="5">
        <f>P14/Y14</f>
        <v>4.8902500865281681E-2</v>
      </c>
      <c r="Q16" s="4"/>
      <c r="R16" s="3"/>
      <c r="S16" s="5">
        <f>S14/Y14</f>
        <v>2.7604497854906349E-2</v>
      </c>
      <c r="T16" s="4"/>
      <c r="U16" s="3"/>
      <c r="V16" s="5">
        <f>V14/Y14</f>
        <v>3.0916715632219066E-2</v>
      </c>
      <c r="W16" s="4"/>
      <c r="X16" s="3"/>
      <c r="Y16" s="3"/>
      <c r="Z16" s="4"/>
      <c r="AA16" s="3"/>
      <c r="AB16" s="6">
        <f>D16+G16+J16+M16+P16+S16+V16</f>
        <v>0.86755958369889818</v>
      </c>
      <c r="AC16" s="4"/>
      <c r="AD16" s="3"/>
      <c r="AE16" s="3"/>
      <c r="AF16" s="3"/>
    </row>
    <row r="18" spans="4:22" x14ac:dyDescent="0.3">
      <c r="D18" s="2">
        <f>D16</f>
        <v>0.20472162077319961</v>
      </c>
      <c r="G18" s="2">
        <f>D16+G16</f>
        <v>0.29438895015172611</v>
      </c>
      <c r="J18" s="2">
        <f>D16+G16+J16</f>
        <v>0.56139877814177741</v>
      </c>
      <c r="M18" s="10">
        <f>J18+M16</f>
        <v>0.76013586934649102</v>
      </c>
      <c r="N18" s="11"/>
      <c r="O18" s="11"/>
      <c r="P18" s="10">
        <f>M18+P16</f>
        <v>0.80903837021177272</v>
      </c>
      <c r="Q18" s="11"/>
      <c r="R18" s="11"/>
      <c r="S18" s="10">
        <f>P18+S16</f>
        <v>0.83664286806667909</v>
      </c>
      <c r="T18" s="11"/>
      <c r="U18" s="11"/>
      <c r="V18" s="12">
        <f>S18+V16</f>
        <v>0.86755958369889818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425B-E3D2-46D6-BB34-5D4ABFAD4644}">
  <dimension ref="A3:B11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8.88671875" bestFit="1" customWidth="1"/>
  </cols>
  <sheetData>
    <row r="3" spans="1:2" x14ac:dyDescent="0.3">
      <c r="A3" s="24" t="s">
        <v>29</v>
      </c>
      <c r="B3" t="s">
        <v>31</v>
      </c>
    </row>
    <row r="4" spans="1:2" x14ac:dyDescent="0.3">
      <c r="A4" s="25" t="s">
        <v>43</v>
      </c>
      <c r="B4" s="30">
        <v>50868</v>
      </c>
    </row>
    <row r="5" spans="1:2" x14ac:dyDescent="0.3">
      <c r="A5" s="25" t="s">
        <v>44</v>
      </c>
      <c r="B5" s="30">
        <v>22280</v>
      </c>
    </row>
    <row r="6" spans="1:2" x14ac:dyDescent="0.3">
      <c r="A6" s="25" t="s">
        <v>45</v>
      </c>
      <c r="B6" s="30">
        <v>66345</v>
      </c>
    </row>
    <row r="7" spans="1:2" x14ac:dyDescent="0.3">
      <c r="A7" s="25" t="s">
        <v>46</v>
      </c>
      <c r="B7" s="30">
        <v>49381</v>
      </c>
    </row>
    <row r="8" spans="1:2" x14ac:dyDescent="0.3">
      <c r="A8" s="25" t="s">
        <v>47</v>
      </c>
      <c r="B8" s="30">
        <v>12151</v>
      </c>
    </row>
    <row r="9" spans="1:2" x14ac:dyDescent="0.3">
      <c r="A9" s="25" t="s">
        <v>48</v>
      </c>
      <c r="B9" s="30">
        <v>6859</v>
      </c>
    </row>
    <row r="10" spans="1:2" x14ac:dyDescent="0.3">
      <c r="A10" s="25" t="s">
        <v>49</v>
      </c>
      <c r="B10" s="30">
        <v>7682</v>
      </c>
    </row>
    <row r="11" spans="1:2" x14ac:dyDescent="0.3">
      <c r="A11" s="25" t="s">
        <v>30</v>
      </c>
      <c r="B11" s="30">
        <v>215566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A2" sqref="A2:D8"/>
    </sheetView>
  </sheetViews>
  <sheetFormatPr defaultRowHeight="14.4" x14ac:dyDescent="0.3"/>
  <cols>
    <col min="1" max="2" width="15.88671875" customWidth="1"/>
    <col min="3" max="3" width="15.6640625" customWidth="1"/>
    <col min="4" max="4" width="13.109375" bestFit="1" customWidth="1"/>
  </cols>
  <sheetData>
    <row r="1" spans="1:12" x14ac:dyDescent="0.3">
      <c r="A1" s="7" t="s">
        <v>20</v>
      </c>
      <c r="B1" s="13" t="s">
        <v>36</v>
      </c>
      <c r="C1" s="13" t="s">
        <v>21</v>
      </c>
      <c r="D1" s="13" t="s">
        <v>28</v>
      </c>
    </row>
    <row r="2" spans="1:12" x14ac:dyDescent="0.3">
      <c r="A2" s="3" t="s">
        <v>43</v>
      </c>
      <c r="B2" s="3">
        <v>235</v>
      </c>
      <c r="C2" s="3">
        <v>50868</v>
      </c>
      <c r="D2" s="5">
        <f>C2/$C$10</f>
        <v>0.20472162077319961</v>
      </c>
    </row>
    <row r="3" spans="1:12" x14ac:dyDescent="0.3">
      <c r="A3" s="3" t="s">
        <v>44</v>
      </c>
      <c r="B3" s="3">
        <v>208</v>
      </c>
      <c r="C3" s="3">
        <v>22280</v>
      </c>
      <c r="D3" s="5">
        <f>C3/$C$10</f>
        <v>8.966732937852652E-2</v>
      </c>
    </row>
    <row r="4" spans="1:12" x14ac:dyDescent="0.3">
      <c r="A4" s="3" t="s">
        <v>45</v>
      </c>
      <c r="B4" s="3">
        <v>481</v>
      </c>
      <c r="C4" s="3">
        <v>66345</v>
      </c>
      <c r="D4" s="5">
        <f>C4/$C$10</f>
        <v>0.2670098279900513</v>
      </c>
    </row>
    <row r="5" spans="1:12" x14ac:dyDescent="0.3">
      <c r="A5" s="19" t="s">
        <v>46</v>
      </c>
      <c r="B5" s="19">
        <v>75</v>
      </c>
      <c r="C5" s="20">
        <v>49381</v>
      </c>
      <c r="D5" s="21">
        <f>C5/$C$10</f>
        <v>0.19873709120471358</v>
      </c>
    </row>
    <row r="6" spans="1:12" x14ac:dyDescent="0.3">
      <c r="A6" s="19" t="s">
        <v>47</v>
      </c>
      <c r="B6" s="19">
        <v>82</v>
      </c>
      <c r="C6" s="20">
        <v>12151</v>
      </c>
      <c r="D6" s="21">
        <f>C6/C10</f>
        <v>4.8902500865281681E-2</v>
      </c>
    </row>
    <row r="7" spans="1:12" x14ac:dyDescent="0.3">
      <c r="A7" s="19" t="s">
        <v>48</v>
      </c>
      <c r="B7" s="19">
        <v>47</v>
      </c>
      <c r="C7" s="20">
        <v>6859</v>
      </c>
      <c r="D7" s="21">
        <f>C7/C10</f>
        <v>2.7604497854906349E-2</v>
      </c>
    </row>
    <row r="8" spans="1:12" x14ac:dyDescent="0.3">
      <c r="A8" s="19" t="s">
        <v>49</v>
      </c>
      <c r="B8" s="19">
        <v>37</v>
      </c>
      <c r="C8" s="20">
        <v>7682</v>
      </c>
      <c r="D8" s="21">
        <f>C8/$C$10</f>
        <v>3.0916715632219066E-2</v>
      </c>
    </row>
    <row r="9" spans="1:12" x14ac:dyDescent="0.3">
      <c r="A9" s="3"/>
      <c r="B9" s="3"/>
      <c r="C9" s="18"/>
      <c r="D9" s="3"/>
      <c r="I9" s="19" t="s">
        <v>41</v>
      </c>
      <c r="J9" s="19">
        <v>31</v>
      </c>
      <c r="K9" s="20">
        <v>6256</v>
      </c>
      <c r="L9" s="21">
        <f>K9/$C$10</f>
        <v>2.5177684586717323E-2</v>
      </c>
    </row>
    <row r="10" spans="1:12" x14ac:dyDescent="0.3">
      <c r="A10" s="8" t="s">
        <v>22</v>
      </c>
      <c r="B10" s="8"/>
      <c r="C10" s="8">
        <v>248474</v>
      </c>
      <c r="D10" s="23">
        <f>SUM(D2:D8)</f>
        <v>0.86755958369889818</v>
      </c>
    </row>
    <row r="11" spans="1:12" x14ac:dyDescent="0.3">
      <c r="A11" s="22" t="s">
        <v>27</v>
      </c>
      <c r="B11" s="31"/>
    </row>
    <row r="12" spans="1:12" x14ac:dyDescent="0.3">
      <c r="C12" s="16"/>
    </row>
    <row r="14" spans="1:12" x14ac:dyDescent="0.3">
      <c r="C14" s="1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13" sqref="B13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5" x14ac:dyDescent="0.3">
      <c r="A1" t="s">
        <v>20</v>
      </c>
      <c r="B1" t="s">
        <v>21</v>
      </c>
    </row>
    <row r="2" spans="1:5" x14ac:dyDescent="0.3">
      <c r="A2" t="s">
        <v>0</v>
      </c>
      <c r="B2">
        <v>48125</v>
      </c>
    </row>
    <row r="3" spans="1:5" x14ac:dyDescent="0.3">
      <c r="A3" t="s">
        <v>1</v>
      </c>
      <c r="B3">
        <v>20308</v>
      </c>
    </row>
    <row r="4" spans="1:5" x14ac:dyDescent="0.3">
      <c r="A4" t="s">
        <v>2</v>
      </c>
      <c r="B4">
        <v>48350</v>
      </c>
    </row>
    <row r="5" spans="1:5" x14ac:dyDescent="0.3">
      <c r="A5" t="s">
        <v>13</v>
      </c>
      <c r="B5">
        <v>53410</v>
      </c>
    </row>
    <row r="6" spans="1:5" x14ac:dyDescent="0.3">
      <c r="A6" t="s">
        <v>14</v>
      </c>
      <c r="B6">
        <v>6256</v>
      </c>
      <c r="E6">
        <f>SUM(B2:B6)</f>
        <v>176449</v>
      </c>
    </row>
    <row r="7" spans="1:5" x14ac:dyDescent="0.3">
      <c r="A7" t="s">
        <v>15</v>
      </c>
      <c r="B7">
        <v>27332</v>
      </c>
      <c r="E7" t="e">
        <f>B10=sum</f>
        <v>#NAME?</v>
      </c>
    </row>
    <row r="8" spans="1:5" x14ac:dyDescent="0.3">
      <c r="A8" t="s">
        <v>16</v>
      </c>
      <c r="B8">
        <v>27332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workbookViewId="0">
      <selection activeCell="B11" sqref="B11"/>
    </sheetView>
  </sheetViews>
  <sheetFormatPr defaultRowHeight="14.4" x14ac:dyDescent="0.3"/>
  <cols>
    <col min="2" max="2" width="13.109375" bestFit="1" customWidth="1"/>
    <col min="3" max="3" width="19.6640625" bestFit="1" customWidth="1"/>
  </cols>
  <sheetData>
    <row r="2" spans="2:3" ht="21" x14ac:dyDescent="0.4">
      <c r="B2" s="29" t="s">
        <v>33</v>
      </c>
    </row>
    <row r="3" spans="2:3" x14ac:dyDescent="0.3">
      <c r="B3" s="11" t="s">
        <v>35</v>
      </c>
    </row>
    <row r="5" spans="2:3" x14ac:dyDescent="0.3">
      <c r="B5" s="24" t="s">
        <v>29</v>
      </c>
      <c r="C5" t="s">
        <v>31</v>
      </c>
    </row>
    <row r="6" spans="2:3" x14ac:dyDescent="0.3">
      <c r="B6" s="25" t="s">
        <v>37</v>
      </c>
      <c r="C6" s="30">
        <v>48125</v>
      </c>
    </row>
    <row r="7" spans="2:3" x14ac:dyDescent="0.3">
      <c r="B7" s="25" t="s">
        <v>38</v>
      </c>
      <c r="C7" s="30">
        <v>20308</v>
      </c>
    </row>
    <row r="8" spans="2:3" x14ac:dyDescent="0.3">
      <c r="B8" s="25" t="s">
        <v>39</v>
      </c>
      <c r="C8" s="30">
        <v>48350</v>
      </c>
    </row>
    <row r="9" spans="2:3" x14ac:dyDescent="0.3">
      <c r="B9" s="25" t="s">
        <v>40</v>
      </c>
      <c r="C9" s="30">
        <v>53410</v>
      </c>
    </row>
    <row r="10" spans="2:3" x14ac:dyDescent="0.3">
      <c r="B10" s="25" t="s">
        <v>41</v>
      </c>
      <c r="C10" s="30">
        <v>6256</v>
      </c>
    </row>
    <row r="11" spans="2:3" x14ac:dyDescent="0.3">
      <c r="B11" s="25" t="s">
        <v>25</v>
      </c>
      <c r="C11" s="30">
        <v>36028.729999999996</v>
      </c>
    </row>
    <row r="12" spans="2:3" x14ac:dyDescent="0.3">
      <c r="B12" s="25" t="s">
        <v>26</v>
      </c>
      <c r="C12" s="30">
        <v>36028.729999999996</v>
      </c>
    </row>
    <row r="13" spans="2:3" x14ac:dyDescent="0.3">
      <c r="B13" s="25" t="s">
        <v>30</v>
      </c>
      <c r="C13" s="30">
        <v>248506.45999999996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30"/>
  <sheetViews>
    <sheetView workbookViewId="0">
      <selection activeCell="F38" sqref="F38"/>
    </sheetView>
  </sheetViews>
  <sheetFormatPr defaultRowHeight="14.4" x14ac:dyDescent="0.3"/>
  <cols>
    <col min="2" max="2" width="13.109375" bestFit="1" customWidth="1"/>
    <col min="3" max="3" width="19.6640625" bestFit="1" customWidth="1"/>
  </cols>
  <sheetData>
    <row r="2" spans="2:4" ht="21" x14ac:dyDescent="0.4">
      <c r="B2" s="29" t="s">
        <v>33</v>
      </c>
    </row>
    <row r="3" spans="2:4" x14ac:dyDescent="0.3">
      <c r="B3" s="11" t="s">
        <v>34</v>
      </c>
    </row>
    <row r="5" spans="2:4" x14ac:dyDescent="0.3">
      <c r="B5" s="24" t="s">
        <v>29</v>
      </c>
      <c r="C5" t="s">
        <v>31</v>
      </c>
    </row>
    <row r="6" spans="2:4" x14ac:dyDescent="0.3">
      <c r="B6" s="25" t="s">
        <v>0</v>
      </c>
      <c r="C6" s="27">
        <v>48125</v>
      </c>
      <c r="D6" s="17">
        <f>GETPIVOTDATA("Lines of Code",$B$5,"Code Drop","Drop 1")/GETPIVOTDATA("Lines of Code",$B$5)</f>
        <v>0.19368223637080742</v>
      </c>
    </row>
    <row r="7" spans="2:4" x14ac:dyDescent="0.3">
      <c r="B7" s="25" t="s">
        <v>1</v>
      </c>
      <c r="C7" s="27">
        <v>20308</v>
      </c>
      <c r="D7" s="17">
        <f>GETPIVOTDATA("Lines of Code",$B$5,"Code Drop","Drop 2")/GETPIVOTDATA("Lines of Code",$B$5)</f>
        <v>8.1730885324017802E-2</v>
      </c>
    </row>
    <row r="8" spans="2:4" x14ac:dyDescent="0.3">
      <c r="B8" s="25" t="s">
        <v>2</v>
      </c>
      <c r="C8" s="27">
        <v>48350</v>
      </c>
      <c r="D8" s="17">
        <f>GETPIVOTDATA("Lines of Code",$B$5,"Code Drop","Drop 3")/GETPIVOTDATA("Lines of Code",$B$5)</f>
        <v>0.19458776370968392</v>
      </c>
    </row>
    <row r="9" spans="2:4" x14ac:dyDescent="0.3">
      <c r="B9" s="26" t="s">
        <v>23</v>
      </c>
      <c r="C9" s="28">
        <v>49695</v>
      </c>
      <c r="D9" s="17">
        <f>GETPIVOTDATA("Lines of Code",$B$5,"Code Drop","Drop 4")/GETPIVOTDATA("Lines of Code",$B$5)</f>
        <v>0.20000080491319011</v>
      </c>
    </row>
    <row r="10" spans="2:4" x14ac:dyDescent="0.3">
      <c r="B10" s="26" t="s">
        <v>24</v>
      </c>
      <c r="C10" s="28">
        <v>27332</v>
      </c>
      <c r="D10" s="17">
        <f>GETPIVOTDATA("Lines of Code",$B$5,"Code Drop","Drop 5")/GETPIVOTDATA("Lines of Code",$B$5)</f>
        <v>0.10999943656076692</v>
      </c>
    </row>
    <row r="11" spans="2:4" x14ac:dyDescent="0.3">
      <c r="B11" s="26" t="s">
        <v>25</v>
      </c>
      <c r="C11" s="28">
        <v>27332</v>
      </c>
      <c r="D11" s="17">
        <f>GETPIVOTDATA("Lines of Code",$B$5,"Code Drop","Drop 6")/GETPIVOTDATA("Lines of Code",$B$5)</f>
        <v>0.10999943656076692</v>
      </c>
    </row>
    <row r="12" spans="2:4" x14ac:dyDescent="0.3">
      <c r="B12" s="26" t="s">
        <v>26</v>
      </c>
      <c r="C12" s="28">
        <v>27332</v>
      </c>
      <c r="D12" s="17">
        <f>GETPIVOTDATA("Lines of Code",$B$5,"Code Drop","Drop 7")/GETPIVOTDATA("Lines of Code",$B$5)</f>
        <v>0.10999943656076692</v>
      </c>
    </row>
    <row r="13" spans="2:4" x14ac:dyDescent="0.3">
      <c r="B13" s="25" t="s">
        <v>30</v>
      </c>
      <c r="C13" s="27">
        <v>248474</v>
      </c>
    </row>
    <row r="30" spans="2:2" x14ac:dyDescent="0.3">
      <c r="B30" t="s">
        <v>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Sheet11 - UpToDrop5</vt:lpstr>
      <vt:lpstr>Sheet5 - UptoDrop3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Whitworth</dc:creator>
  <cp:lastModifiedBy>Garry Whitworth</cp:lastModifiedBy>
  <cp:lastPrinted>2018-02-26T21:14:53Z</cp:lastPrinted>
  <dcterms:created xsi:type="dcterms:W3CDTF">2017-09-24T16:30:16Z</dcterms:created>
  <dcterms:modified xsi:type="dcterms:W3CDTF">2018-03-06T15:07:37Z</dcterms:modified>
</cp:coreProperties>
</file>