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Github\HyperLapse-Excel\"/>
    </mc:Choice>
  </mc:AlternateContent>
  <xr:revisionPtr revIDLastSave="0" documentId="13_ncr:1_{8875BD41-5CAC-4CA3-9AF7-7821EA2EAA59}" xr6:coauthVersionLast="47" xr6:coauthVersionMax="47" xr10:uidLastSave="{00000000-0000-0000-0000-000000000000}"/>
  <bookViews>
    <workbookView xWindow="1240" yWindow="3540" windowWidth="28800" windowHeight="15450" xr2:uid="{00000000-000D-0000-FFFF-FFFF00000000}"/>
  </bookViews>
  <sheets>
    <sheet name="Control" sheetId="8" r:id="rId1"/>
    <sheet name="Settings" sheetId="1" r:id="rId2"/>
    <sheet name="PANO" sheetId="22" r:id="rId3"/>
    <sheet name="Plan" sheetId="18" r:id="rId4"/>
    <sheet name="Monitor" sheetId="2" r:id="rId5"/>
    <sheet name="Sequence" sheetId="3" r:id="rId6"/>
    <sheet name="CartLog" sheetId="4" r:id="rId7"/>
    <sheet name="GimbalLog" sheetId="5" r:id="rId8"/>
    <sheet name="Log" sheetId="6" r:id="rId9"/>
    <sheet name="Soak test" sheetId="19" r:id="rId10"/>
    <sheet name="AstroTable" sheetId="7" r:id="rId11"/>
    <sheet name="Trace" sheetId="9" r:id="rId12"/>
    <sheet name="FallbackFormula" sheetId="16" r:id="rId13"/>
    <sheet name="Calibration" sheetId="20" r:id="rId14"/>
    <sheet name="GimbalViz" sheetId="21" r:id="rId15"/>
  </sheets>
  <functionGroups builtInGroupCount="19"/>
  <definedNames>
    <definedName name="_xleta.ROW" hidden="1" xlm="1">#NAME?</definedName>
    <definedName name="btnCable">Control!$C$18</definedName>
    <definedName name="btnCommitSmooth">CartLog!$H$1</definedName>
    <definedName name="btnDiscardSmooth">CartLog!$I$1</definedName>
    <definedName name="btnExportModules">Control!$C$14</definedName>
    <definedName name="btnGenerateGCTable">Control!$C$8</definedName>
    <definedName name="btnGetMap">Control!$C$19</definedName>
    <definedName name="btnGetSunsetTime">Control!$C$7</definedName>
    <definedName name="btnGimbalVisual">Control!$C$17</definedName>
    <definedName name="btnImportModules">Control!$C$15</definedName>
    <definedName name="btnInitCalibration">Control!$C$12</definedName>
    <definedName name="btnInitFallbackFormula">Control!$C$10</definedName>
    <definedName name="btnInitShoot">Control!$C$4</definedName>
    <definedName name="btnIntegrateBicycle">Control!$C$9</definedName>
    <definedName name="btnMatchWaypoints">Control!$C$13</definedName>
    <definedName name="btnPrepCart">Control!$C$23</definedName>
    <definedName name="btnPrepPlan">Control!$C$22</definedName>
    <definedName name="btnPrepSession">Control!$C$21</definedName>
    <definedName name="btnPushAstro">Control!$C$16</definedName>
    <definedName name="btnPushFormula">Control!$C$11</definedName>
    <definedName name="btnPushTrack">Control!$C$20</definedName>
    <definedName name="btnSmoothSelection">CartLog!$G$1</definedName>
    <definedName name="btnStartSequence">Control!$C$5</definedName>
    <definedName name="btnStopSequence">Control!$C$6</definedName>
    <definedName name="btnSystemCheck">Control!$C$3</definedName>
    <definedName name="dataActiveBranch">Settings!$C$44</definedName>
    <definedName name="dataArduinoIP">Settings!$C$5</definedName>
    <definedName name="dataAstroDusk">Settings!$F$22</definedName>
    <definedName name="dataCameraIP">Settings!$C$4</definedName>
    <definedName name="dataCartBattLow">Settings!$F$28</definedName>
    <definedName name="dataCartHeading">Settings!$C$11</definedName>
    <definedName name="dataCartOverdrive">Settings!$C$38</definedName>
    <definedName name="dataCartSpeed">Settings!$C$37</definedName>
    <definedName name="dataCartSteering">Settings!$C$35</definedName>
    <definedName name="dataCartVoltage">Settings!$C$36</definedName>
    <definedName name="dataCivilDawn">Settings!$F$19</definedName>
    <definedName name="dataCivilDusk">Settings!$F$20</definedName>
    <definedName name="dataCommCameraCheck">Settings!$C$23</definedName>
    <definedName name="dataCurrentAv">Settings!$C$18</definedName>
    <definedName name="dataCurrentISO">Settings!$C$20</definedName>
    <definedName name="dataCurrentMode">Settings!$C$17</definedName>
    <definedName name="dataCurrentTv">Settings!$C$19</definedName>
    <definedName name="dataEaseCinematic">Settings!$C$59</definedName>
    <definedName name="dataEaseComfortable">Settings!$C$58</definedName>
    <definedName name="dataEaseJustPerceptible">Settings!$C$57</definedName>
    <definedName name="dataGCRiseTime">Settings!$C$52</definedName>
    <definedName name="dataGCSetTime">Settings!$C$54</definedName>
    <definedName name="dataGCTransitTime">Settings!$C$53</definedName>
    <definedName name="dataGimbalPitch">Settings!$C$29</definedName>
    <definedName name="dataGimbalRoll">Settings!$C$28</definedName>
    <definedName name="dataGimbalTargetPitch">Settings!$C$31</definedName>
    <definedName name="dataGimbalTargetRoll">Settings!$C$32</definedName>
    <definedName name="dataGimbalTargetYaw">Settings!$C$30</definedName>
    <definedName name="dataGimbalYaw">Settings!$C$27</definedName>
    <definedName name="dataLatitude">Settings!$C$8</definedName>
    <definedName name="dataLongitude">Settings!$C$9</definedName>
    <definedName name="dataLuminance">Settings!$C$21</definedName>
    <definedName name="dataLumTargetSunrise">Settings!$C$42</definedName>
    <definedName name="dataLumTargetSunset">Settings!$C$41</definedName>
    <definedName name="dataMoonriseTime">Settings!$F$25</definedName>
    <definedName name="dataMoonriseTrue">Settings!$G$25</definedName>
    <definedName name="dataMoonsetTime">Settings!$F$26</definedName>
    <definedName name="dataMoonsetTrue">Settings!$G$26</definedName>
    <definedName name="dataNauticalDusk">Settings!$F$21</definedName>
    <definedName name="dataPhase1Start">Settings!$F$7</definedName>
    <definedName name="dataPhase2aStart">Settings!$F$10</definedName>
    <definedName name="dataPhase2bStart">Settings!$F$11</definedName>
    <definedName name="dataPhase3Start">Settings!$F$12</definedName>
    <definedName name="dataPhase4aStart">Settings!$F$13</definedName>
    <definedName name="dataPhase4bStart">Settings!$F$14</definedName>
    <definedName name="dataPhase5Start">Settings!$F$15</definedName>
    <definedName name="dataPlanPushDryRun">Settings!$C$65</definedName>
    <definedName name="dataReplayStart">Settings!$C$14</definedName>
    <definedName name="dataSequenceRunning">Settings!$C$24</definedName>
    <definedName name="dataShootStart">Settings!$C$49</definedName>
    <definedName name="dataShotCount">Settings!$C$22</definedName>
    <definedName name="dataStartWatcher">Control!$C$24</definedName>
    <definedName name="dataStopWatcher">Control!$C$25</definedName>
    <definedName name="dataSunriseTime">Settings!$F$18</definedName>
    <definedName name="dataSunsetTime">Settings!$F$8</definedName>
    <definedName name="dataUTCOffset">Settings!$C$10</definedName>
    <definedName name="datMapRadius">Control!$D$17:$D$18</definedName>
    <definedName name="gimbalYawEnvelopeMax">Settings!$C$46</definedName>
    <definedName name="gimbalYawEnvelopeMin">Settings!$C$45</definedName>
    <definedName name="monAv">Monitor!$C$9</definedName>
    <definedName name="monCartSpeed">Monitor!$C$16</definedName>
    <definedName name="monCartSteering">Monitor!$F$16</definedName>
    <definedName name="monCartVoltage">Monitor!$C$17</definedName>
    <definedName name="monGimbalPitch">Monitor!$F$13</definedName>
    <definedName name="monGimbalYaw">Monitor!$C$13</definedName>
    <definedName name="monInterval">Monitor!$F$9</definedName>
    <definedName name="monISO">Monitor!$F$8</definedName>
    <definedName name="monLuminance">Monitor!$C$10</definedName>
    <definedName name="monPhase">Monitor!$F$4</definedName>
    <definedName name="monSequence">Monitor!$C$5</definedName>
    <definedName name="monShotCount">Monitor!$F$10</definedName>
    <definedName name="monTime">Monitor!$C$4</definedName>
    <definedName name="monTv">Monitor!$C$8</definedName>
    <definedName name="pano_dur_hr">PANO!$C$27</definedName>
    <definedName name="pano_fps">PANO!$C$28</definedName>
    <definedName name="panoL_cadence">PANO!$C$27</definedName>
    <definedName name="panoL_coverage">PANO!$C$24</definedName>
    <definedName name="panoL_edge">PANO!$C$11</definedName>
    <definedName name="panoL_focal">PANO!$C$7</definedName>
    <definedName name="panoL_fov">PANO!$C$17</definedName>
    <definedName name="panoL_lens">PANO!$C$5</definedName>
    <definedName name="panoL_need">PANO!$C$20</definedName>
    <definedName name="panoL_offsets">PANO!$C$26:$J$26</definedName>
    <definedName name="panoL_orient">PANO!$C$6</definedName>
    <definedName name="panoL_overlap">PANO!$C$22</definedName>
    <definedName name="panoL_overlapPct">PANO!$C$23</definedName>
    <definedName name="panoL_rows">PANO!$C$9</definedName>
    <definedName name="panoL_rowstep">PANO!$C$19</definedName>
    <definedName name="panoL_settle">PANO!$C$14</definedName>
    <definedName name="panoL_shots">PANO!$C$8</definedName>
    <definedName name="panoL_slew">PANO!$C$13</definedName>
    <definedName name="panoL_span">PANO!$C$10</definedName>
    <definedName name="panoL_step">PANO!$C$21</definedName>
    <definedName name="panoL_tv">PANO!$C$12</definedName>
    <definedName name="panoL_vfov">PANO!$C$18</definedName>
    <definedName name="panoL_video">PANO!$C$28</definedName>
    <definedName name="panoP_cadence">PANO!$M$27</definedName>
    <definedName name="panoP_coverage">PANO!$M$24</definedName>
    <definedName name="panoP_edge">PANO!$M$11</definedName>
    <definedName name="panoP_focal">PANO!$M$7</definedName>
    <definedName name="panoP_fov">PANO!$M$17</definedName>
    <definedName name="panoP_lens">PANO!$M$5</definedName>
    <definedName name="panoP_need">PANO!$M$20</definedName>
    <definedName name="panoP_offsets">PANO!$M$26:$T$26</definedName>
    <definedName name="panoP_orient">PANO!$M$6</definedName>
    <definedName name="panoP_overlap">PANO!$M$22</definedName>
    <definedName name="panoP_overlapPct">PANO!$M$23</definedName>
    <definedName name="panoP_rows">PANO!$M$9</definedName>
    <definedName name="panoP_rowstep">PANO!$M$19</definedName>
    <definedName name="panoP_settle">PANO!$M$14</definedName>
    <definedName name="panoP_shots">PANO!$M$8</definedName>
    <definedName name="panoP_slew">PANO!$M$13</definedName>
    <definedName name="panoP_span">PANO!$M$10</definedName>
    <definedName name="panoP_step">PANO!$M$21</definedName>
    <definedName name="panoP_tv">PANO!$M$12</definedName>
    <definedName name="panoP_vfov">PANO!$M$18</definedName>
    <definedName name="panoP_video">PANO!$M$28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9" i="18" l="1"/>
  <c r="AA9" i="18"/>
  <c r="AB8" i="18"/>
  <c r="AA8" i="18"/>
  <c r="AB7" i="18"/>
  <c r="AA7" i="18"/>
  <c r="AB6" i="18"/>
  <c r="AA6" i="18"/>
  <c r="O18" i="21"/>
  <c r="N18" i="21"/>
  <c r="B18" i="21"/>
  <c r="A18" i="21"/>
  <c r="O17" i="21"/>
  <c r="N17" i="21"/>
  <c r="B17" i="21"/>
  <c r="A17" i="21"/>
  <c r="O16" i="21"/>
  <c r="N16" i="21"/>
  <c r="B16" i="21"/>
  <c r="A16" i="21"/>
  <c r="O15" i="21"/>
  <c r="N15" i="21"/>
  <c r="B15" i="21"/>
  <c r="A15" i="21"/>
  <c r="M28" i="22"/>
  <c r="M27" i="22"/>
  <c r="T26" i="22"/>
  <c r="S26" i="22"/>
  <c r="R26" i="22"/>
  <c r="Q26" i="22"/>
  <c r="P26" i="22"/>
  <c r="O26" i="22"/>
  <c r="N26" i="22"/>
  <c r="M26" i="22"/>
  <c r="M24" i="22"/>
  <c r="M23" i="22"/>
  <c r="M22" i="22"/>
  <c r="M21" i="22"/>
  <c r="M20" i="22"/>
  <c r="M19" i="22"/>
  <c r="M18" i="22"/>
  <c r="M17" i="22"/>
  <c r="J26" i="22"/>
  <c r="I26" i="22"/>
  <c r="H26" i="22"/>
  <c r="G26" i="22"/>
  <c r="F26" i="22"/>
  <c r="E26" i="22"/>
  <c r="D26" i="22"/>
  <c r="C26" i="22"/>
  <c r="C24" i="22"/>
  <c r="C23" i="22"/>
  <c r="C22" i="22"/>
  <c r="C21" i="22"/>
  <c r="C20" i="22"/>
  <c r="C19" i="22"/>
  <c r="C18" i="22"/>
  <c r="C17" i="22"/>
  <c r="C49" i="1"/>
  <c r="J11" i="18"/>
  <c r="J12" i="18"/>
  <c r="J13" i="18"/>
  <c r="J14" i="18"/>
  <c r="J15" i="18"/>
  <c r="J16" i="18"/>
  <c r="J17" i="18"/>
  <c r="J18" i="18"/>
  <c r="E46" i="20"/>
  <c r="G46" i="20" s="1"/>
  <c r="D46" i="20"/>
  <c r="F46" i="20" s="1"/>
  <c r="E45" i="20"/>
  <c r="G45" i="20" s="1"/>
  <c r="D45" i="20"/>
  <c r="F45" i="20" s="1"/>
  <c r="E44" i="20"/>
  <c r="G44" i="20" s="1"/>
  <c r="D44" i="20"/>
  <c r="F44" i="20" s="1"/>
  <c r="E43" i="20"/>
  <c r="G43" i="20" s="1"/>
  <c r="D43" i="20"/>
  <c r="F43" i="20" s="1"/>
  <c r="E42" i="20"/>
  <c r="G42" i="20" s="1"/>
  <c r="D42" i="20"/>
  <c r="F42" i="20" s="1"/>
  <c r="E41" i="20"/>
  <c r="G41" i="20" s="1"/>
  <c r="D41" i="20"/>
  <c r="F41" i="20" s="1"/>
  <c r="E40" i="20"/>
  <c r="G40" i="20" s="1"/>
  <c r="D40" i="20"/>
  <c r="F40" i="20" s="1"/>
  <c r="E39" i="20"/>
  <c r="G39" i="20" s="1"/>
  <c r="D39" i="20"/>
  <c r="F39" i="20" s="1"/>
  <c r="C27" i="20"/>
  <c r="C25" i="20"/>
  <c r="C24" i="20"/>
  <c r="C23" i="20"/>
  <c r="C28" i="20" s="1"/>
  <c r="D3" i="19"/>
  <c r="D4" i="19"/>
  <c r="D5" i="19"/>
  <c r="D6" i="19"/>
  <c r="D7" i="19"/>
  <c r="D8" i="19"/>
  <c r="D9" i="19"/>
  <c r="D10" i="19"/>
  <c r="A6" i="19"/>
  <c r="A4" i="19"/>
  <c r="M6" i="18"/>
  <c r="C151" i="16"/>
  <c r="G11" i="1"/>
  <c r="G12" i="1"/>
  <c r="G13" i="1"/>
  <c r="G14" i="1"/>
  <c r="G15" i="1"/>
  <c r="G10" i="1"/>
  <c r="G8" i="1"/>
  <c r="C149" i="16"/>
  <c r="C150" i="16"/>
  <c r="J6" i="18" l="1"/>
  <c r="N6" i="18" s="1"/>
  <c r="N7" i="18" s="1"/>
  <c r="N8" i="18" s="1"/>
  <c r="N9" i="18" s="1"/>
  <c r="H42" i="20"/>
  <c r="H46" i="20"/>
  <c r="H43" i="20"/>
  <c r="H41" i="20"/>
  <c r="H40" i="20"/>
  <c r="H44" i="20"/>
  <c r="H39" i="20"/>
  <c r="C30" i="20"/>
  <c r="C31" i="20" s="1"/>
  <c r="C26" i="20"/>
  <c r="H45" i="20"/>
  <c r="F9" i="1"/>
  <c r="J7" i="18" l="1"/>
  <c r="C50" i="20"/>
  <c r="C49" i="20"/>
  <c r="J8" i="18" l="1"/>
  <c r="J9" i="18"/>
  <c r="J10" i="18" l="1"/>
</calcChain>
</file>

<file path=xl/sharedStrings.xml><?xml version="1.0" encoding="utf-8"?>
<sst xmlns="http://schemas.openxmlformats.org/spreadsheetml/2006/main" count="4895" uniqueCount="984">
  <si>
    <t>HyperLapse Cart — Settings</t>
  </si>
  <si>
    <t>Network</t>
  </si>
  <si>
    <t>Canon R3 CCAPI IP</t>
  </si>
  <si>
    <t>Arduino IP</t>
  </si>
  <si>
    <t>Phase Times (auto-calculated)</t>
  </si>
  <si>
    <t>Location</t>
  </si>
  <si>
    <t>Phase 1 start</t>
  </si>
  <si>
    <t>Latitude</t>
  </si>
  <si>
    <t>Sunset time</t>
  </si>
  <si>
    <t>Longitude</t>
  </si>
  <si>
    <t>Sunrise time</t>
  </si>
  <si>
    <t>UTC Offset (hrs)</t>
  </si>
  <si>
    <t>Phase 2a start</t>
  </si>
  <si>
    <t>Cart heading (°N)</t>
  </si>
  <si>
    <t>Phase 2b start</t>
  </si>
  <si>
    <t>Phase 3 start</t>
  </si>
  <si>
    <t>Cart Replay</t>
  </si>
  <si>
    <t>Phase 4a start</t>
  </si>
  <si>
    <t>Replay start time</t>
  </si>
  <si>
    <t>16:00:00</t>
  </si>
  <si>
    <t>Phase 4b start</t>
  </si>
  <si>
    <t>Phase 5 start</t>
  </si>
  <si>
    <t>Camera State</t>
  </si>
  <si>
    <t>Shooting mode</t>
  </si>
  <si>
    <t>m</t>
  </si>
  <si>
    <t>Sun &amp; Twilight Times</t>
  </si>
  <si>
    <t>Aperture</t>
  </si>
  <si>
    <t>f1.8</t>
  </si>
  <si>
    <t>Sunrise</t>
  </si>
  <si>
    <t>Shutter speed</t>
  </si>
  <si>
    <t>Civil dawn (blue hour)</t>
  </si>
  <si>
    <t>ISO</t>
  </si>
  <si>
    <t>Civil dusk (golden hour)</t>
  </si>
  <si>
    <t>Last luminance</t>
  </si>
  <si>
    <t>Nautical dusk</t>
  </si>
  <si>
    <t>Shot count</t>
  </si>
  <si>
    <t>Astronomical dark</t>
  </si>
  <si>
    <t>Camera status</t>
  </si>
  <si>
    <t>--</t>
  </si>
  <si>
    <t>Sequence</t>
  </si>
  <si>
    <t>STOPPED</t>
  </si>
  <si>
    <t>Gimbal State</t>
  </si>
  <si>
    <t>Live yaw (°)</t>
  </si>
  <si>
    <t>Live roll (°)</t>
  </si>
  <si>
    <t>Live pitch (°)</t>
  </si>
  <si>
    <t>Target yaw (°)</t>
  </si>
  <si>
    <t>Target pitch (°)</t>
  </si>
  <si>
    <t>Target roll (°)</t>
  </si>
  <si>
    <t>Cart State</t>
  </si>
  <si>
    <t>Steering offset (°)</t>
  </si>
  <si>
    <t>Voltage (v)</t>
  </si>
  <si>
    <t>Speed (m/hr)</t>
  </si>
  <si>
    <t>Overdrive ratio</t>
  </si>
  <si>
    <t>HyperLapse Cart — Live Monitor</t>
  </si>
  <si>
    <t>Status</t>
  </si>
  <si>
    <t>Current time</t>
  </si>
  <si>
    <t>Phase</t>
  </si>
  <si>
    <t>Camera</t>
  </si>
  <si>
    <t>Shutter (Tv)</t>
  </si>
  <si>
    <t>Interval</t>
  </si>
  <si>
    <t>Luminance</t>
  </si>
  <si>
    <t>Shots taken</t>
  </si>
  <si>
    <t>Gimbal</t>
  </si>
  <si>
    <t>Yaw (°)</t>
  </si>
  <si>
    <t>Pitch (°)</t>
  </si>
  <si>
    <t>Cart</t>
  </si>
  <si>
    <t>Steering (°)</t>
  </si>
  <si>
    <t>Operator Notes</t>
  </si>
  <si>
    <t>Replay Time</t>
  </si>
  <si>
    <t>Action</t>
  </si>
  <si>
    <t>Value</t>
  </si>
  <si>
    <t>Notes</t>
  </si>
  <si>
    <t>Duration (s)</t>
  </si>
  <si>
    <t>Distance (m)</t>
  </si>
  <si>
    <t>Segment End</t>
  </si>
  <si>
    <t>Timestamp</t>
  </si>
  <si>
    <t>Type</t>
  </si>
  <si>
    <t>Description</t>
  </si>
  <si>
    <t>Category</t>
  </si>
  <si>
    <t>Message</t>
  </si>
  <si>
    <t>GC above horizon</t>
  </si>
  <si>
    <t>no</t>
  </si>
  <si>
    <t>YES</t>
  </si>
  <si>
    <t>2.0s</t>
  </si>
  <si>
    <t>HyperLapse Control</t>
  </si>
  <si>
    <t>System Check</t>
  </si>
  <si>
    <t>Init Shoot</t>
  </si>
  <si>
    <t>Start Sequence</t>
  </si>
  <si>
    <t>Stop Sequence</t>
  </si>
  <si>
    <t>Get Sunset Time</t>
  </si>
  <si>
    <t>Generate GC Table</t>
  </si>
  <si>
    <t>Export Modules</t>
  </si>
  <si>
    <t>Import Modules</t>
  </si>
  <si>
    <t>Double-click any button to run.</t>
  </si>
  <si>
    <t>Phase 2a/2b target luminance (0–255 scale)</t>
  </si>
  <si>
    <t>Phase 4a/4b target luminance (0–255 scale)</t>
  </si>
  <si>
    <t>Luminace</t>
  </si>
  <si>
    <t xml:space="preserve">iso </t>
  </si>
  <si>
    <t>Integrate Bicycle</t>
  </si>
  <si>
    <t>S</t>
  </si>
  <si>
    <t>T</t>
  </si>
  <si>
    <t>t_sec</t>
  </si>
  <si>
    <t>x_m</t>
  </si>
  <si>
    <t>y_m</t>
  </si>
  <si>
    <t>theta_deg</t>
  </si>
  <si>
    <t>segment_dist_m</t>
  </si>
  <si>
    <t>steering_deg</t>
  </si>
  <si>
    <t>speed_mhr</t>
  </si>
  <si>
    <t>Init Fallback Formula</t>
  </si>
  <si>
    <t>Push Formula to Cart</t>
  </si>
  <si>
    <t>Fallback Formula Parameters</t>
  </si>
  <si>
    <t>Parameter</t>
  </si>
  <si>
    <t>default</t>
  </si>
  <si>
    <t>-- Sunset Tv crossovers (t_rel sec) --</t>
  </si>
  <si>
    <t>Tv=1/5000 (ISO 100)</t>
  </si>
  <si>
    <t>Tv=1/4000 (ISO 100)</t>
  </si>
  <si>
    <t>Tv=1/3200 (ISO 100)</t>
  </si>
  <si>
    <t>Tv=1/2500 (ISO 100)</t>
  </si>
  <si>
    <t>Tv=1/2000 (ISO 100)</t>
  </si>
  <si>
    <t>Tv=1/1600 (ISO 100)</t>
  </si>
  <si>
    <t>Tv=1/1250 (ISO 100)</t>
  </si>
  <si>
    <t>Tv=1/1000 (ISO 100)</t>
  </si>
  <si>
    <t>Tv=1/800 (ISO 100)</t>
  </si>
  <si>
    <t>Tv=1/640 (ISO 100)</t>
  </si>
  <si>
    <t>Tv=1/500 (ISO 100)</t>
  </si>
  <si>
    <t>Tv=1/400 (ISO 100)</t>
  </si>
  <si>
    <t>Tv=1/320 (ISO 100)</t>
  </si>
  <si>
    <t>Tv=1/250 (ISO 100)</t>
  </si>
  <si>
    <t>Tv=1/200 (ISO 100)</t>
  </si>
  <si>
    <t>Tv=1/160 (ISO 100)</t>
  </si>
  <si>
    <t>Tv=1/125 (ISO 100)</t>
  </si>
  <si>
    <t>Tv=1/100 (ISO 100)</t>
  </si>
  <si>
    <t>Tv=1/80 (ISO 100)</t>
  </si>
  <si>
    <t>Tv=1/60 (ISO 100)</t>
  </si>
  <si>
    <t>Tv=1/50 (ISO 100)</t>
  </si>
  <si>
    <t>Tv=1/40 (ISO 100)</t>
  </si>
  <si>
    <t>Tv=1/30 (ISO 100)</t>
  </si>
  <si>
    <t>Tv=1/25 (ISO 100)</t>
  </si>
  <si>
    <t>Tv=1/20 (ISO 100)</t>
  </si>
  <si>
    <t>Tv=1/15 (ISO 100)</t>
  </si>
  <si>
    <t>Tv=1/13 (ISO 100)</t>
  </si>
  <si>
    <t>Tv=1/10 (ISO 100)</t>
  </si>
  <si>
    <t>Tv=1/8 (ISO 100)</t>
  </si>
  <si>
    <t>Tv=1/6 (ISO 100)</t>
  </si>
  <si>
    <t>Tv=1/5 (ISO 100)</t>
  </si>
  <si>
    <t>Tv=1/4 (ISO 100)</t>
  </si>
  <si>
    <t>Tv=0.3 (ISO 100)</t>
  </si>
  <si>
    <t>Tv=0.4 (ISO 100)</t>
  </si>
  <si>
    <t>Tv=0.5 (ISO 100)</t>
  </si>
  <si>
    <t>Tv=0.6 (ISO 100)</t>
  </si>
  <si>
    <t>Tv=0.8 (ISO 100)</t>
  </si>
  <si>
    <t>Tv=1 (ISO 100)</t>
  </si>
  <si>
    <t>Tv=1.3 (ISO 100)</t>
  </si>
  <si>
    <t>Tv=1.6 (ISO 100)</t>
  </si>
  <si>
    <t>Tv=2 (ISO 100)</t>
  </si>
  <si>
    <t>Tv=2.5 (ISO 100)</t>
  </si>
  <si>
    <t>Tv=3.2 (ISO 100)</t>
  </si>
  <si>
    <t>Tv=4 (ISO 100)</t>
  </si>
  <si>
    <t>Tv=5 (ISO 100)</t>
  </si>
  <si>
    <t>Tv=6 (ISO 100)</t>
  </si>
  <si>
    <t>Tv=8 (ISO 100)</t>
  </si>
  <si>
    <t>Tv=10 (ISO 100)</t>
  </si>
  <si>
    <t>Tv=13 (ISO 100)</t>
  </si>
  <si>
    <t>Tv=15 (ISO 100)</t>
  </si>
  <si>
    <t>Tv=20 (ISO 100)</t>
  </si>
  <si>
    <t>-- Sunset ISO ramp (Tv pinned at ceiling) --</t>
  </si>
  <si>
    <t>ISO=125 at t_rel (sec)</t>
  </si>
  <si>
    <t>ISO=160 at t_rel (sec)</t>
  </si>
  <si>
    <t>ISO=200 at t_rel (sec)</t>
  </si>
  <si>
    <t>ISO=250 at t_rel (sec)</t>
  </si>
  <si>
    <t>ISO=320 at t_rel (sec)</t>
  </si>
  <si>
    <t>ISO=400 at t_rel (sec)</t>
  </si>
  <si>
    <t>ISO=500 at t_rel (sec)</t>
  </si>
  <si>
    <t>ISO=640 at t_rel (sec)</t>
  </si>
  <si>
    <t>ISO=800 at t_rel (sec)</t>
  </si>
  <si>
    <t>ISO=1000 at t_rel (sec)</t>
  </si>
  <si>
    <t>ISO=1250 at t_rel (sec)</t>
  </si>
  <si>
    <t>ISO=1600 at t_rel (sec)</t>
  </si>
  <si>
    <t>-- Policy ceilings (fixed, not refit) --</t>
  </si>
  <si>
    <t>Tv ceiling (sec)</t>
  </si>
  <si>
    <t>ISO ceiling</t>
  </si>
  <si>
    <t>ISO base (Tv-only phase)</t>
  </si>
  <si>
    <t>t_rel (sec)</t>
  </si>
  <si>
    <t>Tv</t>
  </si>
  <si>
    <t>Branch in use</t>
  </si>
  <si>
    <t>Active branch</t>
  </si>
  <si>
    <t>-- Sunrise ISO ramp (deep dark to ISO base) --</t>
  </si>
  <si>
    <t>ISO=300 at t_rel (sec)</t>
  </si>
  <si>
    <t>ISO=100 at t_rel (sec)</t>
  </si>
  <si>
    <t>-- Sunrise Tv crossovers (t_rel sec) --</t>
  </si>
  <si>
    <t>Tv=3 (ISO 100)</t>
  </si>
  <si>
    <t>-- Live evaluator (pick event, scrub t_rel) --</t>
  </si>
  <si>
    <t>Sun event</t>
  </si>
  <si>
    <t>Init Calibration Sheet</t>
  </si>
  <si>
    <t>Match Waypoints to Log</t>
  </si>
  <si>
    <t>Cart Calibration Test (workfront #29)</t>
  </si>
  <si>
    <t>-- Test metadata --</t>
  </si>
  <si>
    <t>Date / time</t>
  </si>
  <si>
    <t>Surface</t>
  </si>
  <si>
    <t>grass</t>
  </si>
  <si>
    <t>Weather</t>
  </si>
  <si>
    <t>Servo offset commanded (deg)</t>
  </si>
  <si>
    <t>Turn direction (L or R)</t>
  </si>
  <si>
    <t>L</t>
  </si>
  <si>
    <t>-- Rear-axle (x, y) measurements (peg = origin, mm) --</t>
  </si>
  <si>
    <t>x (mm)</t>
  </si>
  <si>
    <t>y (mm)</t>
  </si>
  <si>
    <t>Point 1 (approx 0Â°)</t>
  </si>
  <si>
    <t>Point 2 (approx 45Â°)</t>
  </si>
  <si>
    <t>Point 3 (approx 90Â°)</t>
  </si>
  <si>
    <t>Point 4 (approx 135Â°)</t>
  </si>
  <si>
    <t>Point 5 (approx 180Â°)</t>
  </si>
  <si>
    <t>Point 6 (approx 225Â°)</t>
  </si>
  <si>
    <t>Point 7 (approx 270Â°)</t>
  </si>
  <si>
    <t>Point 8 (approx 315Â°)</t>
  </si>
  <si>
    <t>-- Calibration results (computed live) --</t>
  </si>
  <si>
    <t>Fitted centre x (mm)</t>
  </si>
  <si>
    <t>Fitted centre y (mm)</t>
  </si>
  <si>
    <t>Fitted radius R (mm)</t>
  </si>
  <si>
    <t>Fitted diameter (mm)</t>
  </si>
  <si>
    <t>Radius scatter Â± (mm)</t>
  </si>
  <si>
    <t>Centre offset from peg (mm)</t>
  </si>
  <si>
    <t>Implied wheel angle (deg)</t>
  </si>
  <si>
    <t>Implied SERVO_TO_DEG</t>
  </si>
  <si>
    <t>Current constant (day-9 first est.)</t>
  </si>
  <si>
    <t>-- Log waypoint comparison (bicycle model vs ground truth) --</t>
  </si>
  <si>
    <t>After pulling CartLog and running IntegrateBicycle: click "Match Waypoints to Log" to auto-fill row numbers.</t>
  </si>
  <si>
    <t>Waypoint</t>
  </si>
  <si>
    <t>CartLog row</t>
  </si>
  <si>
    <t>x_log (mm)</t>
  </si>
  <si>
    <t>y_log (mm)</t>
  </si>
  <si>
    <t>Î”x (mm)</t>
  </si>
  <si>
    <t>Î”y (mm)</t>
  </si>
  <si>
    <t>|Î”| (mm)</t>
  </si>
  <si>
    <t>Waypoint 1</t>
  </si>
  <si>
    <t>Waypoint 2</t>
  </si>
  <si>
    <t>Waypoint 3</t>
  </si>
  <si>
    <t>Waypoint 4</t>
  </si>
  <si>
    <t>Waypoint 5</t>
  </si>
  <si>
    <t>Waypoint 6</t>
  </si>
  <si>
    <t>Waypoint 7</t>
  </si>
  <si>
    <t>Waypoint 8</t>
  </si>
  <si>
    <t>Bicycle-model fidelity summary</t>
  </si>
  <si>
    <t>Max |Î”| across 8 points (mm)</t>
  </si>
  <si>
    <t>RMS |Î”| across 8 points (mm)</t>
  </si>
  <si>
    <t>CartLogRow</t>
  </si>
  <si>
    <t>Gimbal yaw envelope min (Â°)</t>
  </si>
  <si>
    <t>Gimbal yaw envelope max (Â°)</t>
  </si>
  <si>
    <t>1/5000</t>
  </si>
  <si>
    <t>Push Astro to Cart</t>
  </si>
  <si>
    <t>Push Track Paths to Cart</t>
  </si>
  <si>
    <t>Moon set</t>
  </si>
  <si>
    <t>Moon Rise</t>
  </si>
  <si>
    <t>PLAN — combined cart + gimbal authoring surface</t>
  </si>
  <si>
    <t>LEFT — Cart Plan (editable)</t>
  </si>
  <si>
    <t>MIDDLE — Gimbal Plan (editable)</t>
  </si>
  <si>
    <t>Step</t>
  </si>
  <si>
    <t>Dist (m)</t>
  </si>
  <si>
    <t>Turn (°)</t>
  </si>
  <si>
    <t>Hold (s)</t>
  </si>
  <si>
    <t>Dist Σ (m)</t>
  </si>
  <si>
    <t>Note</t>
  </si>
  <si>
    <t>Anchor type</t>
  </si>
  <si>
    <t>Anchor ref</t>
  </si>
  <si>
    <t>Offset (min)</t>
  </si>
  <si>
    <t>Fires at</t>
  </si>
  <si>
    <t>Total dur</t>
  </si>
  <si>
    <t>Target</t>
  </si>
  <si>
    <t>Rate</t>
  </si>
  <si>
    <t>Ry (°)</t>
  </si>
  <si>
    <t>Rp (°)</t>
  </si>
  <si>
    <t>Δyaw (°)</t>
  </si>
  <si>
    <t>Δpitch (°)</t>
  </si>
  <si>
    <t>Ease</t>
  </si>
  <si>
    <t>Move t</t>
  </si>
  <si>
    <t>Log row#</t>
  </si>
  <si>
    <t>Time</t>
  </si>
  <si>
    <t>Astro tgt</t>
  </si>
  <si>
    <t>KF</t>
  </si>
  <si>
    <t>Label</t>
  </si>
  <si>
    <t>DRIVE</t>
  </si>
  <si>
    <t>WP01</t>
  </si>
  <si>
    <t>—</t>
  </si>
  <si>
    <t>END</t>
  </si>
  <si>
    <t>STOP</t>
  </si>
  <si>
    <t>Plan authoring (Session E)</t>
  </si>
  <si>
    <t>Shoot start anchor</t>
  </si>
  <si>
    <t>Wall-clock cart start (Way01); Plan times computed from here</t>
  </si>
  <si>
    <t>Location-dependent; placeholder</t>
  </si>
  <si>
    <t>Ease band durations (audience frames at 60fps)</t>
  </si>
  <si>
    <t>Ease: Just-perceptible</t>
  </si>
  <si>
    <t>Frames; ~3 = abrupt but noticed</t>
  </si>
  <si>
    <t>Ease: Comfortable</t>
  </si>
  <si>
    <t>Frames; comfortable cinematic</t>
  </si>
  <si>
    <t>Ease: Cinematic</t>
  </si>
  <si>
    <t>Frames; slow, deliberate</t>
  </si>
  <si>
    <t>NB: ease duration = frames x cadence_sec (cadence from Tv at fire time)</t>
  </si>
  <si>
    <t>P7 Plan push</t>
  </si>
  <si>
    <t>Plan push dry-run</t>
  </si>
  <si>
    <t>TRUE = validate + decompose only, no POST. FALSE = real push (pings cart first).</t>
  </si>
  <si>
    <t>GC rise (was MW core rise)</t>
  </si>
  <si>
    <t>GC transit (was MW core transit)</t>
  </si>
  <si>
    <t>GC set (was MW core set)</t>
  </si>
  <si>
    <t>GC (Galactic Centre) times (placeholders; push from Astro.bas)</t>
  </si>
  <si>
    <t>192.168.1.97</t>
  </si>
  <si>
    <t>rosedale close test, 30/5</t>
  </si>
  <si>
    <t>tv0.5, 0.4 alternating</t>
  </si>
  <si>
    <t>2 sec interval</t>
  </si>
  <si>
    <t>file=SOAK_010.CSV rows=8146 dur_s=7485</t>
  </si>
  <si>
    <t>frames_reported=2880</t>
  </si>
  <si>
    <t>shutter_post=2880 ok=2880 fail=0</t>
  </si>
  <si>
    <t>put_tv=3593 ok=2880</t>
  </si>
  <si>
    <t>get_tv=960 ok=960</t>
  </si>
  <si>
    <t>status_err_total=713</t>
  </si>
  <si>
    <t>rssi min/last/max=-49/-35/-32 hb=711</t>
  </si>
  <si>
    <t>heap_used first/min/max/last=25288/25288/25288/25288 drift=0</t>
  </si>
  <si>
    <t>max_gap_ms=10003 stalls_gt_30s=0</t>
  </si>
  <si>
    <t>GC Az (°)</t>
  </si>
  <si>
    <t>GC Alt (°)</t>
  </si>
  <si>
    <t>Sun Az (°)</t>
  </si>
  <si>
    <t>Sun Alt (°)</t>
  </si>
  <si>
    <t>W</t>
  </si>
  <si>
    <t>t</t>
  </si>
  <si>
    <t>WP02</t>
  </si>
  <si>
    <t>W=1</t>
  </si>
  <si>
    <t>Speed 10 m/hr</t>
  </si>
  <si>
    <t>Speed 20 m/hr</t>
  </si>
  <si>
    <t>Speed 30 m/hr</t>
  </si>
  <si>
    <t>Speed 40 m/hr</t>
  </si>
  <si>
    <t>Speed 50 m/hr</t>
  </si>
  <si>
    <t>Speed 60 m/hr</t>
  </si>
  <si>
    <t>Speed 70 m/hr</t>
  </si>
  <si>
    <t>Speed 80 m/hr</t>
  </si>
  <si>
    <t>Speed 90 m/hr</t>
  </si>
  <si>
    <t>Speed 100 m/hr</t>
  </si>
  <si>
    <t>Steer centre</t>
  </si>
  <si>
    <t>W=2</t>
  </si>
  <si>
    <t>W=3</t>
  </si>
  <si>
    <t>GetCartLog</t>
  </si>
  <si>
    <t>ProcessCartLog</t>
  </si>
  <si>
    <t>GenerateReplayPlan</t>
  </si>
  <si>
    <t>GetGimbalLogToSheet</t>
  </si>
  <si>
    <t>ClearCartLog</t>
  </si>
  <si>
    <t>ClearGimbalLog</t>
  </si>
  <si>
    <t>CartLogSummary</t>
  </si>
  <si>
    <t>Functions:</t>
  </si>
  <si>
    <t>EventDescription</t>
  </si>
  <si>
    <t>TimestampDiff</t>
  </si>
  <si>
    <t>SafeDouble</t>
  </si>
  <si>
    <t>Steps to move cart-log info into the Cart Plan sheet:</t>
  </si>
  <si>
    <t>1. Clear the CartLog sheet — so the run doesn't stack on an old one (until we fold this into the macro).</t>
  </si>
  <si>
    <t>2. Run GetCartLog — imports the run from the cart into the CartLog sheet.</t>
  </si>
  <si>
    <t>3. Run ProcessCartLog — fills col G "Distance (m)" (BuildPlanFromCartLog refuses to run without this).</t>
  </si>
  <si>
    <t>4. Run BuildPlanFromCartLog — writes the cart plan into the Plan sheet's left zone. If the Plan already has rows, it asks before overwriting — say Yes.</t>
  </si>
  <si>
    <t>Do them in that order. Tell me the result after each, or just shout if any step throws a</t>
  </si>
  <si>
    <t>BuildPlanFromCartLog</t>
  </si>
  <si>
    <t>W=4</t>
  </si>
  <si>
    <t>btnIntegrateBicycle</t>
  </si>
  <si>
    <t>C</t>
  </si>
  <si>
    <t>Heading (deg)</t>
  </si>
  <si>
    <t>RearSteps</t>
  </si>
  <si>
    <t>FrontSteps</t>
  </si>
  <si>
    <t>BNO heading (deg)</t>
  </si>
  <si>
    <t>BNO cal</t>
  </si>
  <si>
    <t>iPhone compass (deg)</t>
  </si>
  <si>
    <t>Compass WP</t>
  </si>
  <si>
    <t>Steer right 5 deg</t>
  </si>
  <si>
    <t>Steer right 10 deg</t>
  </si>
  <si>
    <t>Steer right 15 deg</t>
  </si>
  <si>
    <t>Steer right 20 deg</t>
  </si>
  <si>
    <t>Steer right 25 deg</t>
  </si>
  <si>
    <t>Steer right 30 deg</t>
  </si>
  <si>
    <t>Steer right 35 deg</t>
  </si>
  <si>
    <t>Commences</t>
  </si>
  <si>
    <t>Col</t>
  </si>
  <si>
    <t>Field</t>
  </si>
  <si>
    <t>What you can type</t>
  </si>
  <si>
    <t>M</t>
  </si>
  <si>
    <t>nothing - auto formula (GP01, GP02, ...)</t>
  </si>
  <si>
    <t>N</t>
  </si>
  <si>
    <t>WP, TIME, ASTRO</t>
  </si>
  <si>
    <t>O</t>
  </si>
  <si>
    <t>depends on N: WP -&gt; WP01..WPnn (pulled from the cart plan, col B); ASTRO -&gt; sunset, sunrise, moonrise, moonset, gcrise, gctransit, gcset; TIME -&gt; a time typed as HH:MM</t>
  </si>
  <si>
    <t>P</t>
  </si>
  <si>
    <t>a number of minutes (blank = 0)</t>
  </si>
  <si>
    <t>Q</t>
  </si>
  <si>
    <t>nothing - formula (anchor time + offset)</t>
  </si>
  <si>
    <t>R</t>
  </si>
  <si>
    <t>nothing - formula (gap to next step)</t>
  </si>
  <si>
    <t>Pan Follow, Lock, Move, Track, Track-yaw, END</t>
  </si>
  <si>
    <t>sun, moon, gc</t>
  </si>
  <si>
    <t>U</t>
  </si>
  <si>
    <t>Imperceptible, Cinematic ease, Deliberate pan, Fast, Snap, Computed, dash</t>
  </si>
  <si>
    <t>V</t>
  </si>
  <si>
    <t>Ry (deg)</t>
  </si>
  <si>
    <t>a number, or dash</t>
  </si>
  <si>
    <t>Rp (deg)</t>
  </si>
  <si>
    <t>a number, or dash (in Track-yaw mode this is the absolute pitch)</t>
  </si>
  <si>
    <t>X</t>
  </si>
  <si>
    <t>dyaw (deg)</t>
  </si>
  <si>
    <t>a number (relative yaw move)</t>
  </si>
  <si>
    <t>Y</t>
  </si>
  <si>
    <t>dpitch (deg)</t>
  </si>
  <si>
    <t>a number (relative pitch move)</t>
  </si>
  <si>
    <t>Z</t>
  </si>
  <si>
    <t>none, Just-perceptible, Comfortable, Cinematic, dash</t>
  </si>
  <si>
    <t>AA</t>
  </si>
  <si>
    <t>nothing - derived ("(computed)")</t>
  </si>
  <si>
    <t>AB</t>
  </si>
  <si>
    <t>free text</t>
  </si>
  <si>
    <t>Speed 0 m/hr</t>
  </si>
  <si>
    <t>iPhone compass 180 -&gt; WP1</t>
  </si>
  <si>
    <t>iPhone compass 180 -&gt; WP2</t>
  </si>
  <si>
    <t>iPhone compass 270 -&gt; WP3</t>
  </si>
  <si>
    <t>iPhone compass 270 -&gt; WP4</t>
  </si>
  <si>
    <t>Gimbal Visual</t>
  </si>
  <si>
    <t>Dir (CW/CCW)</t>
  </si>
  <si>
    <t>Moon Az (°)</t>
  </si>
  <si>
    <t>Moon Alt (°)</t>
  </si>
  <si>
    <t>Moon above horizon</t>
  </si>
  <si>
    <t>Get Map</t>
  </si>
  <si>
    <t>http://www.skippysky.com.au/Compact/Australia/Compact_Oz_Stockport.html</t>
  </si>
  <si>
    <t>Cable Visual</t>
  </si>
  <si>
    <t>CABLEPUSH</t>
  </si>
  <si>
    <t>PREP</t>
  </si>
  <si>
    <t>UTILS</t>
  </si>
  <si>
    <t>TRACKPUSH</t>
  </si>
  <si>
    <t>PushTrackPathsToCart ok</t>
  </si>
  <si>
    <t>=== PushTrackPathsToCart ===</t>
  </si>
  <si>
    <t>Mode</t>
  </si>
  <si>
    <t>F</t>
  </si>
  <si>
    <t>_x000D_</t>
  </si>
  <si>
    <t>Yaw</t>
  </si>
  <si>
    <t>Pitch</t>
  </si>
  <si>
    <t>Obj</t>
  </si>
  <si>
    <t>dyaw</t>
  </si>
  <si>
    <t>dpitch</t>
  </si>
  <si>
    <t>Way 01</t>
  </si>
  <si>
    <t>CARTPUSH</t>
  </si>
  <si>
    <t>TRACKPLAN</t>
  </si>
  <si>
    <t xml:space="preserve">  (build: Day28 dated-timeline ease fix)</t>
  </si>
  <si>
    <t xml:space="preserve">  (build: Day29 Phase-1 WP-event binding -- tail tokens awp/offms)</t>
  </si>
  <si>
    <t xml:space="preserve">    bind: awp=1 offms=0</t>
  </si>
  <si>
    <t>PrepSession, today</t>
  </si>
  <si>
    <t>Prep Plan</t>
  </si>
  <si>
    <t>PrepCart</t>
  </si>
  <si>
    <t>--- PushToCart start ---</t>
  </si>
  <si>
    <t>PushCartPlan ok</t>
  </si>
  <si>
    <t>PushTrackPlanToCart ok</t>
  </si>
  <si>
    <t>CHARTPUSH</t>
  </si>
  <si>
    <t>PushChartToCart ok</t>
  </si>
  <si>
    <t>PushCableStripToCart ok</t>
  </si>
  <si>
    <t>--- PushToCart end ---</t>
  </si>
  <si>
    <t>REALTIME</t>
  </si>
  <si>
    <t>AstroPush.SetRealtimeAnchor ok</t>
  </si>
  <si>
    <t>Cable span (deg)</t>
  </si>
  <si>
    <t>Cable span OK (&lt;=450)</t>
  </si>
  <si>
    <t>GP02</t>
  </si>
  <si>
    <t>GP03</t>
  </si>
  <si>
    <t>Pan Time</t>
  </si>
  <si>
    <t>Pan Speed</t>
  </si>
  <si>
    <t>Astro yaw</t>
  </si>
  <si>
    <t>Astro pitch</t>
  </si>
  <si>
    <t>Aim</t>
  </si>
  <si>
    <t>Short</t>
  </si>
  <si>
    <t xml:space="preserve">  WP02 -&gt; s,0,0,0,o</t>
  </si>
  <si>
    <t xml:space="preserve">  (build: Day32 step-scan + cart-position eh for Track/Move)</t>
  </si>
  <si>
    <t>Actual (mins)</t>
  </si>
  <si>
    <t>Stay (min)</t>
  </si>
  <si>
    <t>--- PushCartPlan start (REAL PUSH) ---</t>
  </si>
  <si>
    <t>--- PushCartPlan end (REAL PUSH) ---</t>
  </si>
  <si>
    <t>--- PushTrackPlanToCart start (REAL PUSH) ---</t>
  </si>
  <si>
    <t>--- PushChartToCart start (REAL PUSH) ---</t>
  </si>
  <si>
    <t xml:space="preserve">  GET chartsvg idx=0 last=0 (150 raw chars)</t>
  </si>
  <si>
    <t xml:space="preserve">    OK OK chartsvg idx=0 len=150_x000D_
</t>
  </si>
  <si>
    <t xml:space="preserve">  GET chartsvg idx=1 last=0 (150 raw chars)</t>
  </si>
  <si>
    <t xml:space="preserve">    OK OK chartsvg idx=1 len=300_x000D_
</t>
  </si>
  <si>
    <t>--- PushCableStripToCart start (REAL PUSH) ---</t>
  </si>
  <si>
    <t xml:space="preserve">  GET chartsvg idx=2 last=0 (150 raw chars)</t>
  </si>
  <si>
    <t xml:space="preserve">    OK OK chartsvg idx=2 len=450_x000D_
</t>
  </si>
  <si>
    <t xml:space="preserve">  GET chartsvg idx=3 last=0 (150 raw chars)</t>
  </si>
  <si>
    <t xml:space="preserve">    OK OK chartsvg idx=3 len=600_x000D_
</t>
  </si>
  <si>
    <t xml:space="preserve">  GET chartsvg idx=4 last=0 (150 raw chars)</t>
  </si>
  <si>
    <t xml:space="preserve">    OK OK chartsvg idx=4 len=750_x000D_
</t>
  </si>
  <si>
    <t xml:space="preserve">    acquire (Pan Time get-there) -&gt; acquire_ms=0 (0.0 min)</t>
  </si>
  <si>
    <t xml:space="preserve">  GET chartsvg idx=5 last=0 (150 raw chars)</t>
  </si>
  <si>
    <t xml:space="preserve">    OK OK chartsvg idx=5 len=900_x000D_
</t>
  </si>
  <si>
    <t>ASTROPUSH</t>
  </si>
  <si>
    <t>=== PushAstroToCart ===</t>
  </si>
  <si>
    <t>AstroPush.PushAstroToCart ok</t>
  </si>
  <si>
    <t>FORMULA</t>
  </si>
  <si>
    <t>PushFormulaToCart ok</t>
  </si>
  <si>
    <t>GP04</t>
  </si>
  <si>
    <t>Gimbal Plan - formula layer</t>
  </si>
  <si>
    <t>Working columns for the Plan sheet (Fires-at / Actual / Dir / Pan Time). Cable safety = Python cable strip; pitch limit = plan view. Not operator-facing.</t>
  </si>
  <si>
    <t>Pano configs</t>
  </si>
  <si>
    <t>Design once per lens. Type the inputs (blue); formulas derive the contract the rest of the workbook reads. Run the planner button to see edges/overlap/buckets/final-video before committing.</t>
  </si>
  <si>
    <t>Lens label</t>
  </si>
  <si>
    <t>Sigma 14mm</t>
  </si>
  <si>
    <t>Orientation</t>
  </si>
  <si>
    <t>landscape</t>
  </si>
  <si>
    <t>Focal length (mm)</t>
  </si>
  <si>
    <t>Subject span (deg)</t>
  </si>
  <si>
    <t>Edge framing / side (deg)</t>
  </si>
  <si>
    <t>Exposure Tv (s)</t>
  </si>
  <si>
    <t>Slew rate (deg/s)</t>
  </si>
  <si>
    <t>Settle (ms)</t>
  </si>
  <si>
    <t>--- derived (contract) ---</t>
  </si>
  <si>
    <t>Coverage needed (deg)</t>
  </si>
  <si>
    <t>Step (deg)</t>
  </si>
  <si>
    <t>Overlap (deg)</t>
  </si>
  <si>
    <t>Overlap (%)</t>
  </si>
  <si>
    <t>Coverage actual (deg)</t>
  </si>
  <si>
    <t>Offsets (deg), max 8</t>
  </si>
  <si>
    <t>Cadence / pano (s)</t>
  </si>
  <si>
    <t>Shoot duration (hr)</t>
  </si>
  <si>
    <t>Playback FPS</t>
  </si>
  <si>
    <t>Final video (s)</t>
  </si>
  <si>
    <t>Planner: final-video cost (shared inputs)</t>
  </si>
  <si>
    <t xml:space="preserve">    eh: 0.0 deg (cart expected heading at fire time)</t>
  </si>
  <si>
    <t>PANOPUSH</t>
  </si>
  <si>
    <t>PanoConfigPush.PushPanoConfigs ok</t>
  </si>
  <si>
    <t>WP</t>
  </si>
  <si>
    <t>Slow</t>
  </si>
  <si>
    <t>Moon rise: none in window</t>
  </si>
  <si>
    <t>arch_set: not tracked by plan - cubic skipped</t>
  </si>
  <si>
    <t xml:space="preserve">GET /exposure/target ss=60 sr=40 OK {"target":128,"mode":"brighten","ss":60,"sr":40,"pair":true}_x000D_
</t>
  </si>
  <si>
    <t>--- PushChartToCart end (REAL PUSH, 7 chunk(s)) ---</t>
  </si>
  <si>
    <t>GET /exposure/load branch=default url_bytes=1357</t>
  </si>
  <si>
    <t>Built 1 TrackInterval(s).</t>
  </si>
  <si>
    <t>--- PushTrackPlanToCart end (REAL PUSH, 1 intervals) ---</t>
  </si>
  <si>
    <t>moon: not tracked by plan - cubic skipped</t>
  </si>
  <si>
    <t>wp01</t>
  </si>
  <si>
    <t>sun: not tracked by plan - cubic skipped</t>
  </si>
  <si>
    <t xml:space="preserve">  GET /settings/cablesvg idx=0 last=0 (150 chars)</t>
  </si>
  <si>
    <t xml:space="preserve">  GET /settings/cablesvg idx=1 last=0 (150 chars)</t>
  </si>
  <si>
    <t xml:space="preserve">  GET /settings/cablesvg idx=2 last=0 (150 chars)</t>
  </si>
  <si>
    <t>--- end (REAL PUSH, 4 chunk(s)) ---</t>
  </si>
  <si>
    <t>PanoCentre pano config</t>
  </si>
  <si>
    <t>Yaw columns (shots)</t>
  </si>
  <si>
    <t>Pitch rows (1=Centre, 2=Cycle)</t>
  </si>
  <si>
    <t>FOV yaw (deg)</t>
  </si>
  <si>
    <t>FOV vertical (deg)</t>
  </si>
  <si>
    <t>Row step (deg)</t>
  </si>
  <si>
    <t>PanoCycle pano config</t>
  </si>
  <si>
    <t>GET http://192.168.1.97/settings/panocfg?cfg=L&amp;n=4&amp;mode=0&amp;rows=1&amp;rowstep=41&amp;o0=-78&amp;o1=-26&amp;o2=26&amp;o3=78</t>
  </si>
  <si>
    <t xml:space="preserve">landscape OK {"cfg":"L","n":4,"mode":0,"rows":1,"rowstep":41,"offsets":[-78,-26,26,78,0,0,0,0]}_x000D_
</t>
  </si>
  <si>
    <t>GET http://192.168.1.97/settings/panocfg?cfg=P&amp;n=4&amp;mode=1&amp;rows=2&amp;rowstep=41&amp;o0=-78&amp;o1=-26&amp;o2=26&amp;o3=78</t>
  </si>
  <si>
    <t xml:space="preserve">portrait OK {"cfg":"P","n":4,"mode":1,"rows":2,"rowstep":41,"offsets":[-78,-26,26,78,0,0,0,0]}_x000D_
</t>
  </si>
  <si>
    <t xml:space="preserve">  NOTE row 6: action 'TRACK-YAW' - skipped</t>
  </si>
  <si>
    <t>ASTRO</t>
  </si>
  <si>
    <t>Start Watycher</t>
  </si>
  <si>
    <t>Stop Watcher</t>
  </si>
  <si>
    <t xml:space="preserve">  WP01 -&gt; (start marker, skipped)</t>
  </si>
  <si>
    <t>Assembled: /plan/load?n=1&amp;s1=s,0,0,0,o  (1 segments)</t>
  </si>
  <si>
    <t xml:space="preserve">OK OK loaded n=1_x000D_
</t>
  </si>
  <si>
    <t>arch_rise: not tracked by plan - cubic skipped</t>
  </si>
  <si>
    <t>Track-yaw</t>
  </si>
  <si>
    <t>Low Cart Battery</t>
  </si>
  <si>
    <t>Init OK 18:51:22</t>
  </si>
  <si>
    <t>BATTLOW</t>
  </si>
  <si>
    <t>HTTP 200 battlow=22.3_x000D_
 (v=22.3)</t>
  </si>
  <si>
    <t>AstroPush.PushBattLowToCart ok</t>
  </si>
  <si>
    <t>ew / changed endpoints (browser at the cart IP):</t>
  </si>
  <si>
    <t>/soak/list — every SOAK_NNN.CSV on the card with byte sizes, and which is current.</t>
  </si>
  <si>
    <t>/soak/info?file=SOAK_007.CSV — size/lines/rssi of any named file.</t>
  </si>
  <si>
    <t>/soak/tail?n=100&amp;file=SOAK_007.CSV — last N lines of any file.</t>
  </si>
  <si>
    <t>/soak/summary?file=SOAK_007.CSV — full-run tally of any file.</t>
  </si>
  <si>
    <t>/soak/dump?off=0&amp;len=4096&amp;file=SOAK_007.CSV — raw chunked pull of any file.</t>
  </si>
  <si>
    <t>Filenames are validated to SOAK_*.CSV (n</t>
  </si>
  <si>
    <t xml:space="preserve">  idx=0 obj=W mode=Y ts=0ms te=10800000ms offy=0.0 offp=30.0</t>
  </si>
  <si>
    <t xml:space="preserve">  GP track gc: 13 pts over 180 min</t>
  </si>
  <si>
    <t>mw seg 0 pushed (ts=-300 te=2550)</t>
  </si>
  <si>
    <t>mw seg 1 pushed (ts=2550 te=5400)</t>
  </si>
  <si>
    <t>mw seg 2 pushed (ts=5400 te=8250)</t>
  </si>
  <si>
    <t>mw seg 3 pushed (ts=8250 te=11100)</t>
  </si>
  <si>
    <t>http://192.168.1.99:8080</t>
  </si>
  <si>
    <t>http://192.168.1.97</t>
  </si>
  <si>
    <t>GET http://192.168.1.97/plan/load?n=1&amp;s1=s,0,0,0,o</t>
  </si>
  <si>
    <t>Sun rise  yaw=61.5 pitch=-0.8</t>
  </si>
  <si>
    <t>GET http://192.168.1.97/settings/trackplan?idx=0&amp;ts=0&amp;te=10800000&amp;obj=W&amp;mode=Y&amp;offy=0.00&amp;offp=30.00&amp;acquire=0&amp;awp=1&amp;offms=0&amp;eh=0.00</t>
  </si>
  <si>
    <t>Moon (local): rise=(none in window) set=05:02 | TRUE arc rise=27/06 14:44 set=28/06 06:00</t>
  </si>
  <si>
    <t>Phase 1  -  Daytime</t>
  </si>
  <si>
    <t>Sun set   yaw=298.5 pitch=-0.8</t>
  </si>
  <si>
    <t>MW rise 18:43 yaw=107.3 pitch=27.7</t>
  </si>
  <si>
    <t>MW mid  23:43 yaw=359.8 pitch=83.4</t>
  </si>
  <si>
    <t>MW end  05:53 yaw=244.4 pitch=14.4</t>
  </si>
  <si>
    <t>Moon set  05:02 yaw=238.7 pitch=-0.5</t>
  </si>
  <si>
    <t>GET http://192.168.1.97/settings/astropos?sry=61.52&amp;srp=-0.83&amp;ssy=298.52&amp;ssp=-0.82&amp;mry=107.32&amp;mrp=27.67&amp;mmy=359.78&amp;mmp=83.37&amp;mey=244.38&amp;mep=14.36&amp;mnsy=238.71&amp;mnsp=-0.52</t>
  </si>
  <si>
    <t xml:space="preserve">OK {"mask":123,"sun_rise":{"y":61.52,"p":-0.83},"sun_set":{"y":298.52,"p":-0.82},"moon_rise":{"y":0.00,"p":0.00},"moon_set":{"y":238.71,"p":-0.52},"mw_rise":{"y":107.32,"p":27.67},"mw_mid":{"y":359.78,"p":83.37},"mw_end":{"y":244.38,"p":14.36}}_x000D_
</t>
  </si>
  <si>
    <t xml:space="preserve">  R10: folded 1 track sweep(s) from Python -&gt; used=22.6 headroom=427.4</t>
  </si>
  <si>
    <t xml:space="preserve">  min=104.8 max=127.5 used=22.6 headroom=427.4</t>
  </si>
  <si>
    <t xml:space="preserve">  points=1 svg_len=554</t>
  </si>
  <si>
    <t xml:space="preserve">  GET /settings/cablesvg idx=3 last=1 (104 chars)</t>
  </si>
  <si>
    <t>ABORT: cart /status did not respond at http://192.168.1.97</t>
  </si>
  <si>
    <t xml:space="preserve">GET /exposure/load HTTP 0 </t>
  </si>
  <si>
    <t>GET /exposure/target ss=60 sr=40 HTTP 0</t>
  </si>
  <si>
    <t xml:space="preserve">HTTP 0 </t>
  </si>
  <si>
    <t>HTTP exception: The connection with the server was terminated abnormally_x000D_
 url=http://192.168.1.97/settings/battlow?v=22.3</t>
  </si>
  <si>
    <t>ABORT: cart /status no response at http://192.168.1.97</t>
  </si>
  <si>
    <t>mw seg 0 HTTP 0</t>
  </si>
  <si>
    <t xml:space="preserve">COVERAGE FAIL - tracked object(s) without a good cubic:_x000D_
  mw_x000D_
</t>
  </si>
  <si>
    <t xml:space="preserve">landscape error -2147012866: The connection with the server was terminated abnormally_x000D_
</t>
  </si>
  <si>
    <t xml:space="preserve">portrait error -2147012866: The connection with the server was terminated abnormally_x000D_
</t>
  </si>
  <si>
    <t xml:space="preserve">    HTTP 0 </t>
  </si>
  <si>
    <t>mw seg 0 pushed (ts=-299 te=2551)</t>
  </si>
  <si>
    <t>mw seg 1 pushed (ts=2551 te=5401)</t>
  </si>
  <si>
    <t>mw seg 2 pushed (ts=5401 te=8251)</t>
  </si>
  <si>
    <t>mw seg 3 pushed (ts=8251 te=11101)</t>
  </si>
  <si>
    <t>GC at 21:37:57: az=85.0° alt=62.7° -&gt; yaw=85.0° pitch=62.7°</t>
  </si>
  <si>
    <t>GC at 21:52:57: az=82.1° alt=65.7° -&gt; yaw=82.1° pitch=65.7°</t>
  </si>
  <si>
    <t>GC at 22:07:57: az=78.7° alt=68.7° -&gt; yaw=78.7° pitch=68.7°</t>
  </si>
  <si>
    <t>GC at 22:22:57: az=74.5° alt=71.7° -&gt; yaw=74.5° pitch=71.7°</t>
  </si>
  <si>
    <t>GC at 22:37:57: az=69.2° alt=74.6° -&gt; yaw=69.2° pitch=74.6°</t>
  </si>
  <si>
    <t>GC at 22:52:57: az=61.9° alt=77.4° -&gt; yaw=61.9° pitch=77.4°</t>
  </si>
  <si>
    <t>GC at 23:07:57: az=51.3° alt=79.9° -&gt; yaw=51.3° pitch=79.9°</t>
  </si>
  <si>
    <t>GC at 23:22:57: az=35.1° alt=82.0° -&gt; yaw=35.1° pitch=82.0°</t>
  </si>
  <si>
    <t>GC at 23:37:57: az=11.0° alt=83.3° -&gt; yaw=11.0° pitch=83.3°</t>
  </si>
  <si>
    <t>GC at 23:52:57: az=343.1° alt=83.1° -&gt; yaw=-16.9° pitch=83.1°</t>
  </si>
  <si>
    <t>GC at 00:07:57: az=320.7° alt=81.6° -&gt; yaw=-39.3° pitch=81.6°</t>
  </si>
  <si>
    <t xml:space="preserve">  GET chartsvg idx=6 last=1 (126 raw chars)</t>
  </si>
  <si>
    <t xml:space="preserve">    OK OK chartsvg idx=6 len=1026_x000D_
</t>
  </si>
  <si>
    <t>2026-06-26 21:35:41</t>
  </si>
  <si>
    <t xml:space="preserve">anchor UTC ms=1782475541000 -&gt; OK realtime anchored_x000D_
</t>
  </si>
  <si>
    <t>2026-06-26 21:35:42</t>
  </si>
  <si>
    <t xml:space="preserve">GET /exposure/load OK {"ok":true,"branch":"default","sstv":51,"ssiso":12,"srtv":49,"sriso":14,"tvc":20,"isoc":1600,"isob":100,"anchor":true,"t0ss":15801,"t0sr":-35499,"cross":5493,"cur_event":"sunrise","trel_now":-32768}_x000D_
</t>
  </si>
  <si>
    <t>2026-06-26 21:35:43</t>
  </si>
  <si>
    <t>2026-06-26 21:35:44</t>
  </si>
  <si>
    <t xml:space="preserve">  OK {"count":1,"anchor_ms":643621}_x000D_
</t>
  </si>
  <si>
    <t>mw zenith band: alt&gt;70 eased yaw 76.6 -&gt; -65.2 over 145 min</t>
  </si>
  <si>
    <t>2026-06-26 21:35:45</t>
  </si>
  <si>
    <t>GC at 21:35:46: az=85.4° alt=62.2° -&gt; yaw=85.4° pitch=62.2°</t>
  </si>
  <si>
    <t>GC at 21:50:46: az=82.5° alt=65.3° -&gt; yaw=82.5° pitch=65.3°</t>
  </si>
  <si>
    <t>GC at 22:05:46: az=79.2° alt=68.3° -&gt; yaw=79.2° pitch=68.3°</t>
  </si>
  <si>
    <t>GC at 22:20:46: az=75.2° alt=71.3° -&gt; yaw=75.2° pitch=71.3°</t>
  </si>
  <si>
    <t>GC at 22:35:46: az=70.0° alt=74.2° -&gt; yaw=70.0° pitch=74.2°</t>
  </si>
  <si>
    <t>GC at 22:50:46: az=63.1° alt=77.0° -&gt; yaw=63.1° pitch=77.0°</t>
  </si>
  <si>
    <t>GC at 23:05:46: az=53.2° alt=79.6° -&gt; yaw=53.2° pitch=79.6°</t>
  </si>
  <si>
    <t>GC at 23:20:46: az=37.9° alt=81.8° -&gt; yaw=37.9° pitch=81.8°</t>
  </si>
  <si>
    <t>GC at 23:35:46: az=14.9° alt=83.2° -&gt; yaw=14.9° pitch=83.2°</t>
  </si>
  <si>
    <t>GC at 23:50:46: az=347.0° alt=83.2° -&gt; yaw=-13.0° pitch=83.2°</t>
  </si>
  <si>
    <t>GC at 00:05:46: az=323.4° alt=81.9° -&gt; yaw=-36.6° pitch=81.9°</t>
  </si>
  <si>
    <t>GC at 00:20:46: az=307.7° alt=79.7° -&gt; yaw=-52.3° pitch=79.7°</t>
  </si>
  <si>
    <t>GC at 00:35:46: az=297.4° alt=77.2° -&gt; yaw=-62.6° pitch=77.2°</t>
  </si>
  <si>
    <t xml:space="preserve">  yaw_min=-62.6 movepts=13 panoGPs=0 svg_len=1026</t>
  </si>
  <si>
    <t>2026-06-26 21:35:46</t>
  </si>
  <si>
    <t>2026-06-26 21:35:57</t>
  </si>
  <si>
    <t>2026-06-26 21:36:00</t>
  </si>
  <si>
    <t xml:space="preserve">anchor UTC ms=1782475560000 -&gt; OK realtime anchored_x000D_
</t>
  </si>
  <si>
    <t>2026-06-26 21:36:01</t>
  </si>
  <si>
    <t xml:space="preserve">GET /exposure/load OK {"ok":true,"branch":"default","sstv":51,"ssiso":12,"srtv":49,"sriso":14,"tvc":20,"isoc":1600,"isob":100,"anchor":true,"t0ss":15820,"t0sr":-35480,"cross":5493,"cur_event":"sunrise","trel_now":-32768}_x000D_
</t>
  </si>
  <si>
    <t>2026-06-26 21:36:02</t>
  </si>
  <si>
    <t xml:space="preserve">  OK {"count":1,"anchor_ms":661956}_x000D_
</t>
  </si>
  <si>
    <t>mw zenith band: alt&gt;70 eased yaw 76.5 -&gt; -65.3 over 145 min</t>
  </si>
  <si>
    <t>2026-06-26 21:36:03</t>
  </si>
  <si>
    <t>GC at 21:36:04: az=85.3° alt=62.3° -&gt; yaw=85.3° pitch=62.3°</t>
  </si>
  <si>
    <t>GC at 21:51:04: az=82.5° alt=65.3° -&gt; yaw=82.5° pitch=65.3°</t>
  </si>
  <si>
    <t>GC at 22:06:04: az=79.1° alt=68.3° -&gt; yaw=79.1° pitch=68.3°</t>
  </si>
  <si>
    <t>GC at 22:21:04: az=75.1° alt=71.3° -&gt; yaw=75.1° pitch=71.3°</t>
  </si>
  <si>
    <t>GC at 22:36:04: az=69.9° alt=74.2° -&gt; yaw=69.9° pitch=74.2°</t>
  </si>
  <si>
    <t>GC at 22:51:04: az=63.0° alt=77.0° -&gt; yaw=63.0° pitch=77.0°</t>
  </si>
  <si>
    <t>GC at 23:06:04: az=52.9° alt=79.6° -&gt; yaw=52.9° pitch=79.6°</t>
  </si>
  <si>
    <t>GC at 23:21:04: az=37.5° alt=81.8° -&gt; yaw=37.5° pitch=81.8°</t>
  </si>
  <si>
    <t>GC at 23:36:04: az=14.4° alt=83.2° -&gt; yaw=14.4° pitch=83.2°</t>
  </si>
  <si>
    <t>GC at 23:51:04: az=346.4° alt=83.2° -&gt; yaw=-13.6° pitch=83.2°</t>
  </si>
  <si>
    <t>GC at 00:06:04: az=323.0° alt=81.9° -&gt; yaw=-37.0° pitch=81.9°</t>
  </si>
  <si>
    <t>2026-06-26 21:36:04</t>
  </si>
  <si>
    <t>GC at 00:21:04: az=307.4° alt=79.7° -&gt; yaw=-52.6° pitch=79.7°</t>
  </si>
  <si>
    <t>GC at 00:36:04: az=297.3° alt=77.1° -&gt; yaw=-62.7° pitch=77.1°</t>
  </si>
  <si>
    <t xml:space="preserve">  yaw_min=-62.7 movepts=13 panoGPs=0 svg_len=1026</t>
  </si>
  <si>
    <t>2026-06-26 21:36:15</t>
  </si>
  <si>
    <t>2026-06-26 21:36:17</t>
  </si>
  <si>
    <t xml:space="preserve">anchor UTC ms=1782475577000 -&gt; OK realtime anchored_x000D_
</t>
  </si>
  <si>
    <t>2026-06-26 21:36:18</t>
  </si>
  <si>
    <t xml:space="preserve">GET /exposure/load OK {"ok":true,"branch":"default","sstv":51,"ssiso":12,"srtv":49,"sriso":14,"tvc":20,"isoc":1600,"isob":100,"anchor":true,"t0ss":15837,"t0sr":-35463,"cross":5493,"cur_event":"sunrise","trel_now":-32768}_x000D_
</t>
  </si>
  <si>
    <t>2026-06-26 21:36:19</t>
  </si>
  <si>
    <t xml:space="preserve">  OK {"count":1,"anchor_ms":679154}_x000D_
</t>
  </si>
  <si>
    <t>2026-06-26 21:36:20</t>
  </si>
  <si>
    <t>mw zenith band: alt&gt;70 eased yaw 76.5 -&gt; -65.5 over 145 min</t>
  </si>
  <si>
    <t>2026-06-26 21:36:21</t>
  </si>
  <si>
    <t>GC at 21:36:21: az=85.3° alt=62.3° -&gt; yaw=85.3° pitch=62.3°</t>
  </si>
  <si>
    <t>GC at 21:51:21: az=82.4° alt=65.4° -&gt; yaw=82.4° pitch=65.4°</t>
  </si>
  <si>
    <t>GC at 22:06:21: az=79.1° alt=68.4° -&gt; yaw=79.1° pitch=68.4°</t>
  </si>
  <si>
    <t>GC at 22:21:21: az=75.0° alt=71.4° -&gt; yaw=75.0° pitch=71.4°</t>
  </si>
  <si>
    <t>GC at 22:36:21: az=69.8° alt=74.3° -&gt; yaw=69.8° pitch=74.3°</t>
  </si>
  <si>
    <t>GC at 22:51:21: az=62.8° alt=77.1° -&gt; yaw=62.8° pitch=77.1°</t>
  </si>
  <si>
    <t>GC at 23:06:21: az=52.7° alt=79.7° -&gt; yaw=52.7° pitch=79.7°</t>
  </si>
  <si>
    <t>GC at 23:21:21: az=37.2° alt=81.8° -&gt; yaw=37.2° pitch=81.8°</t>
  </si>
  <si>
    <t>GC at 23:36:21: az=13.9° alt=83.2° -&gt; yaw=13.9° pitch=83.2°</t>
  </si>
  <si>
    <t>GC at 23:51:21: az=345.9° alt=83.2° -&gt; yaw=-14.1° pitch=83.2°</t>
  </si>
  <si>
    <t>GC at 00:06:21: az=322.7° alt=81.8° -&gt; yaw=-37.3° pitch=81.8°</t>
  </si>
  <si>
    <t>GC at 00:21:21: az=307.2° alt=79.6° -&gt; yaw=-52.8° pitch=79.6°</t>
  </si>
  <si>
    <t>GC at 00:36:21: az=297.1° alt=77.1° -&gt; yaw=-62.9° pitch=77.1°</t>
  </si>
  <si>
    <t xml:space="preserve">  yaw_min=-62.9 movepts=13 panoGPs=0 svg_len=1026</t>
  </si>
  <si>
    <t>2026-06-26 21:36:28</t>
  </si>
  <si>
    <t>2026-06-26 21:36:29</t>
  </si>
  <si>
    <t>2026-06-26 21:36:40</t>
  </si>
  <si>
    <t>2026-06-26 21:36:53</t>
  </si>
  <si>
    <t xml:space="preserve">anchor UTC ms=1782475613000 -&gt; OK realtime anchored_x000D_
</t>
  </si>
  <si>
    <t xml:space="preserve">GET /exposure/load OK {"ok":true,"branch":"default","sstv":51,"ssiso":12,"srtv":49,"sriso":14,"tvc":20,"isoc":1600,"isob":100,"anchor":true,"t0ss":15872,"t0sr":-35428,"cross":5493,"cur_event":"sunrise","trel_now":-32768}_x000D_
</t>
  </si>
  <si>
    <t>2026-06-26 21:36:54</t>
  </si>
  <si>
    <t xml:space="preserve">  OK {"count":1,"anchor_ms":713732}_x000D_
</t>
  </si>
  <si>
    <t>mw zenith band: alt&gt;70 eased yaw 76.3 -&gt; -65.7 over 145 min</t>
  </si>
  <si>
    <t>GC at 21:36:55: az=85.2° alt=62.4° -&gt; yaw=85.2° pitch=62.4°</t>
  </si>
  <si>
    <t>GC at 21:51:55: az=82.3° alt=65.5° -&gt; yaw=82.3° pitch=65.5°</t>
  </si>
  <si>
    <t>GC at 22:06:55: az=78.9° alt=68.5° -&gt; yaw=78.9° pitch=68.5°</t>
  </si>
  <si>
    <t>GC at 22:21:55: az=74.8° alt=71.5° -&gt; yaw=74.8° pitch=71.5°</t>
  </si>
  <si>
    <t>GC at 22:36:55: az=69.6° alt=74.4° -&gt; yaw=69.6° pitch=74.4°</t>
  </si>
  <si>
    <t>GC at 22:51:55: az=62.5° alt=77.2° -&gt; yaw=62.5° pitch=77.2°</t>
  </si>
  <si>
    <t>GC at 23:06:55: az=52.2° alt=79.8° -&gt; yaw=52.2° pitch=79.8°</t>
  </si>
  <si>
    <t>GC at 23:21:55: az=36.4° alt=81.9° -&gt; yaw=36.4° pitch=81.9°</t>
  </si>
  <si>
    <t>GC at 23:36:55: az=12.8° alt=83.2° -&gt; yaw=12.8° pitch=83.2°</t>
  </si>
  <si>
    <t>GC at 23:51:55: az=344.9° alt=83.1° -&gt; yaw=-15.1° pitch=83.1°</t>
  </si>
  <si>
    <t>GC at 00:06:55: az=322.0° alt=81.8° -&gt; yaw=-38.0° pitch=81.8°</t>
  </si>
  <si>
    <t>GC at 00:21:55: az=306.7° alt=79.6° -&gt; yaw=-53.3° pitch=79.6°</t>
  </si>
  <si>
    <t>GC at 00:36:55: az=296.8° alt=77.0° -&gt; yaw=-63.2° pitch=77.0°</t>
  </si>
  <si>
    <t xml:space="preserve">  yaw_min=-63.2 movepts=13 panoGPs=0 svg_len=1026</t>
  </si>
  <si>
    <t>2026-06-26 21:36:55</t>
  </si>
  <si>
    <t>2026-06-26 21:37:05</t>
  </si>
  <si>
    <t>2026-06-26 21:37:08</t>
  </si>
  <si>
    <t>2026-06-26 21:37:15</t>
  </si>
  <si>
    <t xml:space="preserve">anchor UTC ms=1782475628000 -&gt; OK realtime anchored_x000D_
</t>
  </si>
  <si>
    <t xml:space="preserve">GET /exposure/load OK {"ok":true,"branch":"default","sstv":51,"ssiso":12,"srtv":49,"sriso":14,"tvc":20,"isoc":1600,"isob":100,"anchor":true,"t0ss":15894,"t0sr":-35406,"cross":5493,"cur_event":"sunrise","trel_now":-32768}_x000D_
</t>
  </si>
  <si>
    <t>2026-06-26 21:37:16</t>
  </si>
  <si>
    <t xml:space="preserve">  OK {"count":1,"anchor_ms":735664}_x000D_
</t>
  </si>
  <si>
    <t>mw zenith band: alt&gt;70 eased yaw 76.2 -&gt; -65.9 over 145 min</t>
  </si>
  <si>
    <t>2026-06-26 21:37:53</t>
  </si>
  <si>
    <t>2026-06-26 21:37:56</t>
  </si>
  <si>
    <t>GC at 00:22:57: az=305.9° alt=79.4° -&gt; yaw=-54.1° pitch=79.4°</t>
  </si>
  <si>
    <t>GC at 00:37:57: az=296.3° alt=76.8° -&gt; yaw=-63.7° pitch=76.8°</t>
  </si>
  <si>
    <t xml:space="preserve">  yaw_min=-63.7 movepts=13 panoGPs=0 svg_len=1026</t>
  </si>
  <si>
    <t>2026-06-26 21:37:57</t>
  </si>
  <si>
    <t>2026-06-26 21:38:07</t>
  </si>
  <si>
    <t>2026-06-26 21:38:11</t>
  </si>
  <si>
    <t xml:space="preserve">anchor UTC ms=1782475691000 -&gt; OK realtime anchored_x000D_
</t>
  </si>
  <si>
    <t>2026-06-26 21:38:12</t>
  </si>
  <si>
    <t xml:space="preserve">GET /exposure/load OK {"ok":true,"branch":"default","sstv":51,"ssiso":12,"srtv":49,"sriso":14,"tvc":20,"isoc":1600,"isob":100,"anchor":true,"t0ss":15950,"t0sr":-35350,"cross":5493,"cur_event":"sunrise","trel_now":-32768}_x000D_
</t>
  </si>
  <si>
    <t>2026-06-26 21:38:13</t>
  </si>
  <si>
    <t xml:space="preserve">  OK {"count":1,"anchor_ms":792831}_x000D_
</t>
  </si>
  <si>
    <t>mw zenith band: alt&gt;70 eased yaw 75.9 -&gt; -66.4 over 145 min</t>
  </si>
  <si>
    <t>GC at 21:38:14: az=84.9° alt=62.7° -&gt; yaw=84.9° pitch=62.7°</t>
  </si>
  <si>
    <t>GC at 21:53:14: az=82.0° alt=65.8° -&gt; yaw=82.0° pitch=65.8°</t>
  </si>
  <si>
    <t>GC at 22:08:14: az=78.6° alt=68.8° -&gt; yaw=78.6° pitch=68.8°</t>
  </si>
  <si>
    <t>GC at 22:23:14: az=74.4° alt=71.7° -&gt; yaw=74.4° pitch=71.7°</t>
  </si>
  <si>
    <t>GC at 22:38:14: az=69.1° alt=74.6° -&gt; yaw=69.1° pitch=74.6°</t>
  </si>
  <si>
    <t>GC at 22:53:14: az=61.7° alt=77.4° -&gt; yaw=61.7° pitch=77.4°</t>
  </si>
  <si>
    <t>GC at 23:08:14: az=51.1° alt=80.0° -&gt; yaw=51.1° pitch=80.0°</t>
  </si>
  <si>
    <t>GC at 23:23:14: az=34.7° alt=82.1° -&gt; yaw=34.7° pitch=82.1°</t>
  </si>
  <si>
    <t>GC at 23:38:14: az=10.4° alt=83.3° -&gt; yaw=10.4° pitch=83.3°</t>
  </si>
  <si>
    <t>GC at 23:53:14: az=342.6° alt=83.1° -&gt; yaw=-17.4° pitch=83.1°</t>
  </si>
  <si>
    <t>GC at 00:08:14: az=320.3° alt=81.6° -&gt; yaw=-39.7° pitch=81.6°</t>
  </si>
  <si>
    <t>GC at 00:23:14: az=305.7° alt=79.3° -&gt; yaw=-54.3° pitch=79.3°</t>
  </si>
  <si>
    <t>GC at 00:38:14: az=296.1° alt=76.7° -&gt; yaw=-63.9° pitch=76.7°</t>
  </si>
  <si>
    <t xml:space="preserve">  yaw_min=-63.9 movepts=13 panoGPs=0 svg_len=1026</t>
  </si>
  <si>
    <t>2026-06-26 21:38:14</t>
  </si>
  <si>
    <t>2026-06-26 21:38:24</t>
  </si>
  <si>
    <t>2026-06-26 22:14:57</t>
  </si>
  <si>
    <t xml:space="preserve">anchor UTC ms=1782477897000 -&gt; OK realtime anchored_x000D_
</t>
  </si>
  <si>
    <t>2026-06-26 22:14:58</t>
  </si>
  <si>
    <t xml:space="preserve">GET /exposure/load OK {"ok":true,"branch":"default","sstv":51,"ssiso":12,"srtv":49,"sriso":14,"tvc":20,"isoc":1600,"isob":100,"anchor":true,"t0ss":18157,"t0sr":-33143,"cross":5493,"cur_event":"sunrise","trel_now":-32768}_x000D_
</t>
  </si>
  <si>
    <t xml:space="preserve">  OK {"count":1,"anchor_ms":63374}_x000D_
</t>
  </si>
  <si>
    <t>mw zenith band: alt&gt;70 eased yaw 76.8 -&gt; -76.1 over 175 min</t>
  </si>
  <si>
    <t>GC at 22:14:59: az=76.8° alt=70.1° -&gt; yaw=76.8° pitch=70.1°</t>
  </si>
  <si>
    <t>GC at 22:29:59: az=72.2° alt=73.1° -&gt; yaw=72.2° pitch=73.1°</t>
  </si>
  <si>
    <t>GC at 22:44:59: az=66.1° alt=75.9° -&gt; yaw=66.1° pitch=75.9°</t>
  </si>
  <si>
    <t>GC at 22:59:59: az=57.5° alt=78.6° -&gt; yaw=57.5° pitch=78.6°</t>
  </si>
  <si>
    <t>GC at 23:14:59: az=44.6° alt=81.0° -&gt; yaw=44.6° pitch=81.0°</t>
  </si>
  <si>
    <t>GC at 23:29:59: az=24.7° alt=82.8° -&gt; yaw=24.7° pitch=82.8°</t>
  </si>
  <si>
    <t>GC at 23:44:59: az=357.7° alt=83.4° -&gt; yaw=-2.3° pitch=83.4°</t>
  </si>
  <si>
    <t>GC at 23:59:59: az=331.5° alt=82.5° -&gt; yaw=-28.5° pitch=82.5°</t>
  </si>
  <si>
    <t>GC at 00:14:59: az=312.9° alt=80.6° -&gt; yaw=-47.1° pitch=80.6°</t>
  </si>
  <si>
    <t>GC at 00:29:59: az=300.9° alt=78.2° -&gt; yaw=-59.1° pitch=78.2°</t>
  </si>
  <si>
    <t>GC at 00:44:59: az=292.8° alt=75.5° -&gt; yaw=-67.2° pitch=75.5°</t>
  </si>
  <si>
    <t>GC at 00:59:59: az=287.0° alt=72.6° -&gt; yaw=-73.0° pitch=72.6°</t>
  </si>
  <si>
    <t>GC at 01:14:59: az=282.5° alt=69.6° -&gt; yaw=-77.5° pitch=69.6°</t>
  </si>
  <si>
    <t xml:space="preserve">  yaw_min=-77.5 movepts=13 panoGPs=0 svg_len=1020</t>
  </si>
  <si>
    <t>2026-06-26 22:14:59</t>
  </si>
  <si>
    <t xml:space="preserve">  GET chartsvg idx=6 last=1 (120 raw chars)</t>
  </si>
  <si>
    <t xml:space="preserve">    OK OK chartsvg idx=6 len=1020_x000D_
</t>
  </si>
  <si>
    <t>2026-06-26 22:15:10</t>
  </si>
  <si>
    <t>2026-06-26 22:30:46</t>
  </si>
  <si>
    <t xml:space="preserve">anchor UTC ms=1782478846000 -&gt; OK realtime anchored_x000D_
</t>
  </si>
  <si>
    <t>2026-06-26 22:30:47</t>
  </si>
  <si>
    <t xml:space="preserve">GET /exposure/load OK {"ok":true,"branch":"default","sstv":51,"ssiso":12,"srtv":49,"sriso":14,"tvc":20,"isoc":1600,"isob":100,"anchor":true,"t0ss":19106,"t0sr":-32194,"cross":5493,"cur_event":"sunrise","trel_now":-32194}_x000D_
</t>
  </si>
  <si>
    <t xml:space="preserve">  OK {"count":1,"anchor_ms":152414}_x000D_
</t>
  </si>
  <si>
    <t>mw zenith band: alt&gt;70 eased yaw 73.6 -&gt; -76.3 over 165 min</t>
  </si>
  <si>
    <t>GC at 22:30:48: az=71.9° alt=73.2° -&gt; yaw=71.9° pitch=73.2°</t>
  </si>
  <si>
    <t>GC at 22:45:48: az=65.7° alt=76.1° -&gt; yaw=65.7° pitch=76.1°</t>
  </si>
  <si>
    <t>GC at 23:00:48: az=56.9° alt=78.7° -&gt; yaw=56.9° pitch=78.7°</t>
  </si>
  <si>
    <t>GC at 23:15:48: az=43.7° alt=81.1° -&gt; yaw=43.7° pitch=81.1°</t>
  </si>
  <si>
    <t>GC at 23:30:48: az=23.4° alt=82.8° -&gt; yaw=23.4° pitch=82.8°</t>
  </si>
  <si>
    <t>GC at 23:45:48: az=356.2° alt=83.4° -&gt; yaw=-3.8° pitch=83.4°</t>
  </si>
  <si>
    <t>GC at 00:00:48: az=330.3° alt=82.5° -&gt; yaw=-29.7° pitch=82.5°</t>
  </si>
  <si>
    <t>GC at 00:15:48: az=312.2° alt=80.5° -&gt; yaw=-47.8° pitch=80.5°</t>
  </si>
  <si>
    <t>GC at 00:30:48: az=300.4° alt=78.0° -&gt; yaw=-59.6° pitch=78.0°</t>
  </si>
  <si>
    <t>GC at 00:45:48: az=292.5° alt=75.3° -&gt; yaw=-67.5° pitch=75.3°</t>
  </si>
  <si>
    <t>GC at 01:00:48: az=286.7° alt=72.4° -&gt; yaw=-73.3° pitch=72.4°</t>
  </si>
  <si>
    <t>GC at 01:15:48: az=282.3° alt=69.5° -&gt; yaw=-77.7° pitch=69.5°</t>
  </si>
  <si>
    <t>GC at 01:30:48: az=278.7° alt=66.5° -&gt; yaw=-81.3° pitch=66.5°</t>
  </si>
  <si>
    <t xml:space="preserve">  yaw_min=-81.3 movepts=13 panoGPs=0 svg_len=1018</t>
  </si>
  <si>
    <t>2026-06-26 22:30:48</t>
  </si>
  <si>
    <t xml:space="preserve">  GET chartsvg idx=6 last=1 (118 raw chars)</t>
  </si>
  <si>
    <t xml:space="preserve">    OK OK chartsvg idx=6 len=1018_x000D_
</t>
  </si>
  <si>
    <t>2026-06-26 22:36:25</t>
  </si>
  <si>
    <t>2026-06-26 22:36:26</t>
  </si>
  <si>
    <t xml:space="preserve">anchor UTC ms=1782479185000 -&gt; OK realtime anchored_x000D_
</t>
  </si>
  <si>
    <t>2026-06-26 22:36:27</t>
  </si>
  <si>
    <t xml:space="preserve">GET /exposure/load OK {"ok":true,"branch":"default","sstv":51,"ssiso":12,"srtv":49,"sriso":14,"tvc":20,"isoc":1600,"isob":100,"anchor":true,"t0ss":19446,"t0sr":-31854,"cross":5493,"cur_event":"sunrise","trel_now":-31854}_x000D_
</t>
  </si>
  <si>
    <t xml:space="preserve">  OK {"count":1,"anchor_ms":492528}_x000D_
</t>
  </si>
  <si>
    <t>mw zenith band: alt&gt;70 eased yaw 71.7 -&gt; -76.5 over 160 min</t>
  </si>
  <si>
    <t>GC at 22:36:28: az=69.8° alt=74.3° -&gt; yaw=69.8° pitch=74.3°</t>
  </si>
  <si>
    <t>GC at 22:51:28: az=62.7° alt=77.1° -&gt; yaw=62.7° pitch=77.1°</t>
  </si>
  <si>
    <t>GC at 23:06:28: az=52.6° alt=79.7° -&gt; yaw=52.6° pitch=79.7°</t>
  </si>
  <si>
    <t>GC at 23:21:28: az=37.0° alt=81.9° -&gt; yaw=37.0° pitch=81.9°</t>
  </si>
  <si>
    <t>GC at 23:36:28: az=13.7° alt=83.2° -&gt; yaw=13.7° pitch=83.2°</t>
  </si>
  <si>
    <t>GC at 23:51:28: az=345.7° alt=83.2° -&gt; yaw=-14.3° pitch=83.2°</t>
  </si>
  <si>
    <t>GC at 00:06:28: az=322.5° alt=81.8° -&gt; yaw=-37.5° pitch=81.8°</t>
  </si>
  <si>
    <t>GC at 00:21:28: az=307.1° alt=79.6° -&gt; yaw=-52.9° pitch=79.6°</t>
  </si>
  <si>
    <t>GC at 00:36:28: az=297.1° alt=77.0° -&gt; yaw=-62.9° pitch=77.0°</t>
  </si>
  <si>
    <t>GC at 00:51:28: az=290.1° alt=74.2° -&gt; yaw=-69.9° pitch=74.2°</t>
  </si>
  <si>
    <t>GC at 01:06:28: az=284.9° alt=71.3° -&gt; yaw=-75.1° pitch=71.3°</t>
  </si>
  <si>
    <t>GC at 01:21:28: az=280.9° alt=68.3° -&gt; yaw=-79.1° pitch=68.3°</t>
  </si>
  <si>
    <t>GC at 01:36:28: az=277.5° alt=65.3° -&gt; yaw=-82.5° pitch=65.3°</t>
  </si>
  <si>
    <t>2026-06-26 22:36:28</t>
  </si>
  <si>
    <t xml:space="preserve">  yaw_min=-82.5 movepts=13 panoGPs=0 svg_len=1016</t>
  </si>
  <si>
    <t xml:space="preserve">  GET chartsvg idx=6 last=1 (116 raw chars)</t>
  </si>
  <si>
    <t xml:space="preserve">    OK OK chartsvg idx=6 len=1016_x000D_
</t>
  </si>
  <si>
    <t>2026-06-26 22:49:54</t>
  </si>
  <si>
    <t>2026-06-26 22:49:55</t>
  </si>
  <si>
    <t>anchor FAILED HTTP 0 url=http://192.168.1.97/settings/realtime?ms=1782479994000</t>
  </si>
  <si>
    <t>2026-06-26 22:50:00</t>
  </si>
  <si>
    <t>2026-06-26 22:50:01</t>
  </si>
  <si>
    <t>2026-06-26 22:50:02</t>
  </si>
  <si>
    <t>2026-06-26 22:50:04</t>
  </si>
  <si>
    <t>2026-06-26 22:50:06</t>
  </si>
  <si>
    <t>2026-06-26 22:50:07</t>
  </si>
  <si>
    <t>mw zenith band: alt&gt;70 eased yaw 66.0 -&gt; -76.1 over 145 min</t>
  </si>
  <si>
    <t>2026-06-26 22:50:08</t>
  </si>
  <si>
    <t>GC at 22:50:09: az=63.5° alt=76.9° -&gt; yaw=63.5° pitch=76.9°</t>
  </si>
  <si>
    <t>GC at 23:05:09: az=53.7° alt=79.5° -&gt; yaw=53.7° pitch=79.5°</t>
  </si>
  <si>
    <t>2026-06-26 22:50:09</t>
  </si>
  <si>
    <t>GC at 23:20:09: az=38.7° alt=81.7° -&gt; yaw=38.7° pitch=81.7°</t>
  </si>
  <si>
    <t>GC at 23:35:09: az=16.0° alt=83.1° -&gt; yaw=16.0° pitch=83.1°</t>
  </si>
  <si>
    <t>GC at 23:50:09: az=348.1° alt=83.2° -&gt; yaw=-11.9° pitch=83.2°</t>
  </si>
  <si>
    <t>GC at 00:05:09: az=324.2° alt=82.0° -&gt; yaw=-35.8° pitch=82.0°</t>
  </si>
  <si>
    <t>GC at 00:20:09: az=308.2° alt=79.8° -&gt; yaw=-51.8° pitch=79.8°</t>
  </si>
  <si>
    <t>GC at 00:35:09: az=297.8° alt=77.3° -&gt; yaw=-62.2° pitch=77.3°</t>
  </si>
  <si>
    <t>GC at 00:50:09: az=290.6° alt=74.5° -&gt; yaw=-69.4° pitch=74.5°</t>
  </si>
  <si>
    <t>GC at 01:05:09: az=285.3° alt=71.6° -&gt; yaw=-74.7° pitch=71.6°</t>
  </si>
  <si>
    <t>GC at 01:20:09: az=281.2° alt=68.6° -&gt; yaw=-78.8° pitch=68.6°</t>
  </si>
  <si>
    <t>GC at 01:35:09: az=277.8° alt=65.6° -&gt; yaw=-82.2° pitch=65.6°</t>
  </si>
  <si>
    <t>GC at 01:50:09: az=274.9° alt=62.6° -&gt; yaw=-85.1° pitch=62.6°</t>
  </si>
  <si>
    <t xml:space="preserve">  yaw_min=-85.1 movepts=13 panoGPs=0 svg_len=1016</t>
  </si>
  <si>
    <t>2026-06-26 22:50:11</t>
  </si>
  <si>
    <t>2026-06-26 22:50:16</t>
  </si>
  <si>
    <t xml:space="preserve">anchor UTC ms=1782480016000 -&gt; OK realtime anchored_x000D_
</t>
  </si>
  <si>
    <t xml:space="preserve">GET /exposure/load OK {"ok":true,"branch":"default","sstv":51,"ssiso":12,"srtv":49,"sriso":14,"tvc":20,"isoc":1600,"isob":100,"anchor":true,"t0ss":20275,"t0sr":-31025,"cross":5493,"cur_event":"sunrise","trel_now":-31025}_x000D_
</t>
  </si>
  <si>
    <t xml:space="preserve">  OK {"count":1,"anchor_ms":41322}_x000D_
</t>
  </si>
  <si>
    <t>2026-06-26 22:50:17</t>
  </si>
  <si>
    <t>mw zenith band: alt&gt;70 eased yaw 65.9 -&gt; -76.2 over 145 min</t>
  </si>
  <si>
    <t>GC at 22:50:17: az=63.4° alt=76.9° -&gt; yaw=63.4° pitch=76.9°</t>
  </si>
  <si>
    <t>GC at 23:05:17: az=53.5° alt=79.5° -&gt; yaw=53.5° pitch=79.5°</t>
  </si>
  <si>
    <t>GC at 23:20:17: az=38.5° alt=81.7° -&gt; yaw=38.5° pitch=81.7°</t>
  </si>
  <si>
    <t>GC at 23:35:17: az=15.8° alt=83.1° -&gt; yaw=15.8° pitch=83.1°</t>
  </si>
  <si>
    <t>GC at 23:50:17: az=347.8° alt=83.2° -&gt; yaw=-12.2° pitch=83.2°</t>
  </si>
  <si>
    <t>GC at 00:05:17: az=324.1° alt=82.0° -&gt; yaw=-35.9° pitch=82.0°</t>
  </si>
  <si>
    <t>GC at 00:20:17: az=308.1° alt=79.8° -&gt; yaw=-51.9° pitch=79.8°</t>
  </si>
  <si>
    <t>GC at 00:35:17: az=297.7° alt=77.2° -&gt; yaw=-62.3° pitch=77.2°</t>
  </si>
  <si>
    <t>GC at 00:50:17: az=290.6° alt=74.5° -&gt; yaw=-69.4° pitch=74.5°</t>
  </si>
  <si>
    <t>GC at 01:05:17: az=285.3° alt=71.5° -&gt; yaw=-74.7° pitch=71.5°</t>
  </si>
  <si>
    <t>GC at 01:20:17: az=281.2° alt=68.6° -&gt; yaw=-78.8° pitch=68.6°</t>
  </si>
  <si>
    <t>GC at 01:35:17: az=277.8° alt=65.6° -&gt; yaw=-82.2° pitch=65.6°</t>
  </si>
  <si>
    <t>GC at 01:50:17: az=274.9° alt=62.5° -&gt; yaw=-85.1° pitch=62.5°</t>
  </si>
  <si>
    <t>2026-06-27 06:21:04</t>
  </si>
  <si>
    <t>--- PrepSession start ---</t>
  </si>
  <si>
    <t>Sun (local): rise=07:27 set=17:12 civDusk=17:41 astroDusk=18:44</t>
  </si>
  <si>
    <t>2026-06-27 06:21:05</t>
  </si>
  <si>
    <t>Moon (local): rise=(none in window) set=06:00 | TRUE arc rise=28/06 15:28 set=29/06 06:54</t>
  </si>
  <si>
    <t>GetSunsetTime ok</t>
  </si>
  <si>
    <t>GC times: rise=2026-06-27 16:07 transit=23:42 set=2026-06-28 07:12</t>
  </si>
  <si>
    <t>Astro.UpdateGCTimes ok</t>
  </si>
  <si>
    <t>SEQ</t>
  </si>
  <si>
    <t>=== InitShoot ===</t>
  </si>
  <si>
    <t>Phase times calculated from sunset 17:12:39</t>
  </si>
  <si>
    <t>GC table generated -- 97 rows</t>
  </si>
  <si>
    <t>2026-06-27 06:21:26</t>
  </si>
  <si>
    <t>CAMERA</t>
  </si>
  <si>
    <t xml:space="preserve">GET /ccapi/ver100/shooting/settings/tv - Connection failed: The operation timed out_x000D_
</t>
  </si>
  <si>
    <t>Tv lookup fallback used (60 values)</t>
  </si>
  <si>
    <t>InitShoot complete. Sunset: 17:12:39</t>
  </si>
  <si>
    <t>InitShoot ok</t>
  </si>
  <si>
    <t>GenerateGCTable ok</t>
  </si>
  <si>
    <t>Fetch Gimbal Map skipped (map.png present)</t>
  </si>
  <si>
    <t>--- PrepSession end ---</t>
  </si>
  <si>
    <t>sun</t>
  </si>
  <si>
    <t>2026-06-27 06:22:25</t>
  </si>
  <si>
    <t>--- BuildPlan start ---</t>
  </si>
  <si>
    <t>Sun at 06:22:25: az=70.4° alt=-12.9° -&gt; yaw=70.4° pitch=-12.9°</t>
  </si>
  <si>
    <t>VIZ</t>
  </si>
  <si>
    <t>row 6 (viz 15) not-astro/False -&gt; L15/M15 blank</t>
  </si>
  <si>
    <t>row 7 (viz 16) not-astro/False -&gt; L16/M16 blank</t>
  </si>
  <si>
    <t>row 8 (viz 17) not-astro/False -&gt; L17/M17 blank</t>
  </si>
  <si>
    <t>row 9 (viz 18) not-astro/False -&gt; L18/M18 blank</t>
  </si>
  <si>
    <t>BuildGimbalPlanViz ok</t>
  </si>
  <si>
    <t>2026-06-27 06:22:34</t>
  </si>
  <si>
    <t>RenderPlanView ok</t>
  </si>
  <si>
    <t>2026-06-27 06:22:38</t>
  </si>
  <si>
    <t>RenderCableStrip ok</t>
  </si>
  <si>
    <t>2026-06-27 06:22:41</t>
  </si>
  <si>
    <t>RenderPanoPlanner ok</t>
  </si>
  <si>
    <t>CABLESPAN</t>
  </si>
  <si>
    <t>swept span = 28 deg (limit 450), headroom 422, OK=True</t>
  </si>
  <si>
    <t>CableSpan.DetectCableSpan ok</t>
  </si>
  <si>
    <t>--- BuildPlan end ---</t>
  </si>
  <si>
    <t>2026-06-27 06:23:16</t>
  </si>
  <si>
    <t xml:space="preserve">anchor UTC ms=1782507196000 -&gt; OK realtime anchored_x000D_
</t>
  </si>
  <si>
    <t>GET /exposure/load branch=default url_bytes=1358</t>
  </si>
  <si>
    <t>2026-06-27 06:23:51</t>
  </si>
  <si>
    <t>Sun rise  yaw=61.6 pitch=-0.8</t>
  </si>
  <si>
    <t>2026-06-27 06:23:52</t>
  </si>
  <si>
    <t>MW rise 18:44 yaw=106.8 pitch=28.5</t>
  </si>
  <si>
    <t>MW mid  23:39 yaw=1.2 pitch=83.4</t>
  </si>
  <si>
    <t>MW end  05:54 yaw=243.9 pitch=13.6</t>
  </si>
  <si>
    <t>Moon set  06:00 yaw=236.0 pitch=-0.5</t>
  </si>
  <si>
    <t>GET http://192.168.1.97/settings/astropos?sry=61.58&amp;srp=-0.84&amp;ssy=298.48&amp;ssp=-0.82&amp;mry=106.84&amp;mrp=28.50&amp;mmy=1.21&amp;mmp=83.36&amp;mey=243.86&amp;mep=13.58&amp;mnsy=236.01&amp;mnsp=-0.50</t>
  </si>
  <si>
    <t xml:space="preserve">OK {"mask":123,"sun_rise":{"y":61.58,"p":-0.84},"sun_set":{"y":298.48,"p":-0.82},"moon_rise":{"y":0.00,"p":0.00},"moon_set":{"y":236.01,"p":-0.50},"mw_rise":{"y":106.84,"p":28.50},"mw_mid":{"y":1.21,"p":83.36},"mw_end":{"y":243.86,"p":13.58}}_x000D_
</t>
  </si>
  <si>
    <t xml:space="preserve">  idx=0 obj=S mode=Y ts=0ms te=10800000ms offy=0.0 offp=10.0</t>
  </si>
  <si>
    <t>GET http://192.168.1.97/settings/trackplan?idx=0&amp;ts=0&amp;te=10800000&amp;obj=S&amp;mode=Y&amp;offy=0.00&amp;offp=10.00&amp;acquire=0&amp;awp=1&amp;offms=0&amp;eh=0.00</t>
  </si>
  <si>
    <t xml:space="preserve">  OK {"count":1,"anchor_ms":246500}_x000D_
</t>
  </si>
  <si>
    <t>sun seg 0 pushed (ts=-300 te=2550)</t>
  </si>
  <si>
    <t>sun seg 1 pushed (ts=2550 te=5400)</t>
  </si>
  <si>
    <t>sun seg 2 pushed (ts=5400 te=8250)</t>
  </si>
  <si>
    <t>sun seg 3 pushed (ts=8250 te=11100)</t>
  </si>
  <si>
    <t>mw: not tracked by plan - cubic skipped</t>
  </si>
  <si>
    <t>2026-06-27 06:24:03</t>
  </si>
  <si>
    <t xml:space="preserve">landscape error -2147012894: The operation timed out_x000D_
</t>
  </si>
  <si>
    <t>Sun at 06:24:04: az=70.2° alt=-12.6° -&gt; yaw=70.2° pitch=-12.6°</t>
  </si>
  <si>
    <t>Sun at 06:39:04: az=68.2° alt=-9.7° -&gt; yaw=68.2° pitch=-9.7°</t>
  </si>
  <si>
    <t>Sun at 06:54:04: az=66.2° alt=-6.9° -&gt; yaw=66.2° pitch=-6.9°</t>
  </si>
  <si>
    <t>Sun at 07:09:04: az=64.1° alt=-4.1° -&gt; yaw=64.1° pitch=-4.1°</t>
  </si>
  <si>
    <t>Sun at 07:24:04: az=62.0° alt=-1.4° -&gt; yaw=62.0° pitch=-1.4°</t>
  </si>
  <si>
    <t>Sun at 07:39:04: az=59.8° alt=1.2° -&gt; yaw=59.8° pitch=1.2°</t>
  </si>
  <si>
    <t>2026-06-27 06:24:04</t>
  </si>
  <si>
    <t>Sun at 07:54:04: az=57.5° alt=3.8° -&gt; yaw=57.5° pitch=3.8°</t>
  </si>
  <si>
    <t>Sun at 08:09:04: az=55.2° alt=6.4° -&gt; yaw=55.2° pitch=6.4°</t>
  </si>
  <si>
    <t>Sun at 08:24:04: az=52.8° alt=8.8° -&gt; yaw=52.8° pitch=8.8°</t>
  </si>
  <si>
    <t>Sun at 08:39:04: az=50.3° alt=11.2° -&gt; yaw=50.3° pitch=11.2°</t>
  </si>
  <si>
    <t>Sun at 08:54:04: az=47.6° alt=13.5° -&gt; yaw=47.6° pitch=13.5°</t>
  </si>
  <si>
    <t>Sun at 09:09:04: az=44.9° alt=15.7° -&gt; yaw=44.9° pitch=15.7°</t>
  </si>
  <si>
    <t>Sun at 09:24:04: az=42.1° alt=17.8° -&gt; yaw=42.1° pitch=17.8°</t>
  </si>
  <si>
    <t xml:space="preserve">  GP track sun: 13 pts over 180 min</t>
  </si>
  <si>
    <t xml:space="preserve">  yaw_min=42.1 movepts=13 panoGPs=0 svg_len=1030</t>
  </si>
  <si>
    <t xml:space="preserve">  GET chartsvg idx=6 last=1 (130 raw chars)</t>
  </si>
  <si>
    <t xml:space="preserve">    OK OK chartsvg idx=6 len=1030_x000D_
</t>
  </si>
  <si>
    <t xml:space="preserve">  NOTE row 6: astro 'sun' - skipped (deferred)</t>
  </si>
  <si>
    <t xml:space="preserve">  R10: folded 1 track sweep(s) from Python -&gt; used=28.0 headroom=422.0</t>
  </si>
  <si>
    <t xml:space="preserve">  min=42.4 max=70.4 used=28.0 headroom=422.0</t>
  </si>
  <si>
    <t xml:space="preserve">  points=1 svg_len=555</t>
  </si>
  <si>
    <t xml:space="preserve">  GET /settings/cablesvg idx=3 last=1 (105 chars)</t>
  </si>
  <si>
    <t>2026-06-27 06:24:15</t>
  </si>
  <si>
    <t>2026-06-27 06:49:03</t>
  </si>
  <si>
    <t xml:space="preserve">anchor UTC ms=1782508743000 -&gt; OK realtime anchored_x000D_
</t>
  </si>
  <si>
    <t xml:space="preserve">GET /exposure/load OK {"ok":true,"branch":"default","sstv":51,"ssiso":12,"srtv":49,"sriso":14,"tvc":20,"isoc":1600,"isob":100,"anchor":true,"t0ss":-37416,"t0sr":-88698,"cross":5494,"cur_event":"sunset","trel_now":-32768}_x000D_
</t>
  </si>
  <si>
    <t xml:space="preserve">  OK {"count":1,"anchor_ms":436719}_x000D_
</t>
  </si>
  <si>
    <t>2026-06-27 06:49:04</t>
  </si>
  <si>
    <t>sun seg 0 pushed (ts=-299 te=2551)</t>
  </si>
  <si>
    <t>sun seg 1 pushed (ts=2551 te=5401)</t>
  </si>
  <si>
    <t>sun seg 2 pushed (ts=5401 te=8251)</t>
  </si>
  <si>
    <t>sun seg 3 pushed (ts=8251 te=11101)</t>
  </si>
  <si>
    <t>Sun at 06:49:04: az=66.8° alt=-7.8° -&gt; yaw=66.8° pitch=-7.8°</t>
  </si>
  <si>
    <t>Sun at 07:04:04: az=64.8° alt=-5.1° -&gt; yaw=64.8° pitch=-5.1°</t>
  </si>
  <si>
    <t>Sun at 07:19:04: az=62.7° alt=-2.3° -&gt; yaw=62.7° pitch=-2.3°</t>
  </si>
  <si>
    <t>Sun at 07:34:04: az=60.5° alt=0.4° -&gt; yaw=60.5° pitch=0.4°</t>
  </si>
  <si>
    <t>Sun at 07:49:04: az=58.3° alt=3.0° -&gt; yaw=58.3° pitch=3.0°</t>
  </si>
  <si>
    <t>Sun at 08:04:04: az=56.0° alt=5.5° -&gt; yaw=56.0° pitch=5.5°</t>
  </si>
  <si>
    <t>Sun at 08:19:04: az=53.6° alt=8.0° -&gt; yaw=53.6° pitch=8.0°</t>
  </si>
  <si>
    <t>Sun at 08:34:04: az=51.1° alt=10.4° -&gt; yaw=51.1° pitch=10.4°</t>
  </si>
  <si>
    <t>Sun at 08:49:04: az=48.5° alt=12.8° -&gt; yaw=48.5° pitch=12.8°</t>
  </si>
  <si>
    <t>Sun at 09:04:04: az=45.8° alt=15.0° -&gt; yaw=45.8° pitch=15.0°</t>
  </si>
  <si>
    <t>Sun at 09:19:04: az=43.0° alt=17.1° -&gt; yaw=43.0° pitch=17.1°</t>
  </si>
  <si>
    <t>Sun at 09:34:04: az=40.1° alt=19.2° -&gt; yaw=40.1° pitch=19.2°</t>
  </si>
  <si>
    <t>Sun at 09:49:04: az=37.0° alt=21.1° -&gt; yaw=37.0° pitch=21.1°</t>
  </si>
  <si>
    <t xml:space="preserve">  yaw_min=37.0 movepts=13 panoGPs=0 svg_len=1030</t>
  </si>
  <si>
    <t>pls be simple not open ended, state Problem, Impact action recoomeded, if certain or high propbabilty just do it dont overask, methodically examine without shortcuts, do not build new on old without checkling, test method includes " if you cant cause it you havent solved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</si>
</sst>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hh:mm:ss"/>
    <numFmt numFmtId="166" formatCode="hh:mm"/>
    <numFmt numFmtId="167" formatCode="[$-F800]dddd\,\ mmmm\ dd\,\ yyyy"/>
    <numFmt numFmtId="168" formatCode="0.000"/>
    <numFmt numFmtId="169" formatCode="[$-F400]h:mm:ss\ AM/PM"/>
    <numFmt numFmtId="170" formatCode="_-* #,##0_-;\-* #,##0_-;_-* &quot;-&quot;??_-;_-@_-"/>
  </numFmts>
  <fonts count="30">
    <font>
      <sz val="11"/>
      <color theme="1"/>
      <name val="Calibri"/>
      <family val="2"/>
      <scheme val="minor"/>
    </font>
    <font>
      <b/>
      <sz val="14"/>
      <color rgb="FFFFFFFF"/>
      <name val="Arial"/>
    </font>
    <font>
      <b/>
      <sz val="10"/>
      <color rgb="FFFFFFFF"/>
      <name val="Arial"/>
    </font>
    <font>
      <b/>
      <sz val="10"/>
      <color rgb="FF000000"/>
      <name val="Arial"/>
    </font>
    <font>
      <sz val="10"/>
      <color rgb="FF37474F"/>
      <name val="Arial"/>
    </font>
    <font>
      <b/>
      <sz val="16"/>
      <color rgb="FFFFFFFF"/>
      <name val="Arial"/>
    </font>
    <font>
      <b/>
      <sz val="13"/>
      <color rgb="FF000000"/>
      <name val="Arial"/>
    </font>
    <font>
      <u/>
      <sz val="11"/>
      <color theme="10"/>
      <name val="Calibri"/>
      <family val="2"/>
      <scheme val="minor"/>
    </font>
    <font>
      <b/>
      <sz val="10"/>
      <color rgb="FF000000"/>
      <name val="Arial"/>
      <family val="2"/>
    </font>
    <font>
      <b/>
      <sz val="14"/>
      <color theme="1"/>
      <name val="Calibri"/>
      <family val="2"/>
      <scheme val="minor"/>
    </font>
    <font>
      <b/>
      <sz val="11"/>
      <color indexed="9"/>
      <name val="Calibri"/>
      <family val="2"/>
      <scheme val="minor"/>
    </font>
    <font>
      <i/>
      <sz val="11"/>
      <color theme="1"/>
      <name val="Calibri"/>
      <family val="2"/>
      <scheme val="minor"/>
    </font>
    <font>
      <b/>
      <sz val="10"/>
      <color rgb="FFFFFFFF"/>
      <name val="Arial"/>
      <family val="2"/>
    </font>
    <font>
      <b/>
      <sz val="11"/>
      <color theme="1"/>
      <name val="Calibri"/>
      <family val="2"/>
      <scheme val="minor"/>
    </font>
    <font>
      <b/>
      <i/>
      <sz val="11"/>
      <color theme="1"/>
      <name val="Calibri"/>
      <family val="2"/>
      <scheme val="minor"/>
    </font>
    <font>
      <b/>
      <i/>
      <sz val="11"/>
      <color indexed="9"/>
      <name val="Calibri"/>
      <family val="2"/>
      <scheme val="minor"/>
    </font>
    <font>
      <sz val="11"/>
      <name val="Calibri"/>
      <family val="2"/>
      <scheme val="minor"/>
    </font>
    <font>
      <sz val="11"/>
      <color theme="1"/>
      <name val="Calibri"/>
      <family val="2"/>
      <charset val="1"/>
    </font>
    <font>
      <b/>
      <sz val="14"/>
      <name val="Cambria"/>
      <charset val="1"/>
    </font>
    <font>
      <b/>
      <sz val="11"/>
      <name val="Cambria"/>
      <charset val="1"/>
    </font>
    <font>
      <b/>
      <sz val="11"/>
      <name val="Calibri"/>
    </font>
    <font>
      <b/>
      <i/>
      <sz val="11"/>
      <name val="Cambria"/>
      <charset val="1"/>
    </font>
    <font>
      <sz val="11"/>
      <name val="Calibri"/>
    </font>
    <font>
      <sz val="10"/>
      <color rgb="FF000000"/>
      <name val="Arial Unicode MS"/>
    </font>
    <font>
      <b/>
      <i/>
      <sz val="11"/>
      <name val="Cambria"/>
      <family val="1"/>
    </font>
    <font>
      <sz val="8"/>
      <name val="Calibri"/>
      <family val="2"/>
      <scheme val="minor"/>
    </font>
    <font>
      <b/>
      <sz val="13"/>
      <color theme="1"/>
      <name val="Calibri"/>
      <family val="2"/>
      <scheme val="minor"/>
    </font>
    <font>
      <sz val="11"/>
      <color rgb="FF0000FF"/>
      <name val="Calibri"/>
      <family val="2"/>
      <scheme val="minor"/>
    </font>
    <font>
      <sz val="11"/>
      <name val="Calibri"/>
      <family val="2"/>
    </font>
    <font>
      <sz val="11"/>
      <color theme="1"/>
      <name val="Calibri"/>
      <family val="2"/>
      <scheme val="minor"/>
    </font>
  </fonts>
  <fills count="28">
    <fill>
      <patternFill patternType="none"/>
    </fill>
    <fill>
      <patternFill patternType="gray125"/>
    </fill>
    <fill>
      <patternFill patternType="solid">
        <fgColor rgb="FF1A1A2E"/>
      </patternFill>
    </fill>
    <fill>
      <patternFill patternType="solid">
        <fgColor rgb="FF0F3460"/>
      </patternFill>
    </fill>
    <fill>
      <patternFill patternType="solid">
        <fgColor rgb="FFFFF2CC"/>
      </patternFill>
    </fill>
    <fill>
      <patternFill patternType="solid">
        <fgColor rgb="FFE65100"/>
      </patternFill>
    </fill>
    <fill>
      <patternFill patternType="solid">
        <fgColor rgb="FFE94560"/>
      </patternFill>
    </fill>
    <fill>
      <patternFill patternType="solid">
        <fgColor rgb="FFE3F2FD"/>
      </patternFill>
    </fill>
    <fill>
      <patternFill patternType="solid">
        <fgColor rgb="FF1B5E20"/>
      </patternFill>
    </fill>
    <fill>
      <patternFill patternType="solid">
        <fgColor rgb="FF37474F"/>
      </patternFill>
    </fill>
    <fill>
      <patternFill patternType="solid">
        <fgColor rgb="FF4A148C"/>
      </patternFill>
    </fill>
    <fill>
      <patternFill patternType="solid">
        <fgColor rgb="FF004061"/>
        <bgColor indexed="64"/>
      </patternFill>
    </fill>
    <fill>
      <patternFill patternType="solid">
        <fgColor theme="9" tint="0.59999389629810485"/>
        <bgColor indexed="64"/>
      </patternFill>
    </fill>
    <fill>
      <patternFill patternType="solid">
        <fgColor rgb="FFFFFF00"/>
        <bgColor indexed="64"/>
      </patternFill>
    </fill>
    <fill>
      <patternFill patternType="solid">
        <fgColor rgb="FFD6E5C8"/>
        <bgColor rgb="FFDDDDDD"/>
      </patternFill>
    </fill>
    <fill>
      <patternFill patternType="solid">
        <fgColor rgb="FFE0E0E0"/>
      </patternFill>
    </fill>
    <fill>
      <patternFill patternType="solid">
        <fgColor rgb="FFF5F5F5"/>
        <bgColor rgb="FFF0F0F0"/>
      </patternFill>
    </fill>
    <fill>
      <patternFill patternType="solid">
        <fgColor rgb="FFDDDDDD"/>
        <bgColor rgb="FFE5D8C8"/>
      </patternFill>
    </fill>
    <fill>
      <patternFill patternType="solid">
        <fgColor rgb="FFF5F5F5"/>
      </patternFill>
    </fill>
    <fill>
      <patternFill patternType="solid">
        <fgColor rgb="FFDDDDDD"/>
      </patternFill>
    </fill>
    <fill>
      <patternFill patternType="solid">
        <fgColor rgb="FFFFFFEE"/>
        <bgColor rgb="FFF5F5F5"/>
      </patternFill>
    </fill>
    <fill>
      <patternFill patternType="solid">
        <fgColor rgb="FFFFFFEE"/>
      </patternFill>
    </fill>
    <fill>
      <patternFill patternType="solid">
        <fgColor rgb="FFF0F0F0"/>
        <bgColor rgb="FFF5F5F5"/>
      </patternFill>
    </fill>
    <fill>
      <patternFill patternType="solid">
        <fgColor rgb="FFFFFFEE"/>
        <bgColor rgb="FFF0F0F0"/>
      </patternFill>
    </fill>
    <fill>
      <patternFill patternType="solid">
        <fgColor theme="0" tint="-0.14999847407452621"/>
        <bgColor rgb="FFF0F0F0"/>
      </patternFill>
    </fill>
    <fill>
      <patternFill patternType="solid">
        <fgColor rgb="FFFFFFCC"/>
        <bgColor indexed="64"/>
      </patternFill>
    </fill>
    <fill>
      <patternFill patternType="solid">
        <fgColor rgb="FFFFFFEE"/>
        <bgColor indexed="64"/>
      </patternFill>
    </fill>
    <fill>
      <patternFill patternType="solid">
        <fgColor rgb="FFDCE6F5"/>
        <bgColor indexed="64"/>
      </patternFill>
    </fill>
  </fills>
  <borders count="17">
    <border>
      <left/>
      <right/>
      <top/>
      <bottom/>
      <diagonal/>
    </border>
    <border>
      <left style="thin">
        <color rgb="FFCCCCCC"/>
      </left>
      <right style="thin">
        <color rgb="FFCCCCCC"/>
      </right>
      <top style="thin">
        <color rgb="FFCCCCCC"/>
      </top>
      <bottom style="thin">
        <color rgb="FFCCCCCC"/>
      </bottom>
      <diagonal/>
    </border>
    <border>
      <left/>
      <right/>
      <top style="thin">
        <color rgb="FFCCCCCC"/>
      </top>
      <bottom/>
      <diagonal/>
    </border>
    <border>
      <left style="thin">
        <color rgb="FFCCCCCC"/>
      </left>
      <right/>
      <top/>
      <bottom/>
      <diagonal/>
    </border>
    <border>
      <left/>
      <right style="thin">
        <color rgb="FFCCCCCC"/>
      </right>
      <top style="thin">
        <color rgb="FFCCCCCC"/>
      </top>
      <bottom/>
      <diagonal/>
    </border>
    <border>
      <left/>
      <right style="thin">
        <color rgb="FFCCCCCC"/>
      </right>
      <top/>
      <bottom/>
      <diagonal/>
    </border>
    <border>
      <left style="thin">
        <color rgb="FFCCCCCC"/>
      </left>
      <right/>
      <top/>
      <bottom style="thin">
        <color rgb="FFCCCCCC"/>
      </bottom>
      <diagonal/>
    </border>
    <border>
      <left/>
      <right/>
      <top/>
      <bottom style="thin">
        <color rgb="FFCCCCCC"/>
      </bottom>
      <diagonal/>
    </border>
    <border>
      <left/>
      <right style="thin">
        <color rgb="FFCCCCCC"/>
      </right>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rgb="FF999999"/>
      </left>
      <right style="thin">
        <color rgb="FF999999"/>
      </right>
      <top style="thin">
        <color rgb="FF999999"/>
      </top>
      <bottom style="thin">
        <color rgb="FF999999"/>
      </bottom>
      <diagonal/>
    </border>
    <border>
      <left style="thin">
        <color indexed="64"/>
      </left>
      <right style="thin">
        <color indexed="64"/>
      </right>
      <top/>
      <bottom style="thin">
        <color indexed="64"/>
      </bottom>
      <diagonal/>
    </border>
    <border>
      <left/>
      <right/>
      <top/>
      <bottom style="thin">
        <color indexed="64"/>
      </bottom>
      <diagonal/>
    </border>
  </borders>
  <cellStyleXfs count="4">
    <xf numFmtId="0" fontId="0" fillId="0" borderId="0"/>
    <xf numFmtId="0" fontId="7" fillId="0" borderId="0" applyNumberFormat="0" applyFill="0" applyBorder="0" applyAlignment="0" applyProtection="0"/>
    <xf numFmtId="0" fontId="17" fillId="0" borderId="0"/>
    <xf numFmtId="164" fontId="29" fillId="0" borderId="0" applyFont="0" applyFill="0" applyBorder="0" applyAlignment="0" applyProtection="0"/>
  </cellStyleXfs>
  <cellXfs count="108">
    <xf numFmtId="0" fontId="0" fillId="0" borderId="0" xfId="0"/>
    <xf numFmtId="0" fontId="4" fillId="0" borderId="0" xfId="0" applyFont="1" applyAlignment="1">
      <alignment horizontal="left" vertical="center"/>
    </xf>
    <xf numFmtId="0" fontId="3" fillId="4" borderId="1" xfId="0" applyFont="1" applyFill="1" applyBorder="1" applyAlignment="1">
      <alignment horizontal="left" vertical="center"/>
    </xf>
    <xf numFmtId="165" fontId="3" fillId="4" borderId="1" xfId="0" applyNumberFormat="1" applyFont="1" applyFill="1" applyBorder="1" applyAlignment="1">
      <alignment horizontal="left" vertical="center"/>
    </xf>
    <xf numFmtId="0" fontId="6" fillId="7" borderId="1" xfId="0" applyFont="1" applyFill="1" applyBorder="1" applyAlignment="1">
      <alignment horizontal="center" vertical="center" wrapText="1"/>
    </xf>
    <xf numFmtId="165" fontId="0" fillId="0" borderId="0" xfId="0" applyNumberFormat="1"/>
    <xf numFmtId="0" fontId="2" fillId="3" borderId="1" xfId="0" applyFont="1" applyFill="1" applyBorder="1" applyAlignment="1">
      <alignment horizontal="center" vertical="center" wrapText="1"/>
    </xf>
    <xf numFmtId="22" fontId="0" fillId="0" borderId="0" xfId="0" applyNumberFormat="1"/>
    <xf numFmtId="166" fontId="0" fillId="0" borderId="0" xfId="0" applyNumberFormat="1"/>
    <xf numFmtId="21" fontId="6" fillId="7" borderId="1" xfId="0" applyNumberFormat="1" applyFont="1" applyFill="1" applyBorder="1" applyAlignment="1">
      <alignment horizontal="center" vertical="center" wrapText="1"/>
    </xf>
    <xf numFmtId="49" fontId="6" fillId="7" borderId="1" xfId="0" quotePrefix="1" applyNumberFormat="1" applyFont="1" applyFill="1" applyBorder="1" applyAlignment="1">
      <alignment horizontal="center" vertical="center" wrapText="1"/>
    </xf>
    <xf numFmtId="49" fontId="3" fillId="4" borderId="1" xfId="0" applyNumberFormat="1" applyFont="1" applyFill="1" applyBorder="1" applyAlignment="1">
      <alignment horizontal="left" vertical="center"/>
    </xf>
    <xf numFmtId="49" fontId="8" fillId="4" borderId="1" xfId="0" quotePrefix="1" applyNumberFormat="1" applyFont="1" applyFill="1" applyBorder="1" applyAlignment="1">
      <alignment horizontal="left" vertical="center"/>
    </xf>
    <xf numFmtId="0" fontId="9" fillId="0" borderId="0" xfId="0" applyFont="1"/>
    <xf numFmtId="0" fontId="10" fillId="11" borderId="10" xfId="0" applyFont="1" applyFill="1" applyBorder="1" applyAlignment="1">
      <alignment horizontal="center" vertical="center"/>
    </xf>
    <xf numFmtId="0" fontId="11" fillId="0" borderId="0" xfId="0" applyFont="1" applyAlignment="1">
      <alignment horizontal="center"/>
    </xf>
    <xf numFmtId="49" fontId="2" fillId="2" borderId="1" xfId="0" applyNumberFormat="1" applyFont="1" applyFill="1" applyBorder="1" applyAlignment="1">
      <alignment horizontal="center" vertical="center" wrapText="1"/>
    </xf>
    <xf numFmtId="49" fontId="0" fillId="0" borderId="0" xfId="0" applyNumberFormat="1"/>
    <xf numFmtId="0" fontId="8" fillId="4" borderId="0" xfId="0" applyFont="1" applyFill="1" applyAlignment="1">
      <alignment horizontal="left" vertical="center"/>
    </xf>
    <xf numFmtId="167" fontId="0" fillId="0" borderId="0" xfId="0" applyNumberFormat="1"/>
    <xf numFmtId="22" fontId="0" fillId="12" borderId="9" xfId="0" applyNumberFormat="1" applyFill="1" applyBorder="1"/>
    <xf numFmtId="0" fontId="13" fillId="0" borderId="0" xfId="0" applyFont="1"/>
    <xf numFmtId="2" fontId="0" fillId="0" borderId="0" xfId="0" applyNumberFormat="1"/>
    <xf numFmtId="0" fontId="11" fillId="0" borderId="0" xfId="0" applyFont="1"/>
    <xf numFmtId="0" fontId="10" fillId="11" borderId="9" xfId="0" applyFont="1" applyFill="1" applyBorder="1"/>
    <xf numFmtId="0" fontId="14" fillId="0" borderId="0" xfId="0" applyFont="1"/>
    <xf numFmtId="0" fontId="16" fillId="13" borderId="9" xfId="0" applyFont="1" applyFill="1" applyBorder="1"/>
    <xf numFmtId="0" fontId="16" fillId="13" borderId="10" xfId="0" applyFont="1" applyFill="1" applyBorder="1"/>
    <xf numFmtId="0" fontId="16" fillId="13" borderId="12" xfId="0" applyFont="1" applyFill="1" applyBorder="1"/>
    <xf numFmtId="0" fontId="16" fillId="13" borderId="13" xfId="0" applyFont="1" applyFill="1" applyBorder="1"/>
    <xf numFmtId="0" fontId="10" fillId="11" borderId="9" xfId="0" applyFont="1" applyFill="1" applyBorder="1" applyAlignment="1">
      <alignment horizontal="center" vertical="center"/>
    </xf>
    <xf numFmtId="0" fontId="15" fillId="11" borderId="10" xfId="0" applyFont="1" applyFill="1" applyBorder="1" applyAlignment="1">
      <alignment horizontal="center" vertical="center"/>
    </xf>
    <xf numFmtId="0" fontId="18" fillId="0" borderId="0" xfId="2" applyFont="1"/>
    <xf numFmtId="0" fontId="17" fillId="0" borderId="0" xfId="2"/>
    <xf numFmtId="0" fontId="21" fillId="16" borderId="14" xfId="2" applyFont="1" applyFill="1" applyBorder="1" applyAlignment="1">
      <alignment horizontal="center"/>
    </xf>
    <xf numFmtId="0" fontId="19" fillId="17" borderId="14" xfId="2" applyFont="1" applyFill="1" applyBorder="1" applyAlignment="1">
      <alignment horizontal="center"/>
    </xf>
    <xf numFmtId="0" fontId="20" fillId="18" borderId="14" xfId="2" applyFont="1" applyFill="1" applyBorder="1" applyAlignment="1">
      <alignment horizontal="center"/>
    </xf>
    <xf numFmtId="0" fontId="20" fillId="19" borderId="14" xfId="2" applyFont="1" applyFill="1" applyBorder="1" applyAlignment="1">
      <alignment horizontal="center"/>
    </xf>
    <xf numFmtId="0" fontId="22" fillId="0" borderId="14" xfId="2" applyFont="1" applyBorder="1"/>
    <xf numFmtId="0" fontId="17" fillId="20" borderId="14" xfId="2" applyFill="1" applyBorder="1" applyAlignment="1">
      <alignment horizontal="center"/>
    </xf>
    <xf numFmtId="0" fontId="22" fillId="18" borderId="14" xfId="2" applyFont="1" applyFill="1" applyBorder="1" applyAlignment="1">
      <alignment horizontal="center"/>
    </xf>
    <xf numFmtId="0" fontId="22" fillId="21" borderId="14" xfId="2" applyFont="1" applyFill="1" applyBorder="1"/>
    <xf numFmtId="166" fontId="22" fillId="18" borderId="14" xfId="2" applyNumberFormat="1" applyFont="1" applyFill="1" applyBorder="1"/>
    <xf numFmtId="0" fontId="17" fillId="22" borderId="14" xfId="2" applyFill="1" applyBorder="1" applyAlignment="1">
      <alignment horizontal="center"/>
    </xf>
    <xf numFmtId="0" fontId="22" fillId="0" borderId="0" xfId="2" applyFont="1"/>
    <xf numFmtId="0" fontId="19" fillId="0" borderId="0" xfId="2" applyFont="1"/>
    <xf numFmtId="0" fontId="17" fillId="22" borderId="0" xfId="2" applyFill="1"/>
    <xf numFmtId="1" fontId="0" fillId="0" borderId="0" xfId="0" applyNumberFormat="1"/>
    <xf numFmtId="0" fontId="23" fillId="0" borderId="0" xfId="0" applyFont="1" applyAlignment="1">
      <alignment vertical="center"/>
    </xf>
    <xf numFmtId="0" fontId="10" fillId="11" borderId="11" xfId="0" applyFont="1" applyFill="1" applyBorder="1" applyAlignment="1">
      <alignment horizontal="center" vertical="center"/>
    </xf>
    <xf numFmtId="0" fontId="22" fillId="0" borderId="0" xfId="2" applyFont="1" applyAlignment="1">
      <alignment horizontal="center"/>
    </xf>
    <xf numFmtId="0" fontId="22" fillId="0" borderId="0" xfId="2" quotePrefix="1" applyFont="1" applyAlignment="1">
      <alignment horizontal="center"/>
    </xf>
    <xf numFmtId="0" fontId="17" fillId="23" borderId="14" xfId="2" applyFill="1" applyBorder="1" applyAlignment="1">
      <alignment horizontal="center"/>
    </xf>
    <xf numFmtId="168" fontId="17" fillId="23" borderId="14" xfId="2" applyNumberFormat="1" applyFill="1" applyBorder="1" applyAlignment="1">
      <alignment horizontal="center"/>
    </xf>
    <xf numFmtId="0" fontId="24" fillId="16" borderId="14" xfId="2" applyFont="1" applyFill="1" applyBorder="1" applyAlignment="1">
      <alignment horizontal="center"/>
    </xf>
    <xf numFmtId="165" fontId="17" fillId="24" borderId="14" xfId="2" applyNumberFormat="1" applyFill="1" applyBorder="1" applyAlignment="1">
      <alignment horizontal="center" wrapText="1"/>
    </xf>
    <xf numFmtId="165" fontId="17" fillId="24" borderId="14" xfId="2" applyNumberFormat="1" applyFill="1" applyBorder="1" applyAlignment="1">
      <alignment horizontal="center"/>
    </xf>
    <xf numFmtId="169" fontId="0" fillId="12" borderId="9" xfId="0" applyNumberFormat="1" applyFill="1" applyBorder="1"/>
    <xf numFmtId="0" fontId="26" fillId="0" borderId="0" xfId="0" applyFont="1"/>
    <xf numFmtId="0" fontId="27" fillId="25" borderId="0" xfId="0" applyFont="1" applyFill="1"/>
    <xf numFmtId="0" fontId="13" fillId="0" borderId="16" xfId="0" applyFont="1" applyBorder="1"/>
    <xf numFmtId="0" fontId="10" fillId="11" borderId="15" xfId="0" applyFont="1" applyFill="1" applyBorder="1" applyAlignment="1">
      <alignment horizontal="center" vertical="center"/>
    </xf>
    <xf numFmtId="0" fontId="7" fillId="0" borderId="0" xfId="1"/>
    <xf numFmtId="0" fontId="15" fillId="11" borderId="11" xfId="0" applyFont="1" applyFill="1" applyBorder="1" applyAlignment="1">
      <alignment horizontal="center" vertical="center"/>
    </xf>
    <xf numFmtId="49" fontId="0" fillId="0" borderId="0" xfId="0" applyNumberFormat="1" applyAlignment="1">
      <alignment wrapText="1"/>
    </xf>
    <xf numFmtId="0" fontId="17" fillId="13" borderId="0" xfId="2" applyFill="1"/>
    <xf numFmtId="21" fontId="0" fillId="0" borderId="0" xfId="0" applyNumberFormat="1"/>
    <xf numFmtId="0" fontId="20" fillId="15" borderId="0" xfId="2" applyFont="1" applyFill="1" applyAlignment="1">
      <alignment horizontal="centerContinuous"/>
    </xf>
    <xf numFmtId="0" fontId="17" fillId="0" borderId="0" xfId="2" applyAlignment="1">
      <alignment horizontal="centerContinuous"/>
    </xf>
    <xf numFmtId="0" fontId="22" fillId="26" borderId="14" xfId="2" applyFont="1" applyFill="1" applyBorder="1"/>
    <xf numFmtId="0" fontId="22" fillId="0" borderId="14" xfId="2" applyFont="1" applyBorder="1" applyAlignment="1">
      <alignment horizontal="center"/>
    </xf>
    <xf numFmtId="166" fontId="22" fillId="0" borderId="14" xfId="2" applyNumberFormat="1" applyFont="1" applyBorder="1"/>
    <xf numFmtId="170" fontId="17" fillId="0" borderId="0" xfId="3" applyNumberFormat="1" applyFont="1"/>
    <xf numFmtId="170" fontId="17" fillId="0" borderId="0" xfId="3" applyNumberFormat="1" applyFont="1" applyAlignment="1">
      <alignment horizontal="centerContinuous"/>
    </xf>
    <xf numFmtId="170" fontId="22" fillId="0" borderId="0" xfId="3" applyNumberFormat="1" applyFont="1"/>
    <xf numFmtId="170" fontId="28" fillId="0" borderId="0" xfId="3" applyNumberFormat="1" applyFont="1"/>
    <xf numFmtId="170" fontId="22" fillId="18" borderId="14" xfId="3" applyNumberFormat="1" applyFont="1" applyFill="1" applyBorder="1" applyAlignment="1">
      <alignment horizontal="center"/>
    </xf>
    <xf numFmtId="170" fontId="22" fillId="0" borderId="14" xfId="3" applyNumberFormat="1" applyFont="1" applyBorder="1" applyAlignment="1">
      <alignment horizontal="center"/>
    </xf>
    <xf numFmtId="20" fontId="22" fillId="21" borderId="14" xfId="2" applyNumberFormat="1" applyFont="1" applyFill="1" applyBorder="1"/>
    <xf numFmtId="49" fontId="27" fillId="25" borderId="0" xfId="0" applyNumberFormat="1" applyFont="1" applyFill="1"/>
    <xf numFmtId="0" fontId="13" fillId="27" borderId="0" xfId="0" applyFont="1" applyFill="1"/>
    <xf numFmtId="19" fontId="0" fillId="12" borderId="9" xfId="0" applyNumberFormat="1" applyFill="1" applyBorder="1"/>
    <xf numFmtId="20" fontId="28" fillId="21" borderId="14" xfId="2" applyNumberFormat="1" applyFont="1" applyFill="1" applyBorder="1"/>
    <xf numFmtId="0" fontId="15" fillId="11" borderId="9" xfId="0" applyFont="1" applyFill="1" applyBorder="1" applyAlignment="1">
      <alignment horizontal="center" vertical="center"/>
    </xf>
    <xf numFmtId="164" fontId="0" fillId="12" borderId="9" xfId="3" applyFont="1" applyFill="1" applyBorder="1"/>
    <xf numFmtId="0" fontId="12" fillId="6" borderId="0" xfId="0" applyFont="1" applyFill="1" applyAlignment="1">
      <alignment horizontal="center" vertical="center" wrapText="1"/>
    </xf>
    <xf numFmtId="0" fontId="0" fillId="0" borderId="0" xfId="0"/>
    <xf numFmtId="0" fontId="1" fillId="2" borderId="0" xfId="0" applyFont="1" applyFill="1" applyAlignment="1">
      <alignment horizontal="center" vertical="center" wrapText="1"/>
    </xf>
    <xf numFmtId="0" fontId="2" fillId="6" borderId="0" xfId="0" applyFont="1" applyFill="1" applyAlignment="1">
      <alignment horizontal="center" vertical="center" wrapText="1"/>
    </xf>
    <xf numFmtId="0" fontId="2" fillId="10" borderId="0" xfId="0" applyFont="1" applyFill="1" applyAlignment="1">
      <alignment horizontal="center" vertical="center"/>
    </xf>
    <xf numFmtId="0" fontId="2" fillId="3" borderId="0" xfId="0" applyFont="1" applyFill="1" applyAlignment="1">
      <alignment horizontal="center" vertical="center" wrapText="1"/>
    </xf>
    <xf numFmtId="0" fontId="2" fillId="5" borderId="0" xfId="0" applyFont="1" applyFill="1" applyAlignment="1">
      <alignment horizontal="center" vertical="center" wrapText="1"/>
    </xf>
    <xf numFmtId="0" fontId="19" fillId="14" borderId="0" xfId="2" applyFont="1" applyFill="1" applyAlignment="1">
      <alignment horizontal="center"/>
    </xf>
    <xf numFmtId="0" fontId="17" fillId="0" borderId="0" xfId="2"/>
    <xf numFmtId="0" fontId="5" fillId="2" borderId="0" xfId="0" applyFont="1" applyFill="1" applyAlignment="1">
      <alignment horizontal="center" vertical="center" wrapText="1"/>
    </xf>
    <xf numFmtId="0" fontId="0" fillId="4" borderId="1" xfId="0" applyFill="1" applyBorder="1" applyAlignment="1">
      <alignmen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xf numFmtId="0" fontId="2" fillId="8" borderId="0" xfId="0" applyFont="1" applyFill="1" applyAlignment="1">
      <alignment horizontal="center" vertical="center" wrapText="1"/>
    </xf>
    <xf numFmtId="0" fontId="2" fillId="2" borderId="0" xfId="0" applyFont="1" applyFill="1" applyAlignment="1">
      <alignment horizontal="center" vertical="center" wrapText="1"/>
    </xf>
    <xf numFmtId="0" fontId="2" fillId="9" borderId="0" xfId="0" applyFont="1" applyFill="1" applyAlignment="1">
      <alignment horizontal="center" vertical="center" wrapText="1"/>
    </xf>
    <xf numFmtId="0" fontId="28" fillId="0" borderId="14" xfId="2" applyFont="1" applyFill="1" applyBorder="1"/>
    <xf numFmtId="0" fontId="22" fillId="0" borderId="14" xfId="2" applyFont="1" applyFill="1" applyBorder="1"/>
  </cellXfs>
  <cellStyles count="4">
    <cellStyle name="Comma" xfId="3" builtinId="3"/>
    <cellStyle name="Hyperlink" xfId="1" builtinId="8"/>
    <cellStyle name="Normal" xfId="0" builtinId="0"/>
    <cellStyle name="Normal 2" xfId="2" xr:uid="{2041AF8A-920C-4410-9914-F19718369982}"/>
  </cellStyles>
  <dxfs count="4">
    <dxf>
      <fill>
        <patternFill>
          <bgColor rgb="FFFFE696"/>
        </patternFill>
      </fill>
    </dxf>
    <dxf>
      <fill>
        <patternFill>
          <bgColor rgb="FFFF9696"/>
        </patternFill>
      </fill>
    </dxf>
    <dxf>
      <fill>
        <patternFill>
          <bgColor rgb="FFFFE696"/>
        </patternFill>
      </fill>
    </dxf>
    <dxf>
      <fill>
        <patternFill>
          <bgColor rgb="FFFF96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Cart trace (rear axle, m)</a:t>
            </a:r>
          </a:p>
        </c:rich>
      </c:tx>
      <c:overlay val="0"/>
    </c:title>
    <c:autoTitleDeleted val="0"/>
    <c:plotArea>
      <c:layout/>
      <c:scatterChart>
        <c:scatterStyle val="lineMarker"/>
        <c:varyColors val="0"/>
        <c:ser>
          <c:idx val="0"/>
          <c:order val="0"/>
          <c:tx>
            <c:v>Trace</c:v>
          </c:tx>
          <c:marker>
            <c:symbol val="circle"/>
            <c:size val="4"/>
          </c:marker>
          <c:dLbls>
            <c:dLbl>
              <c:idx val="0"/>
              <c:tx>
                <c:rich>
                  <a:bodyPr/>
                  <a:lstStyle/>
                  <a:p>
                    <a:fld id="{6A230E11-049C-4C7C-B561-A1A570372FAD}"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CD0-4323-961E-0D1A60F1E580}"/>
                </c:ext>
              </c:extLst>
            </c:dLbl>
            <c:dLbl>
              <c:idx val="1"/>
              <c:tx>
                <c:rich>
                  <a:bodyPr/>
                  <a:lstStyle/>
                  <a:p>
                    <a:fld id="{FF823D31-9B11-4D7A-AB29-EDFEB3174B3E}"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CD0-4323-961E-0D1A60F1E580}"/>
                </c:ext>
              </c:extLst>
            </c:dLbl>
            <c:dLbl>
              <c:idx val="2"/>
              <c:tx>
                <c:rich>
                  <a:bodyPr/>
                  <a:lstStyle/>
                  <a:p>
                    <a:fld id="{14E6EAEB-BA64-4541-840E-DE468D79026F}"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CD0-4323-961E-0D1A60F1E580}"/>
                </c:ext>
              </c:extLst>
            </c:dLbl>
            <c:dLbl>
              <c:idx val="3"/>
              <c:tx>
                <c:rich>
                  <a:bodyPr/>
                  <a:lstStyle/>
                  <a:p>
                    <a:fld id="{FB197834-9E21-4B98-A88D-5606278F92A8}"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CD0-4323-961E-0D1A60F1E580}"/>
                </c:ext>
              </c:extLst>
            </c:dLbl>
            <c:dLbl>
              <c:idx val="4"/>
              <c:tx>
                <c:rich>
                  <a:bodyPr/>
                  <a:lstStyle/>
                  <a:p>
                    <a:fld id="{9D4BBDD7-3CDB-455C-9D11-219D2E708DE9}"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CD0-4323-961E-0D1A60F1E580}"/>
                </c:ext>
              </c:extLst>
            </c:dLbl>
            <c:dLbl>
              <c:idx val="5"/>
              <c:tx>
                <c:rich>
                  <a:bodyPr/>
                  <a:lstStyle/>
                  <a:p>
                    <a:fld id="{B5E9B4ED-BE2F-43C9-A8BB-27AAF8560670}"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CD0-4323-961E-0D1A60F1E580}"/>
                </c:ext>
              </c:extLst>
            </c:dLbl>
            <c:dLbl>
              <c:idx val="6"/>
              <c:tx>
                <c:rich>
                  <a:bodyPr/>
                  <a:lstStyle/>
                  <a:p>
                    <a:fld id="{BFB0AF15-DFC6-42FC-AC48-2519B96589CC}"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CD0-4323-961E-0D1A60F1E580}"/>
                </c:ext>
              </c:extLst>
            </c:dLbl>
            <c:dLbl>
              <c:idx val="7"/>
              <c:tx>
                <c:rich>
                  <a:bodyPr/>
                  <a:lstStyle/>
                  <a:p>
                    <a:fld id="{EA461E8F-DF4E-4C96-982A-1301AA8BCF7C}"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CD0-4323-961E-0D1A60F1E580}"/>
                </c:ext>
              </c:extLst>
            </c:dLbl>
            <c:dLbl>
              <c:idx val="8"/>
              <c:tx>
                <c:rich>
                  <a:bodyPr/>
                  <a:lstStyle/>
                  <a:p>
                    <a:fld id="{B9A4C90E-71CB-48A0-9DF9-EA389669D720}"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CD0-4323-961E-0D1A60F1E580}"/>
                </c:ext>
              </c:extLst>
            </c:dLbl>
            <c:dLbl>
              <c:idx val="9"/>
              <c:tx>
                <c:rich>
                  <a:bodyPr/>
                  <a:lstStyle/>
                  <a:p>
                    <a:fld id="{18F6478D-6315-4DA8-9142-5E8E0FB68916}"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CD0-4323-961E-0D1A60F1E580}"/>
                </c:ext>
              </c:extLst>
            </c:dLbl>
            <c:dLbl>
              <c:idx val="10"/>
              <c:tx>
                <c:rich>
                  <a:bodyPr/>
                  <a:lstStyle/>
                  <a:p>
                    <a:fld id="{4FD717C6-40F7-4BEA-A5EA-828E8FDE2D5F}"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5CD0-4323-961E-0D1A60F1E580}"/>
                </c:ext>
              </c:extLst>
            </c:dLbl>
            <c:dLbl>
              <c:idx val="11"/>
              <c:tx>
                <c:rich>
                  <a:bodyPr/>
                  <a:lstStyle/>
                  <a:p>
                    <a:fld id="{72D8091D-0BD5-4840-AF7D-5FAFBCE154E2}"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5CD0-4323-961E-0D1A60F1E580}"/>
                </c:ext>
              </c:extLst>
            </c:dLbl>
            <c:dLbl>
              <c:idx val="12"/>
              <c:tx>
                <c:rich>
                  <a:bodyPr/>
                  <a:lstStyle/>
                  <a:p>
                    <a:fld id="{DD03559F-6277-4F8A-BC81-2D89A42C67A4}"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5CD0-4323-961E-0D1A60F1E580}"/>
                </c:ext>
              </c:extLst>
            </c:dLbl>
            <c:dLbl>
              <c:idx val="13"/>
              <c:tx>
                <c:rich>
                  <a:bodyPr/>
                  <a:lstStyle/>
                  <a:p>
                    <a:fld id="{48A8942D-E6B6-4B05-A229-2CE5C6BAF51E}"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5CD0-4323-961E-0D1A60F1E580}"/>
                </c:ext>
              </c:extLst>
            </c:dLbl>
            <c:dLbl>
              <c:idx val="14"/>
              <c:tx>
                <c:rich>
                  <a:bodyPr/>
                  <a:lstStyle/>
                  <a:p>
                    <a:fld id="{6CBB140A-132E-4D3F-8ED4-6785E6287888}"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5CD0-4323-961E-0D1A60F1E580}"/>
                </c:ext>
              </c:extLst>
            </c:dLbl>
            <c:dLbl>
              <c:idx val="15"/>
              <c:tx>
                <c:rich>
                  <a:bodyPr/>
                  <a:lstStyle/>
                  <a:p>
                    <a:fld id="{222CEDC6-B3F8-4E3F-8659-5350CD93A1CE}"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5CD0-4323-961E-0D1A60F1E580}"/>
                </c:ext>
              </c:extLst>
            </c:dLbl>
            <c:dLbl>
              <c:idx val="16"/>
              <c:tx>
                <c:rich>
                  <a:bodyPr/>
                  <a:lstStyle/>
                  <a:p>
                    <a:fld id="{912B9008-3651-4BE2-A79D-0308B1114586}"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5CD0-4323-961E-0D1A60F1E580}"/>
                </c:ext>
              </c:extLst>
            </c:dLbl>
            <c:dLbl>
              <c:idx val="17"/>
              <c:tx>
                <c:rich>
                  <a:bodyPr/>
                  <a:lstStyle/>
                  <a:p>
                    <a:fld id="{59514060-7F64-448D-9816-AD353DF39241}"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5CD0-4323-961E-0D1A60F1E580}"/>
                </c:ext>
              </c:extLst>
            </c:dLbl>
            <c:dLbl>
              <c:idx val="18"/>
              <c:tx>
                <c:rich>
                  <a:bodyPr/>
                  <a:lstStyle/>
                  <a:p>
                    <a:fld id="{C20C8873-0445-4107-906D-8E7A84F346E5}"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5CD0-4323-961E-0D1A60F1E580}"/>
                </c:ext>
              </c:extLst>
            </c:dLbl>
            <c:dLbl>
              <c:idx val="19"/>
              <c:tx>
                <c:rich>
                  <a:bodyPr/>
                  <a:lstStyle/>
                  <a:p>
                    <a:fld id="{A468E570-177B-41BC-BABB-E16381F6151B}"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5CD0-4323-961E-0D1A60F1E580}"/>
                </c:ext>
              </c:extLst>
            </c:dLbl>
            <c:dLbl>
              <c:idx val="20"/>
              <c:tx>
                <c:rich>
                  <a:bodyPr/>
                  <a:lstStyle/>
                  <a:p>
                    <a:fld id="{AB3D150D-2BE3-4743-B912-9154E845A738}"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5CD0-4323-961E-0D1A60F1E580}"/>
                </c:ext>
              </c:extLst>
            </c:dLbl>
            <c:dLbl>
              <c:idx val="21"/>
              <c:tx>
                <c:rich>
                  <a:bodyPr/>
                  <a:lstStyle/>
                  <a:p>
                    <a:fld id="{E136BF20-23BF-411A-9D0C-669E3D6F8DEF}"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5CD0-4323-961E-0D1A60F1E580}"/>
                </c:ext>
              </c:extLst>
            </c:dLbl>
            <c:dLbl>
              <c:idx val="22"/>
              <c:tx>
                <c:rich>
                  <a:bodyPr/>
                  <a:lstStyle/>
                  <a:p>
                    <a:fld id="{B4B0E7AD-124D-4965-A2B2-DB9025C1D800}"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5CD0-4323-961E-0D1A60F1E580}"/>
                </c:ext>
              </c:extLst>
            </c:dLbl>
            <c:dLbl>
              <c:idx val="23"/>
              <c:tx>
                <c:rich>
                  <a:bodyPr/>
                  <a:lstStyle/>
                  <a:p>
                    <a:fld id="{96EC9259-E602-4FF1-8BAA-820944DC4972}"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5CD0-4323-961E-0D1A60F1E580}"/>
                </c:ext>
              </c:extLst>
            </c:dLbl>
            <c:dLbl>
              <c:idx val="24"/>
              <c:tx>
                <c:rich>
                  <a:bodyPr/>
                  <a:lstStyle/>
                  <a:p>
                    <a:fld id="{169643A3-A930-45B5-B0FE-A6D49E254B75}"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5CD0-4323-961E-0D1A60F1E580}"/>
                </c:ext>
              </c:extLst>
            </c:dLbl>
            <c:dLbl>
              <c:idx val="25"/>
              <c:tx>
                <c:rich>
                  <a:bodyPr/>
                  <a:lstStyle/>
                  <a:p>
                    <a:fld id="{3A16D432-E4DA-4961-82D5-48F075563981}"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5CD0-4323-961E-0D1A60F1E580}"/>
                </c:ext>
              </c:extLst>
            </c:dLbl>
            <c:dLbl>
              <c:idx val="26"/>
              <c:tx>
                <c:rich>
                  <a:bodyPr/>
                  <a:lstStyle/>
                  <a:p>
                    <a:fld id="{C0190C30-F55F-490D-9EFC-60F7B77CC8E4}"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5CD0-4323-961E-0D1A60F1E580}"/>
                </c:ext>
              </c:extLst>
            </c:dLbl>
            <c:dLbl>
              <c:idx val="27"/>
              <c:tx>
                <c:rich>
                  <a:bodyPr/>
                  <a:lstStyle/>
                  <a:p>
                    <a:fld id="{9E622053-96DB-4441-AF0F-7EFAC2B6401B}"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5CD0-4323-961E-0D1A60F1E580}"/>
                </c:ext>
              </c:extLst>
            </c:dLbl>
            <c:dLbl>
              <c:idx val="28"/>
              <c:tx>
                <c:rich>
                  <a:bodyPr/>
                  <a:lstStyle/>
                  <a:p>
                    <a:fld id="{9D7533BA-C5FE-4953-938F-33C5EE660B42}"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5CD0-4323-961E-0D1A60F1E580}"/>
                </c:ext>
              </c:extLst>
            </c:dLbl>
            <c:dLbl>
              <c:idx val="29"/>
              <c:tx>
                <c:rich>
                  <a:bodyPr/>
                  <a:lstStyle/>
                  <a:p>
                    <a:fld id="{08360F29-F8E0-4E6A-A151-66B69EC30BCF}"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5CD0-4323-961E-0D1A60F1E580}"/>
                </c:ext>
              </c:extLst>
            </c:dLbl>
            <c:dLbl>
              <c:idx val="30"/>
              <c:tx>
                <c:rich>
                  <a:bodyPr/>
                  <a:lstStyle/>
                  <a:p>
                    <a:fld id="{4E5581E5-5681-45CD-A529-A364CE002111}"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5CD0-4323-961E-0D1A60F1E580}"/>
                </c:ext>
              </c:extLst>
            </c:dLbl>
            <c:dLbl>
              <c:idx val="31"/>
              <c:tx>
                <c:rich>
                  <a:bodyPr/>
                  <a:lstStyle/>
                  <a:p>
                    <a:fld id="{AAE414E3-8D20-45CC-B49F-5A667A7A5A1F}"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5CD0-4323-961E-0D1A60F1E580}"/>
                </c:ext>
              </c:extLst>
            </c:dLbl>
            <c:dLbl>
              <c:idx val="32"/>
              <c:tx>
                <c:rich>
                  <a:bodyPr/>
                  <a:lstStyle/>
                  <a:p>
                    <a:fld id="{45EDA7D4-DD9F-4D06-9576-6201EC7A5BA6}"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5CD0-4323-961E-0D1A60F1E580}"/>
                </c:ext>
              </c:extLst>
            </c:dLbl>
            <c:dLbl>
              <c:idx val="33"/>
              <c:tx>
                <c:rich>
                  <a:bodyPr/>
                  <a:lstStyle/>
                  <a:p>
                    <a:fld id="{7B056CDB-D968-4D4C-945D-2AF82DA958B7}"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5CD0-4323-961E-0D1A60F1E580}"/>
                </c:ext>
              </c:extLst>
            </c:dLbl>
            <c:dLbl>
              <c:idx val="34"/>
              <c:tx>
                <c:rich>
                  <a:bodyPr/>
                  <a:lstStyle/>
                  <a:p>
                    <a:fld id="{B21A569A-81CE-4C92-8251-4B5906E90A4A}"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5CD0-4323-961E-0D1A60F1E580}"/>
                </c:ext>
              </c:extLst>
            </c:dLbl>
            <c:dLbl>
              <c:idx val="35"/>
              <c:tx>
                <c:rich>
                  <a:bodyPr/>
                  <a:lstStyle/>
                  <a:p>
                    <a:fld id="{D1167993-DE1C-4B5F-B9FB-4EC7FBAFB46A}"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5CD0-4323-961E-0D1A60F1E580}"/>
                </c:ext>
              </c:extLst>
            </c:dLbl>
            <c:dLbl>
              <c:idx val="36"/>
              <c:tx>
                <c:rich>
                  <a:bodyPr/>
                  <a:lstStyle/>
                  <a:p>
                    <a:fld id="{20D04135-B8E8-4936-83E3-69D953E8EFDD}"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5CD0-4323-961E-0D1A60F1E580}"/>
                </c:ext>
              </c:extLst>
            </c:dLbl>
            <c:dLbl>
              <c:idx val="37"/>
              <c:tx>
                <c:rich>
                  <a:bodyPr/>
                  <a:lstStyle/>
                  <a:p>
                    <a:fld id="{F3D26031-69C9-4A21-94EE-8C12DACA0E66}"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5CD0-4323-961E-0D1A60F1E580}"/>
                </c:ext>
              </c:extLst>
            </c:dLbl>
            <c:dLbl>
              <c:idx val="38"/>
              <c:tx>
                <c:rich>
                  <a:bodyPr/>
                  <a:lstStyle/>
                  <a:p>
                    <a:fld id="{6316079C-E4DA-4D07-8123-B8253757F3DD}"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5CD0-4323-961E-0D1A60F1E580}"/>
                </c:ext>
              </c:extLst>
            </c:dLbl>
            <c:dLbl>
              <c:idx val="39"/>
              <c:tx>
                <c:rich>
                  <a:bodyPr/>
                  <a:lstStyle/>
                  <a:p>
                    <a:fld id="{78323125-FE80-414B-84B3-4C29AA9769F5}"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5CD0-4323-961E-0D1A60F1E580}"/>
                </c:ext>
              </c:extLst>
            </c:dLbl>
            <c:dLbl>
              <c:idx val="40"/>
              <c:tx>
                <c:rich>
                  <a:bodyPr/>
                  <a:lstStyle/>
                  <a:p>
                    <a:fld id="{BDB6888C-EC4C-44AC-81D2-BE6A317AE1EA}"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5CD0-4323-961E-0D1A60F1E580}"/>
                </c:ext>
              </c:extLst>
            </c:dLbl>
            <c:dLbl>
              <c:idx val="41"/>
              <c:tx>
                <c:rich>
                  <a:bodyPr/>
                  <a:lstStyle/>
                  <a:p>
                    <a:fld id="{23AA0A75-258A-497E-96A0-EC6EAB5EA476}"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5CD0-4323-961E-0D1A60F1E580}"/>
                </c:ext>
              </c:extLst>
            </c:dLbl>
            <c:dLbl>
              <c:idx val="42"/>
              <c:tx>
                <c:rich>
                  <a:bodyPr/>
                  <a:lstStyle/>
                  <a:p>
                    <a:fld id="{BBE695CD-0CE0-4EFD-A975-6848A75A20F8}"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5CD0-4323-961E-0D1A60F1E580}"/>
                </c:ext>
              </c:extLst>
            </c:dLbl>
            <c:dLbl>
              <c:idx val="43"/>
              <c:tx>
                <c:rich>
                  <a:bodyPr/>
                  <a:lstStyle/>
                  <a:p>
                    <a:fld id="{46FC13D8-93E7-4A20-AC54-35BE64A4DBF7}"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5CD0-4323-961E-0D1A60F1E580}"/>
                </c:ext>
              </c:extLst>
            </c:dLbl>
            <c:dLbl>
              <c:idx val="44"/>
              <c:tx>
                <c:rich>
                  <a:bodyPr/>
                  <a:lstStyle/>
                  <a:p>
                    <a:fld id="{B63A57C9-E20E-4C77-B9EA-E6A4DE82719A}"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5CD0-4323-961E-0D1A60F1E580}"/>
                </c:ext>
              </c:extLst>
            </c:dLbl>
            <c:dLbl>
              <c:idx val="45"/>
              <c:tx>
                <c:rich>
                  <a:bodyPr/>
                  <a:lstStyle/>
                  <a:p>
                    <a:fld id="{BAE1CC76-A523-42E1-8C4B-EA1F31B61737}"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5CD0-4323-961E-0D1A60F1E580}"/>
                </c:ext>
              </c:extLst>
            </c:dLbl>
            <c:dLbl>
              <c:idx val="46"/>
              <c:tx>
                <c:rich>
                  <a:bodyPr/>
                  <a:lstStyle/>
                  <a:p>
                    <a:fld id="{1771CD6D-2497-42A8-89ED-3D4B22EF84DF}"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5CD0-4323-961E-0D1A60F1E580}"/>
                </c:ext>
              </c:extLst>
            </c:dLbl>
            <c:dLbl>
              <c:idx val="47"/>
              <c:tx>
                <c:rich>
                  <a:bodyPr/>
                  <a:lstStyle/>
                  <a:p>
                    <a:fld id="{82B5BC68-B46E-4BAB-BEF5-7A18A319CF13}"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5CD0-4323-961E-0D1A60F1E580}"/>
                </c:ext>
              </c:extLst>
            </c:dLbl>
            <c:dLbl>
              <c:idx val="48"/>
              <c:tx>
                <c:rich>
                  <a:bodyPr/>
                  <a:lstStyle/>
                  <a:p>
                    <a:fld id="{5A0CDAFD-0D3B-434D-B14A-76A07EFC5C4B}"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5CD0-4323-961E-0D1A60F1E580}"/>
                </c:ext>
              </c:extLst>
            </c:dLbl>
            <c:dLbl>
              <c:idx val="49"/>
              <c:tx>
                <c:rich>
                  <a:bodyPr/>
                  <a:lstStyle/>
                  <a:p>
                    <a:fld id="{886A0FC1-0AD0-4EE4-99B0-8425A8DF0960}"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5CD0-4323-961E-0D1A60F1E580}"/>
                </c:ext>
              </c:extLst>
            </c:dLbl>
            <c:dLbl>
              <c:idx val="50"/>
              <c:tx>
                <c:rich>
                  <a:bodyPr/>
                  <a:lstStyle/>
                  <a:p>
                    <a:fld id="{BA82CB98-C83C-4E6D-AFB1-37F2E7726C51}"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5CD0-4323-961E-0D1A60F1E580}"/>
                </c:ext>
              </c:extLst>
            </c:dLbl>
            <c:dLbl>
              <c:idx val="51"/>
              <c:tx>
                <c:rich>
                  <a:bodyPr/>
                  <a:lstStyle/>
                  <a:p>
                    <a:fld id="{0814F063-4BAC-411E-9FAA-64E249472A50}"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5CD0-4323-961E-0D1A60F1E580}"/>
                </c:ext>
              </c:extLst>
            </c:dLbl>
            <c:dLbl>
              <c:idx val="52"/>
              <c:tx>
                <c:rich>
                  <a:bodyPr/>
                  <a:lstStyle/>
                  <a:p>
                    <a:fld id="{11AD5DF5-CAD2-4388-ACF3-E5DB6EF82F98}"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5CD0-4323-961E-0D1A60F1E580}"/>
                </c:ext>
              </c:extLst>
            </c:dLbl>
            <c:dLbl>
              <c:idx val="53"/>
              <c:tx>
                <c:rich>
                  <a:bodyPr/>
                  <a:lstStyle/>
                  <a:p>
                    <a:fld id="{0106EB0E-CC57-4990-9CA0-3E481AA5EFD0}"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5CD0-4323-961E-0D1A60F1E580}"/>
                </c:ext>
              </c:extLst>
            </c:dLbl>
            <c:dLbl>
              <c:idx val="54"/>
              <c:tx>
                <c:rich>
                  <a:bodyPr/>
                  <a:lstStyle/>
                  <a:p>
                    <a:fld id="{B3C332C6-C16C-4CE1-A2CE-9D7B44661B86}"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5CD0-4323-961E-0D1A60F1E580}"/>
                </c:ext>
              </c:extLst>
            </c:dLbl>
            <c:dLbl>
              <c:idx val="55"/>
              <c:tx>
                <c:rich>
                  <a:bodyPr/>
                  <a:lstStyle/>
                  <a:p>
                    <a:fld id="{634EE1C2-161E-4ADE-AD9E-8B357461803E}"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5CD0-4323-961E-0D1A60F1E580}"/>
                </c:ext>
              </c:extLst>
            </c:dLbl>
            <c:dLbl>
              <c:idx val="56"/>
              <c:tx>
                <c:rich>
                  <a:bodyPr/>
                  <a:lstStyle/>
                  <a:p>
                    <a:fld id="{EFD6164F-E566-435D-A8AE-662A2110BB41}"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5CD0-4323-961E-0D1A60F1E580}"/>
                </c:ext>
              </c:extLst>
            </c:dLbl>
            <c:dLbl>
              <c:idx val="57"/>
              <c:tx>
                <c:rich>
                  <a:bodyPr/>
                  <a:lstStyle/>
                  <a:p>
                    <a:fld id="{E16C82B6-83B1-4C81-A268-A6504500D57A}"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5CD0-4323-961E-0D1A60F1E580}"/>
                </c:ext>
              </c:extLst>
            </c:dLbl>
            <c:dLbl>
              <c:idx val="58"/>
              <c:tx>
                <c:rich>
                  <a:bodyPr/>
                  <a:lstStyle/>
                  <a:p>
                    <a:fld id="{4019F4A4-BEC5-4869-A910-4F944D3A1DBD}"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5CD0-4323-961E-0D1A60F1E580}"/>
                </c:ext>
              </c:extLst>
            </c:dLbl>
            <c:dLbl>
              <c:idx val="59"/>
              <c:tx>
                <c:rich>
                  <a:bodyPr/>
                  <a:lstStyle/>
                  <a:p>
                    <a:fld id="{F7C6012D-1A47-4CE5-96B0-D7332C3E2073}"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5CD0-4323-961E-0D1A60F1E580}"/>
                </c:ext>
              </c:extLst>
            </c:dLbl>
            <c:dLbl>
              <c:idx val="60"/>
              <c:tx>
                <c:rich>
                  <a:bodyPr/>
                  <a:lstStyle/>
                  <a:p>
                    <a:fld id="{58572376-2708-4E0F-B476-744D2AA531CF}"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5CD0-4323-961E-0D1A60F1E580}"/>
                </c:ext>
              </c:extLst>
            </c:dLbl>
            <c:dLbl>
              <c:idx val="61"/>
              <c:tx>
                <c:rich>
                  <a:bodyPr/>
                  <a:lstStyle/>
                  <a:p>
                    <a:fld id="{5FF4CF91-65F7-4DE6-B645-AE3D007C8C46}"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5CD0-4323-961E-0D1A60F1E580}"/>
                </c:ext>
              </c:extLst>
            </c:dLbl>
            <c:dLbl>
              <c:idx val="62"/>
              <c:tx>
                <c:rich>
                  <a:bodyPr/>
                  <a:lstStyle/>
                  <a:p>
                    <a:fld id="{E29B843D-526F-4E31-984D-475EEB015FAD}"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5CD0-4323-961E-0D1A60F1E580}"/>
                </c:ext>
              </c:extLst>
            </c:dLbl>
            <c:dLbl>
              <c:idx val="63"/>
              <c:tx>
                <c:rich>
                  <a:bodyPr/>
                  <a:lstStyle/>
                  <a:p>
                    <a:fld id="{F5B7DFBD-A015-4D66-869E-A4682BBE2C61}"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5CD0-4323-961E-0D1A60F1E580}"/>
                </c:ext>
              </c:extLst>
            </c:dLbl>
            <c:dLbl>
              <c:idx val="64"/>
              <c:tx>
                <c:rich>
                  <a:bodyPr/>
                  <a:lstStyle/>
                  <a:p>
                    <a:fld id="{F90EB6ED-0B68-4F36-8240-755E013A4B66}"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5CD0-4323-961E-0D1A60F1E580}"/>
                </c:ext>
              </c:extLst>
            </c:dLbl>
            <c:dLbl>
              <c:idx val="65"/>
              <c:tx>
                <c:rich>
                  <a:bodyPr/>
                  <a:lstStyle/>
                  <a:p>
                    <a:fld id="{D30AB5EF-2A95-4165-85F2-1F66E3A1520B}"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5CD0-4323-961E-0D1A60F1E580}"/>
                </c:ext>
              </c:extLst>
            </c:dLbl>
            <c:spPr>
              <a:noFill/>
              <a:ln>
                <a:noFill/>
              </a:ln>
              <a:effectLst/>
            </c:sp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Trace!$B$2:$B$67</c:f>
              <c:numCache>
                <c:formatCode>0.00</c:formatCode>
                <c:ptCount val="66"/>
                <c:pt idx="0">
                  <c:v>0</c:v>
                </c:pt>
                <c:pt idx="1">
                  <c:v>0</c:v>
                </c:pt>
                <c:pt idx="2">
                  <c:v>0</c:v>
                </c:pt>
                <c:pt idx="3">
                  <c:v>9.2021418959680132E-20</c:v>
                </c:pt>
                <c:pt idx="4">
                  <c:v>6.9016064219760103E-19</c:v>
                </c:pt>
                <c:pt idx="5" formatCode="General">
                  <c:v>1.2422891559556818E-18</c:v>
                </c:pt>
                <c:pt idx="6" formatCode="General">
                  <c:v>1.6563855412742424E-18</c:v>
                </c:pt>
                <c:pt idx="7" formatCode="General">
                  <c:v>3.6003380167974856E-18</c:v>
                </c:pt>
                <c:pt idx="8" formatCode="General">
                  <c:v>5.0381726880424875E-18</c:v>
                </c:pt>
                <c:pt idx="9" formatCode="General">
                  <c:v>8.6385107048399731E-18</c:v>
                </c:pt>
                <c:pt idx="10" formatCode="General">
                  <c:v>1.2003043835553278E-17</c:v>
                </c:pt>
                <c:pt idx="11" formatCode="General">
                  <c:v>1.8691850726185026E-17</c:v>
                </c:pt>
                <c:pt idx="12" formatCode="General">
                  <c:v>2.5518689745256296E-17</c:v>
                </c:pt>
                <c:pt idx="13" formatCode="General">
                  <c:v>3.0528105739873884E-17</c:v>
                </c:pt>
                <c:pt idx="14" formatCode="General">
                  <c:v>4.1139325613661998E-17</c:v>
                </c:pt>
                <c:pt idx="15" formatCode="General">
                  <c:v>3.4535063401699457E-16</c:v>
                </c:pt>
                <c:pt idx="16" formatCode="General">
                  <c:v>1.0241696363278151E-15</c:v>
                </c:pt>
                <c:pt idx="17" formatCode="General">
                  <c:v>2.5572924869055658E-15</c:v>
                </c:pt>
                <c:pt idx="18" formatCode="General">
                  <c:v>-1.4491935498845958E-5</c:v>
                </c:pt>
                <c:pt idx="19" formatCode="General">
                  <c:v>-1.2032438074806057E-4</c:v>
                </c:pt>
                <c:pt idx="20" formatCode="General">
                  <c:v>-2.5986370236516678E-4</c:v>
                </c:pt>
                <c:pt idx="21" formatCode="General">
                  <c:v>-6.9171559710565211E-4</c:v>
                </c:pt>
                <c:pt idx="22" formatCode="General">
                  <c:v>-1.2673031429824922E-3</c:v>
                </c:pt>
                <c:pt idx="23" formatCode="General">
                  <c:v>-2.1744932267228037E-3</c:v>
                </c:pt>
                <c:pt idx="24" formatCode="General">
                  <c:v>-5.3760173200630102E-3</c:v>
                </c:pt>
                <c:pt idx="25" formatCode="General">
                  <c:v>-1.0349913275575056E-2</c:v>
                </c:pt>
                <c:pt idx="26" formatCode="General">
                  <c:v>-1.5722032259689451E-2</c:v>
                </c:pt>
                <c:pt idx="27" formatCode="General">
                  <c:v>-2.7554638212066142E-2</c:v>
                </c:pt>
                <c:pt idx="28" formatCode="General">
                  <c:v>-4.2757308676001665E-2</c:v>
                </c:pt>
                <c:pt idx="29" formatCode="General">
                  <c:v>-6.8638913833931295E-2</c:v>
                </c:pt>
                <c:pt idx="30" formatCode="General">
                  <c:v>-0.10052531351389625</c:v>
                </c:pt>
                <c:pt idx="31" formatCode="General">
                  <c:v>-0.13828651790660593</c:v>
                </c:pt>
                <c:pt idx="32" formatCode="General">
                  <c:v>-0.18176858765838952</c:v>
                </c:pt>
                <c:pt idx="33" formatCode="General">
                  <c:v>-0.2307942614286336</c:v>
                </c:pt>
                <c:pt idx="34" formatCode="General">
                  <c:v>-0.28516367852288155</c:v>
                </c:pt>
                <c:pt idx="35" formatCode="General">
                  <c:v>-0.34465519365567376</c:v>
                </c:pt>
                <c:pt idx="36" formatCode="General">
                  <c:v>-0.40902628052162088</c:v>
                </c:pt>
                <c:pt idx="37" formatCode="General">
                  <c:v>-0.47801452049116505</c:v>
                </c:pt>
                <c:pt idx="38" formatCode="General">
                  <c:v>-0.5513386724004562</c:v>
                </c:pt>
                <c:pt idx="39" formatCode="General">
                  <c:v>-0.62869981907418515</c:v>
                </c:pt>
                <c:pt idx="40" formatCode="General">
                  <c:v>-0.70978258590739252</c:v>
                </c:pt>
                <c:pt idx="41" formatCode="General">
                  <c:v>-0.79425642653851902</c:v>
                </c:pt>
                <c:pt idx="42" formatCode="General">
                  <c:v>-0.88177697037245417</c:v>
                </c:pt>
                <c:pt idx="43" formatCode="General">
                  <c:v>-0.97198742646019753</c:v>
                </c:pt>
                <c:pt idx="44" formatCode="General">
                  <c:v>-1.0645200380120019</c:v>
                </c:pt>
                <c:pt idx="45" formatCode="General">
                  <c:v>-1.1589975816144513</c:v>
                </c:pt>
                <c:pt idx="46" formatCode="General">
                  <c:v>-1.2550349050396861</c:v>
                </c:pt>
                <c:pt idx="47" formatCode="General">
                  <c:v>-1.3522404973776578</c:v>
                </c:pt>
                <c:pt idx="48" formatCode="General">
                  <c:v>-1.4502180850905306</c:v>
                </c:pt>
                <c:pt idx="49" formatCode="General">
                  <c:v>-1.5485682474826654</c:v>
                </c:pt>
                <c:pt idx="50" formatCode="General">
                  <c:v>-1.646890045000478</c:v>
                </c:pt>
                <c:pt idx="51" formatCode="General">
                  <c:v>-1.744782653724154</c:v>
                </c:pt>
                <c:pt idx="52" formatCode="General">
                  <c:v>-1.8418469993879654</c:v>
                </c:pt>
                <c:pt idx="53" formatCode="General">
                  <c:v>-1.9376873842678533</c:v>
                </c:pt>
                <c:pt idx="54" formatCode="General">
                  <c:v>-2.0319131003040192</c:v>
                </c:pt>
                <c:pt idx="55" formatCode="General">
                  <c:v>-2.1241400218823836</c:v>
                </c:pt>
                <c:pt idx="56" formatCode="General">
                  <c:v>-2.2139921717816926</c:v>
                </c:pt>
                <c:pt idx="57" formatCode="General">
                  <c:v>-2.3011032539024479</c:v>
                </c:pt>
                <c:pt idx="58" formatCode="General">
                  <c:v>-2.3851181465292584</c:v>
                </c:pt>
                <c:pt idx="59" formatCode="General">
                  <c:v>-2.4656943500390942</c:v>
                </c:pt>
                <c:pt idx="60" formatCode="General">
                  <c:v>-2.542503383153643</c:v>
                </c:pt>
                <c:pt idx="61" formatCode="General">
                  <c:v>-2.6408206423361209</c:v>
                </c:pt>
                <c:pt idx="62" formatCode="General">
                  <c:v>-2.7418460415918888</c:v>
                </c:pt>
                <c:pt idx="63" formatCode="General">
                  <c:v>-2.7791712765150569</c:v>
                </c:pt>
                <c:pt idx="64" formatCode="General">
                  <c:v>-3.1261664415578863</c:v>
                </c:pt>
                <c:pt idx="65" formatCode="General">
                  <c:v>-3.1261664415578863</c:v>
                </c:pt>
              </c:numCache>
            </c:numRef>
          </c:xVal>
          <c:yVal>
            <c:numRef>
              <c:f>Trace!$C$2:$C$67</c:f>
              <c:numCache>
                <c:formatCode>0.00</c:formatCode>
                <c:ptCount val="66"/>
                <c:pt idx="0">
                  <c:v>0</c:v>
                </c:pt>
                <c:pt idx="1">
                  <c:v>0</c:v>
                </c:pt>
                <c:pt idx="2">
                  <c:v>0</c:v>
                </c:pt>
                <c:pt idx="3">
                  <c:v>-2.8479999999999998E-5</c:v>
                </c:pt>
                <c:pt idx="4">
                  <c:v>-2.1359999999999999E-4</c:v>
                </c:pt>
                <c:pt idx="5" formatCode="General">
                  <c:v>-3.8447999999999998E-4</c:v>
                </c:pt>
                <c:pt idx="6" formatCode="General">
                  <c:v>-5.1263999999999997E-4</c:v>
                </c:pt>
                <c:pt idx="7" formatCode="General">
                  <c:v>-1.11428E-3</c:v>
                </c:pt>
                <c:pt idx="8" formatCode="General">
                  <c:v>-1.5592800000000001E-3</c:v>
                </c:pt>
                <c:pt idx="9" formatCode="General">
                  <c:v>-2.6735600000000002E-3</c:v>
                </c:pt>
                <c:pt idx="10" formatCode="General">
                  <c:v>-3.7148600000000004E-3</c:v>
                </c:pt>
                <c:pt idx="11" formatCode="General">
                  <c:v>-5.7850000000000002E-3</c:v>
                </c:pt>
                <c:pt idx="12" formatCode="General">
                  <c:v>-7.8978599999999996E-3</c:v>
                </c:pt>
                <c:pt idx="13" formatCode="General">
                  <c:v>-9.4482400000000001E-3</c:v>
                </c:pt>
                <c:pt idx="14" formatCode="General">
                  <c:v>-1.273234E-2</c:v>
                </c:pt>
                <c:pt idx="15" formatCode="General">
                  <c:v>-0.10688365999999999</c:v>
                </c:pt>
                <c:pt idx="16" formatCode="General">
                  <c:v>-0.31697350000000002</c:v>
                </c:pt>
                <c:pt idx="17" formatCode="General">
                  <c:v>-0.79146453999999999</c:v>
                </c:pt>
                <c:pt idx="18" formatCode="General">
                  <c:v>-0.80942829220592749</c:v>
                </c:pt>
                <c:pt idx="19" formatCode="General">
                  <c:v>-0.83590911565870818</c:v>
                </c:pt>
                <c:pt idx="20" formatCode="General">
                  <c:v>-0.85216880377077131</c:v>
                </c:pt>
                <c:pt idx="21" formatCode="General">
                  <c:v>-0.87957550866483225</c:v>
                </c:pt>
                <c:pt idx="22" formatCode="General">
                  <c:v>-0.90186782291558532</c:v>
                </c:pt>
                <c:pt idx="23" formatCode="General">
                  <c:v>-0.92600876470047</c:v>
                </c:pt>
                <c:pt idx="24" formatCode="General">
                  <c:v>-0.978250921723547</c:v>
                </c:pt>
                <c:pt idx="25" formatCode="General">
                  <c:v>-1.030354214191181</c:v>
                </c:pt>
                <c:pt idx="26" formatCode="General">
                  <c:v>-1.072755240983531</c:v>
                </c:pt>
                <c:pt idx="27" formatCode="General">
                  <c:v>-1.1444858703700749</c:v>
                </c:pt>
                <c:pt idx="28" formatCode="General">
                  <c:v>-1.2155785744020564</c:v>
                </c:pt>
                <c:pt idx="29" formatCode="General">
                  <c:v>-1.310500490504628</c:v>
                </c:pt>
                <c:pt idx="30" formatCode="General">
                  <c:v>-1.40357726074073</c:v>
                </c:pt>
                <c:pt idx="31" formatCode="General">
                  <c:v>-1.4944294433504319</c:v>
                </c:pt>
                <c:pt idx="32" formatCode="General">
                  <c:v>-1.5826866654471852</c:v>
                </c:pt>
                <c:pt idx="33" formatCode="General">
                  <c:v>-1.6679891328998224</c:v>
                </c:pt>
                <c:pt idx="34" formatCode="General">
                  <c:v>-1.7499890970886336</c:v>
                </c:pt>
                <c:pt idx="35" formatCode="General">
                  <c:v>-1.8283522725560646</c:v>
                </c:pt>
                <c:pt idx="36" formatCode="General">
                  <c:v>-1.9027591997727644</c:v>
                </c:pt>
                <c:pt idx="37" formatCode="General">
                  <c:v>-1.9729065474634593</c:v>
                </c:pt>
                <c:pt idx="38" formatCode="General">
                  <c:v>-2.038508349183517</c:v>
                </c:pt>
                <c:pt idx="39" formatCode="General">
                  <c:v>-2.0992971691051134</c:v>
                </c:pt>
                <c:pt idx="40" formatCode="General">
                  <c:v>-2.1550251922604904</c:v>
                </c:pt>
                <c:pt idx="41" formatCode="General">
                  <c:v>-2.2054652347977597</c:v>
                </c:pt>
                <c:pt idx="42" formatCode="General">
                  <c:v>-2.250411670130795</c:v>
                </c:pt>
                <c:pt idx="43" formatCode="General">
                  <c:v>-2.289681267207615</c:v>
                </c:pt>
                <c:pt idx="44" formatCode="General">
                  <c:v>-2.3231139374799303</c:v>
                </c:pt>
                <c:pt idx="45" formatCode="General">
                  <c:v>-2.3505733875287156</c:v>
                </c:pt>
                <c:pt idx="46" formatCode="General">
                  <c:v>-2.371947674685281</c:v>
                </c:pt>
                <c:pt idx="47" formatCode="General">
                  <c:v>-2.3871496633827674</c:v>
                </c:pt>
                <c:pt idx="48" formatCode="General">
                  <c:v>-2.3961173803776772</c:v>
                </c:pt>
                <c:pt idx="49" formatCode="General">
                  <c:v>-2.3988142673933268</c:v>
                </c:pt>
                <c:pt idx="50" formatCode="General">
                  <c:v>-2.3952293301552809</c:v>
                </c:pt>
                <c:pt idx="51" formatCode="General">
                  <c:v>-2.385377183211201</c:v>
                </c:pt>
                <c:pt idx="52" formatCode="General">
                  <c:v>-2.3692979903523974</c:v>
                </c:pt>
                <c:pt idx="53" formatCode="General">
                  <c:v>-2.3470573008799587</c:v>
                </c:pt>
                <c:pt idx="54" formatCode="General">
                  <c:v>-2.3187457823829525</c:v>
                </c:pt>
                <c:pt idx="55" formatCode="General">
                  <c:v>-2.2844788511180627</c:v>
                </c:pt>
                <c:pt idx="56" formatCode="General">
                  <c:v>-2.2443962014974774</c:v>
                </c:pt>
                <c:pt idx="57" formatCode="General">
                  <c:v>-2.1986612366031486</c:v>
                </c:pt>
                <c:pt idx="58" formatCode="General">
                  <c:v>-2.1474604020490125</c:v>
                </c:pt>
                <c:pt idx="59" formatCode="General">
                  <c:v>-2.0910024259067876</c:v>
                </c:pt>
                <c:pt idx="60" formatCode="General">
                  <c:v>-2.0295174677939078</c:v>
                </c:pt>
                <c:pt idx="61" formatCode="General">
                  <c:v>-1.9455275798760434</c:v>
                </c:pt>
                <c:pt idx="62" formatCode="General">
                  <c:v>-1.8592241980394832</c:v>
                </c:pt>
                <c:pt idx="63" formatCode="General">
                  <c:v>-1.8273382166383298</c:v>
                </c:pt>
                <c:pt idx="64" formatCode="General">
                  <c:v>-1.5309092349689324</c:v>
                </c:pt>
                <c:pt idx="65" formatCode="General">
                  <c:v>-1.5309092349689324</c:v>
                </c:pt>
              </c:numCache>
            </c:numRef>
          </c:yVal>
          <c:smooth val="0"/>
          <c:extLst>
            <c:ext xmlns:c15="http://schemas.microsoft.com/office/drawing/2012/chart" uri="{02D57815-91ED-43cb-92C2-25804820EDAC}">
              <c15:datalabelsRange>
                <c15:f>Trace!$H$2:$H$67</c15:f>
                <c15:dlblRangeCache>
                  <c:ptCount val="66"/>
                  <c:pt idx="1">
                    <c:v>3</c:v>
                  </c:pt>
                  <c:pt idx="17">
                    <c:v>19</c:v>
                  </c:pt>
                  <c:pt idx="18">
                    <c:v>20</c:v>
                  </c:pt>
                  <c:pt idx="19">
                    <c:v>21</c:v>
                  </c:pt>
                  <c:pt idx="20">
                    <c:v>22</c:v>
                  </c:pt>
                  <c:pt idx="21">
                    <c:v>23</c:v>
                  </c:pt>
                  <c:pt idx="22">
                    <c:v>24</c:v>
                  </c:pt>
                  <c:pt idx="23">
                    <c:v>25</c:v>
                  </c:pt>
                  <c:pt idx="26">
                    <c:v>27</c:v>
                  </c:pt>
                  <c:pt idx="60">
                    <c:v>29</c:v>
                  </c:pt>
                  <c:pt idx="62">
                    <c:v>31</c:v>
                  </c:pt>
                </c15:dlblRangeCache>
              </c15:datalabelsRange>
            </c:ext>
            <c:ext xmlns:c16="http://schemas.microsoft.com/office/drawing/2014/chart" uri="{C3380CC4-5D6E-409C-BE32-E72D297353CC}">
              <c16:uniqueId val="{00000002-5CD0-4323-961E-0D1A60F1E580}"/>
            </c:ext>
          </c:extLst>
        </c:ser>
        <c:dLbls>
          <c:showLegendKey val="0"/>
          <c:showVal val="0"/>
          <c:showCatName val="0"/>
          <c:showSerName val="0"/>
          <c:showPercent val="0"/>
          <c:showBubbleSize val="0"/>
        </c:dLbls>
        <c:axId val="1074936831"/>
        <c:axId val="1074937311"/>
      </c:scatterChart>
      <c:valAx>
        <c:axId val="1074936831"/>
        <c:scaling>
          <c:orientation val="minMax"/>
        </c:scaling>
        <c:delete val="0"/>
        <c:axPos val="b"/>
        <c:title>
          <c:tx>
            <c:rich>
              <a:bodyPr/>
              <a:lstStyle/>
              <a:p>
                <a:pPr>
                  <a:defRPr/>
                </a:pPr>
                <a:r>
                  <a:rPr lang="en-AU"/>
                  <a:t>x (m)</a:t>
                </a:r>
              </a:p>
            </c:rich>
          </c:tx>
          <c:overlay val="0"/>
        </c:title>
        <c:numFmt formatCode="0.00" sourceLinked="1"/>
        <c:majorTickMark val="out"/>
        <c:minorTickMark val="none"/>
        <c:tickLblPos val="nextTo"/>
        <c:crossAx val="1074937311"/>
        <c:crosses val="autoZero"/>
        <c:crossBetween val="midCat"/>
      </c:valAx>
      <c:valAx>
        <c:axId val="1074937311"/>
        <c:scaling>
          <c:orientation val="minMax"/>
        </c:scaling>
        <c:delete val="0"/>
        <c:axPos val="l"/>
        <c:majorGridlines/>
        <c:title>
          <c:tx>
            <c:rich>
              <a:bodyPr/>
              <a:lstStyle/>
              <a:p>
                <a:pPr>
                  <a:defRPr/>
                </a:pPr>
                <a:r>
                  <a:rPr lang="en-AU"/>
                  <a:t>y (m)</a:t>
                </a:r>
              </a:p>
            </c:rich>
          </c:tx>
          <c:overlay val="0"/>
        </c:title>
        <c:numFmt formatCode="0.00" sourceLinked="1"/>
        <c:majorTickMark val="out"/>
        <c:minorTickMark val="none"/>
        <c:tickLblPos val="nextTo"/>
        <c:crossAx val="1074936831"/>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11</xdr:col>
      <xdr:colOff>0</xdr:colOff>
      <xdr:row>30</xdr:row>
      <xdr:rowOff>0</xdr:rowOff>
    </xdr:from>
    <xdr:to>
      <xdr:col>17</xdr:col>
      <xdr:colOff>501949</xdr:colOff>
      <xdr:row>51</xdr:row>
      <xdr:rowOff>95454</xdr:rowOff>
    </xdr:to>
    <xdr:pic>
      <xdr:nvPicPr>
        <xdr:cNvPr id="7" name="Picture 6">
          <a:extLst>
            <a:ext uri="{FF2B5EF4-FFF2-40B4-BE49-F238E27FC236}">
              <a16:creationId xmlns:a16="http://schemas.microsoft.com/office/drawing/2014/main" id="{FF9A8543-02FD-15D2-32B0-F5C42217FC42}"/>
            </a:ext>
          </a:extLst>
        </xdr:cNvPr>
        <xdr:cNvPicPr>
          <a:picLocks noChangeAspect="1"/>
        </xdr:cNvPicPr>
      </xdr:nvPicPr>
      <xdr:blipFill>
        <a:blip xmlns:r="http://schemas.openxmlformats.org/officeDocument/2006/relationships" r:embed="rId1"/>
        <a:stretch>
          <a:fillRect/>
        </a:stretch>
      </xdr:blipFill>
      <xdr:spPr>
        <a:xfrm>
          <a:off x="8547100" y="5645150"/>
          <a:ext cx="5816899" cy="3962604"/>
        </a:xfrm>
        <a:prstGeom prst="rect">
          <a:avLst/>
        </a:prstGeom>
      </xdr:spPr>
    </xdr:pic>
    <xdr:clientData/>
  </xdr:twoCellAnchor>
  <xdr:twoCellAnchor>
    <xdr:from>
      <xdr:col>7</xdr:col>
      <xdr:colOff>0</xdr:colOff>
      <xdr:row>1</xdr:row>
      <xdr:rowOff>0</xdr:rowOff>
    </xdr:from>
    <xdr:to>
      <xdr:col>13</xdr:col>
      <xdr:colOff>1250950</xdr:colOff>
      <xdr:row>25</xdr:row>
      <xdr:rowOff>152400</xdr:rowOff>
    </xdr:to>
    <xdr:graphicFrame macro="">
      <xdr:nvGraphicFramePr>
        <xdr:cNvPr id="2" name="TraceChart">
          <a:extLst>
            <a:ext uri="{FF2B5EF4-FFF2-40B4-BE49-F238E27FC236}">
              <a16:creationId xmlns:a16="http://schemas.microsoft.com/office/drawing/2014/main" id="{6650BB0E-A780-FC75-957C-335BACDE3D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www.skippysky.com.au/Compact/Australia/Compact_Oz_Stockport.html" TargetMode="External"/></Relationships>
</file>

<file path=xl/worksheets/_rels/sheet2.xml.rels><?xml version="1.0" encoding="UTF-8" standalone="yes"?>
<Relationships xmlns="http://schemas.openxmlformats.org/package/2006/relationships"><Relationship Id="rId2" Type="http://schemas.openxmlformats.org/officeDocument/2006/relationships/hyperlink" Target="http://192.168.1.97/" TargetMode="External"/><Relationship Id="rId1" Type="http://schemas.openxmlformats.org/officeDocument/2006/relationships/hyperlink" Target="http://192.168.1.99:8080/"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F93FC-6EEB-4633-8810-F26A933B0914}">
  <sheetPr codeName="Sheet8"/>
  <dimension ref="C1:AD35"/>
  <sheetViews>
    <sheetView tabSelected="1" topLeftCell="A15" workbookViewId="0">
      <selection activeCell="C35" sqref="C35"/>
    </sheetView>
  </sheetViews>
  <sheetFormatPr defaultRowHeight="14.5"/>
  <cols>
    <col min="3" max="3" width="28.54296875" customWidth="1"/>
  </cols>
  <sheetData>
    <row r="1" spans="3:30" ht="18.5">
      <c r="C1" s="13" t="s">
        <v>84</v>
      </c>
    </row>
    <row r="3" spans="3:30" ht="24" customHeight="1">
      <c r="C3" s="14" t="s">
        <v>85</v>
      </c>
      <c r="E3" s="62" t="s">
        <v>421</v>
      </c>
    </row>
    <row r="4" spans="3:30" ht="24" customHeight="1">
      <c r="C4" s="30" t="s">
        <v>86</v>
      </c>
      <c r="AB4" t="s">
        <v>374</v>
      </c>
      <c r="AC4" t="s">
        <v>375</v>
      </c>
      <c r="AD4" t="s">
        <v>376</v>
      </c>
    </row>
    <row r="5" spans="3:30" ht="24" customHeight="1">
      <c r="C5" s="49" t="s">
        <v>87</v>
      </c>
      <c r="AB5" t="s">
        <v>377</v>
      </c>
      <c r="AC5" t="s">
        <v>256</v>
      </c>
      <c r="AD5" t="s">
        <v>378</v>
      </c>
    </row>
    <row r="6" spans="3:30" ht="24" customHeight="1">
      <c r="C6" s="14" t="s">
        <v>88</v>
      </c>
      <c r="N6" t="s">
        <v>349</v>
      </c>
      <c r="AB6" t="s">
        <v>379</v>
      </c>
      <c r="AC6" t="s">
        <v>262</v>
      </c>
      <c r="AD6" t="s">
        <v>380</v>
      </c>
    </row>
    <row r="7" spans="3:30" ht="24" customHeight="1">
      <c r="C7" s="14" t="s">
        <v>89</v>
      </c>
      <c r="AB7" t="s">
        <v>381</v>
      </c>
      <c r="AC7" t="s">
        <v>263</v>
      </c>
      <c r="AD7" t="s">
        <v>382</v>
      </c>
    </row>
    <row r="8" spans="3:30" ht="24" customHeight="1">
      <c r="C8" s="30" t="s">
        <v>90</v>
      </c>
      <c r="H8" t="s">
        <v>340</v>
      </c>
      <c r="N8" t="s">
        <v>350</v>
      </c>
      <c r="AB8" t="s">
        <v>383</v>
      </c>
      <c r="AC8" t="s">
        <v>264</v>
      </c>
      <c r="AD8" t="s">
        <v>384</v>
      </c>
    </row>
    <row r="9" spans="3:30" ht="24" customHeight="1">
      <c r="C9" s="49" t="s">
        <v>98</v>
      </c>
      <c r="H9" t="s">
        <v>341</v>
      </c>
      <c r="N9" t="s">
        <v>351</v>
      </c>
      <c r="AB9" t="s">
        <v>385</v>
      </c>
      <c r="AC9" t="s">
        <v>265</v>
      </c>
      <c r="AD9" t="s">
        <v>386</v>
      </c>
    </row>
    <row r="10" spans="3:30" ht="24" customHeight="1">
      <c r="C10" s="14" t="s">
        <v>108</v>
      </c>
      <c r="H10" t="s">
        <v>342</v>
      </c>
      <c r="N10" t="s">
        <v>352</v>
      </c>
      <c r="AB10" t="s">
        <v>387</v>
      </c>
      <c r="AC10" t="s">
        <v>266</v>
      </c>
      <c r="AD10" t="s">
        <v>388</v>
      </c>
    </row>
    <row r="11" spans="3:30" ht="24" customHeight="1">
      <c r="C11" s="14" t="s">
        <v>109</v>
      </c>
      <c r="H11" t="s">
        <v>343</v>
      </c>
      <c r="AB11" t="s">
        <v>99</v>
      </c>
      <c r="AC11" t="s">
        <v>69</v>
      </c>
      <c r="AD11" t="s">
        <v>389</v>
      </c>
    </row>
    <row r="12" spans="3:30" ht="24" customHeight="1">
      <c r="C12" s="31" t="s">
        <v>193</v>
      </c>
      <c r="H12" t="s">
        <v>344</v>
      </c>
      <c r="AB12" t="s">
        <v>100</v>
      </c>
      <c r="AC12" t="s">
        <v>267</v>
      </c>
      <c r="AD12" t="s">
        <v>390</v>
      </c>
    </row>
    <row r="13" spans="3:30" ht="24" customHeight="1">
      <c r="C13" s="31" t="s">
        <v>194</v>
      </c>
      <c r="N13" t="s">
        <v>354</v>
      </c>
      <c r="AB13" t="s">
        <v>391</v>
      </c>
      <c r="AC13" t="s">
        <v>268</v>
      </c>
      <c r="AD13" t="s">
        <v>392</v>
      </c>
    </row>
    <row r="14" spans="3:30" ht="24" customHeight="1">
      <c r="C14" s="14" t="s">
        <v>91</v>
      </c>
      <c r="H14" t="s">
        <v>345</v>
      </c>
      <c r="AB14" t="s">
        <v>393</v>
      </c>
      <c r="AC14" t="s">
        <v>394</v>
      </c>
      <c r="AD14" t="s">
        <v>395</v>
      </c>
    </row>
    <row r="15" spans="3:30" ht="24" customHeight="1">
      <c r="C15" s="31" t="s">
        <v>92</v>
      </c>
      <c r="AB15" t="s">
        <v>321</v>
      </c>
      <c r="AC15" t="s">
        <v>396</v>
      </c>
      <c r="AD15" t="s">
        <v>397</v>
      </c>
    </row>
    <row r="16" spans="3:30" ht="24" customHeight="1">
      <c r="C16" s="14" t="s">
        <v>249</v>
      </c>
      <c r="H16" t="s">
        <v>346</v>
      </c>
      <c r="N16" t="s">
        <v>353</v>
      </c>
      <c r="AB16" t="s">
        <v>398</v>
      </c>
      <c r="AC16" t="s">
        <v>399</v>
      </c>
      <c r="AD16" t="s">
        <v>400</v>
      </c>
    </row>
    <row r="17" spans="3:30" ht="24" customHeight="1">
      <c r="C17" s="31" t="s">
        <v>415</v>
      </c>
      <c r="H17" t="s">
        <v>347</v>
      </c>
      <c r="AB17" t="s">
        <v>401</v>
      </c>
      <c r="AC17" t="s">
        <v>402</v>
      </c>
      <c r="AD17" t="s">
        <v>403</v>
      </c>
    </row>
    <row r="18" spans="3:30">
      <c r="C18" s="30" t="s">
        <v>422</v>
      </c>
      <c r="H18" t="s">
        <v>348</v>
      </c>
      <c r="L18" t="s">
        <v>338</v>
      </c>
      <c r="N18" t="s">
        <v>338</v>
      </c>
      <c r="AB18" t="s">
        <v>404</v>
      </c>
      <c r="AC18" t="s">
        <v>273</v>
      </c>
      <c r="AD18" t="s">
        <v>405</v>
      </c>
    </row>
    <row r="19" spans="3:30">
      <c r="C19" s="61" t="s">
        <v>420</v>
      </c>
      <c r="L19" t="s">
        <v>357</v>
      </c>
      <c r="N19" t="s">
        <v>339</v>
      </c>
      <c r="AB19" t="s">
        <v>406</v>
      </c>
      <c r="AC19" t="s">
        <v>274</v>
      </c>
      <c r="AD19" t="s">
        <v>407</v>
      </c>
    </row>
    <row r="20" spans="3:30">
      <c r="C20" s="63" t="s">
        <v>250</v>
      </c>
      <c r="N20" t="s">
        <v>355</v>
      </c>
      <c r="AB20" t="s">
        <v>408</v>
      </c>
      <c r="AC20" t="s">
        <v>261</v>
      </c>
      <c r="AD20" t="s">
        <v>409</v>
      </c>
    </row>
    <row r="21" spans="3:30">
      <c r="C21" s="31" t="s">
        <v>443</v>
      </c>
    </row>
    <row r="22" spans="3:30">
      <c r="C22" s="31" t="s">
        <v>444</v>
      </c>
    </row>
    <row r="23" spans="3:30">
      <c r="C23" s="83" t="s">
        <v>445</v>
      </c>
      <c r="E23">
        <v>0</v>
      </c>
    </row>
    <row r="24" spans="3:30">
      <c r="C24" s="63" t="s">
        <v>551</v>
      </c>
      <c r="L24" t="s">
        <v>563</v>
      </c>
    </row>
    <row r="25" spans="3:30">
      <c r="C25" s="83" t="s">
        <v>552</v>
      </c>
    </row>
    <row r="26" spans="3:30">
      <c r="C26" s="15" t="s">
        <v>93</v>
      </c>
      <c r="L26" t="s">
        <v>564</v>
      </c>
    </row>
    <row r="27" spans="3:30">
      <c r="C27" s="15" t="s">
        <v>93</v>
      </c>
      <c r="L27" t="s">
        <v>565</v>
      </c>
    </row>
    <row r="28" spans="3:30">
      <c r="L28" t="s">
        <v>566</v>
      </c>
    </row>
    <row r="29" spans="3:30">
      <c r="L29" t="s">
        <v>567</v>
      </c>
    </row>
    <row r="30" spans="3:30">
      <c r="L30" t="s">
        <v>568</v>
      </c>
    </row>
    <row r="32" spans="3:30">
      <c r="L32" t="s">
        <v>569</v>
      </c>
    </row>
    <row r="35" spans="3:3">
      <c r="C35" t="s">
        <v>983</v>
      </c>
    </row>
  </sheetData>
  <hyperlinks>
    <hyperlink ref="E3" r:id="rId1" xr:uid="{05E63C4D-E7A5-4389-AB40-E564DD5656DB}"/>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A1A2E"/>
  </sheetPr>
  <dimension ref="A1:K67"/>
  <sheetViews>
    <sheetView showGridLines="0" workbookViewId="0">
      <selection activeCell="P11" sqref="P11"/>
    </sheetView>
  </sheetViews>
  <sheetFormatPr defaultRowHeight="14.5"/>
  <cols>
    <col min="1" max="1" width="2" customWidth="1"/>
    <col min="2" max="3" width="28" customWidth="1"/>
    <col min="4" max="4" width="4" customWidth="1"/>
    <col min="5" max="6" width="28" customWidth="1"/>
    <col min="7" max="7" width="15.54296875" bestFit="1" customWidth="1"/>
  </cols>
  <sheetData>
    <row r="1" spans="1:11" ht="32.15" customHeight="1">
      <c r="A1" s="87" t="s">
        <v>0</v>
      </c>
      <c r="B1" s="86"/>
      <c r="C1" s="86"/>
      <c r="D1" s="86"/>
      <c r="E1" s="86"/>
      <c r="F1" s="86"/>
    </row>
    <row r="3" spans="1:11">
      <c r="B3" s="90" t="s">
        <v>1</v>
      </c>
      <c r="C3" s="86"/>
    </row>
    <row r="4" spans="1:11">
      <c r="B4" s="1" t="s">
        <v>2</v>
      </c>
      <c r="C4" s="62" t="s">
        <v>576</v>
      </c>
    </row>
    <row r="5" spans="1:11">
      <c r="B5" s="1" t="s">
        <v>3</v>
      </c>
      <c r="C5" s="62" t="s">
        <v>577</v>
      </c>
    </row>
    <row r="6" spans="1:11">
      <c r="E6" s="91" t="s">
        <v>4</v>
      </c>
      <c r="F6" s="86"/>
      <c r="J6" t="s">
        <v>4</v>
      </c>
    </row>
    <row r="7" spans="1:11">
      <c r="B7" s="90" t="s">
        <v>5</v>
      </c>
      <c r="C7" s="86"/>
      <c r="E7" s="1" t="s">
        <v>6</v>
      </c>
      <c r="F7" s="20">
        <v>46200.666666666664</v>
      </c>
      <c r="J7" t="s">
        <v>6</v>
      </c>
      <c r="K7">
        <v>46153.666666666664</v>
      </c>
    </row>
    <row r="8" spans="1:11">
      <c r="B8" s="1" t="s">
        <v>7</v>
      </c>
      <c r="C8" s="2">
        <v>-35.6415976879155</v>
      </c>
      <c r="E8" s="1" t="s">
        <v>8</v>
      </c>
      <c r="F8" s="20">
        <v>46200.717118055552</v>
      </c>
      <c r="G8" s="7">
        <f ca="1">NOW()+TIME(0,0,30)</f>
        <v>46200.33947604167</v>
      </c>
      <c r="J8" t="s">
        <v>8</v>
      </c>
      <c r="K8">
        <v>46153.726203703707</v>
      </c>
    </row>
    <row r="9" spans="1:11">
      <c r="B9" s="1" t="s">
        <v>9</v>
      </c>
      <c r="C9" s="2">
        <v>138.25143626835299</v>
      </c>
      <c r="E9" s="1" t="s">
        <v>10</v>
      </c>
      <c r="F9" s="20">
        <f>dataSunriseTime</f>
        <v>46201.310659722221</v>
      </c>
      <c r="J9" t="s">
        <v>10</v>
      </c>
      <c r="K9">
        <v>46153.290451388886</v>
      </c>
    </row>
    <row r="10" spans="1:11">
      <c r="B10" s="1" t="s">
        <v>11</v>
      </c>
      <c r="C10" s="2">
        <v>9.5</v>
      </c>
      <c r="E10" s="1" t="s">
        <v>12</v>
      </c>
      <c r="F10" s="20">
        <v>46200.685868055552</v>
      </c>
      <c r="G10" s="7">
        <f ca="1">NOW()+TIME(0,H10,0)</f>
        <v>46200.339823263894</v>
      </c>
      <c r="H10">
        <v>1</v>
      </c>
      <c r="J10" t="s">
        <v>12</v>
      </c>
      <c r="K10">
        <v>46153.694953703707</v>
      </c>
    </row>
    <row r="11" spans="1:11">
      <c r="B11" s="1" t="s">
        <v>13</v>
      </c>
      <c r="C11" s="2">
        <v>270</v>
      </c>
      <c r="E11" s="1" t="s">
        <v>14</v>
      </c>
      <c r="F11" s="20">
        <v>46200.731006944443</v>
      </c>
      <c r="G11" s="7">
        <f t="shared" ref="G11:G15" ca="1" si="0">NOW()+TIME(0,H11,0)</f>
        <v>46200.340517708333</v>
      </c>
      <c r="H11">
        <v>2</v>
      </c>
      <c r="J11" t="s">
        <v>14</v>
      </c>
      <c r="K11">
        <v>46153.74009259259</v>
      </c>
    </row>
    <row r="12" spans="1:11">
      <c r="E12" s="1" t="s">
        <v>15</v>
      </c>
      <c r="F12" s="20">
        <v>46200.758784722224</v>
      </c>
      <c r="G12" s="7">
        <f t="shared" ca="1" si="0"/>
        <v>46200.34121215278</v>
      </c>
      <c r="H12">
        <v>3</v>
      </c>
      <c r="J12" t="s">
        <v>15</v>
      </c>
      <c r="K12">
        <v>46153.767870370371</v>
      </c>
    </row>
    <row r="13" spans="1:11">
      <c r="B13" s="90" t="s">
        <v>16</v>
      </c>
      <c r="C13" s="86"/>
      <c r="E13" s="1" t="s">
        <v>17</v>
      </c>
      <c r="F13" s="20">
        <v>46201.248159722221</v>
      </c>
      <c r="G13" s="7">
        <f t="shared" ca="1" si="0"/>
        <v>46200.341906597227</v>
      </c>
      <c r="H13">
        <v>4</v>
      </c>
      <c r="J13" t="s">
        <v>17</v>
      </c>
      <c r="K13">
        <v>46153.227951388886</v>
      </c>
    </row>
    <row r="14" spans="1:11">
      <c r="B14" s="1" t="s">
        <v>18</v>
      </c>
      <c r="C14" s="3" t="s">
        <v>19</v>
      </c>
      <c r="E14" s="1" t="s">
        <v>20</v>
      </c>
      <c r="F14" s="20">
        <v>46201.279409722221</v>
      </c>
      <c r="G14" s="7">
        <f t="shared" ca="1" si="0"/>
        <v>46200.342601041666</v>
      </c>
      <c r="H14">
        <v>5</v>
      </c>
      <c r="J14" t="s">
        <v>20</v>
      </c>
      <c r="K14">
        <v>46153.259201388886</v>
      </c>
    </row>
    <row r="15" spans="1:11">
      <c r="E15" s="1" t="s">
        <v>21</v>
      </c>
      <c r="F15" s="20">
        <v>46201.310659722221</v>
      </c>
      <c r="G15" s="7">
        <f t="shared" ca="1" si="0"/>
        <v>46200.343295486113</v>
      </c>
      <c r="H15">
        <v>6</v>
      </c>
      <c r="J15" t="s">
        <v>21</v>
      </c>
      <c r="K15">
        <v>46153.290451388886</v>
      </c>
    </row>
    <row r="16" spans="1:11">
      <c r="B16" s="88" t="s">
        <v>22</v>
      </c>
      <c r="C16" s="86"/>
      <c r="F16" s="19"/>
    </row>
    <row r="17" spans="2:11">
      <c r="B17" s="1" t="s">
        <v>23</v>
      </c>
      <c r="C17" s="2" t="s">
        <v>24</v>
      </c>
      <c r="E17" s="89" t="s">
        <v>25</v>
      </c>
      <c r="F17" s="86"/>
      <c r="J17" t="s">
        <v>25</v>
      </c>
    </row>
    <row r="18" spans="2:11">
      <c r="B18" s="1" t="s">
        <v>26</v>
      </c>
      <c r="C18" s="11" t="s">
        <v>27</v>
      </c>
      <c r="E18" s="1" t="s">
        <v>28</v>
      </c>
      <c r="F18" s="20">
        <v>46201.310659722221</v>
      </c>
      <c r="J18" t="s">
        <v>28</v>
      </c>
      <c r="K18">
        <v>46153.290451388886</v>
      </c>
    </row>
    <row r="19" spans="2:11">
      <c r="B19" s="1" t="s">
        <v>29</v>
      </c>
      <c r="C19" s="12" t="s">
        <v>248</v>
      </c>
      <c r="E19" s="1" t="s">
        <v>30</v>
      </c>
      <c r="F19" s="20">
        <v>46201.290902777779</v>
      </c>
      <c r="J19" t="s">
        <v>30</v>
      </c>
      <c r="K19">
        <v>46153.272835648146</v>
      </c>
    </row>
    <row r="20" spans="2:11">
      <c r="B20" s="1" t="s">
        <v>31</v>
      </c>
      <c r="C20" s="2">
        <v>100</v>
      </c>
      <c r="E20" s="1" t="s">
        <v>32</v>
      </c>
      <c r="F20" s="20">
        <v>46200.736875000002</v>
      </c>
      <c r="J20" t="s">
        <v>32</v>
      </c>
      <c r="K20">
        <v>46153.743807870371</v>
      </c>
    </row>
    <row r="21" spans="2:11">
      <c r="B21" s="1" t="s">
        <v>33</v>
      </c>
      <c r="C21" s="2">
        <v>64</v>
      </c>
      <c r="E21" s="1" t="s">
        <v>34</v>
      </c>
      <c r="F21" s="20">
        <v>46200.759004629632</v>
      </c>
      <c r="J21" t="s">
        <v>34</v>
      </c>
      <c r="K21">
        <v>46153.764918981484</v>
      </c>
    </row>
    <row r="22" spans="2:11">
      <c r="B22" s="1" t="s">
        <v>35</v>
      </c>
      <c r="C22" s="2">
        <v>0</v>
      </c>
      <c r="E22" s="1" t="s">
        <v>36</v>
      </c>
      <c r="F22" s="20">
        <v>46200.780706018515</v>
      </c>
      <c r="J22" t="s">
        <v>36</v>
      </c>
      <c r="K22">
        <v>46153.785671296297</v>
      </c>
    </row>
    <row r="23" spans="2:11">
      <c r="B23" s="1" t="s">
        <v>37</v>
      </c>
      <c r="C23" s="2" t="s">
        <v>559</v>
      </c>
      <c r="J23" t="s">
        <v>97</v>
      </c>
      <c r="K23">
        <v>100</v>
      </c>
    </row>
    <row r="24" spans="2:11">
      <c r="B24" s="1" t="s">
        <v>39</v>
      </c>
      <c r="C24" s="2" t="s">
        <v>40</v>
      </c>
    </row>
    <row r="25" spans="2:11">
      <c r="E25" s="1" t="s">
        <v>252</v>
      </c>
      <c r="F25" s="81">
        <v>0</v>
      </c>
      <c r="G25" s="7">
        <v>46201.644965277781</v>
      </c>
    </row>
    <row r="26" spans="2:11">
      <c r="B26" s="88" t="s">
        <v>41</v>
      </c>
      <c r="C26" s="86"/>
      <c r="E26" s="1" t="s">
        <v>251</v>
      </c>
      <c r="F26" s="20">
        <v>46201.25</v>
      </c>
      <c r="G26" s="7">
        <v>46202.28765046296</v>
      </c>
    </row>
    <row r="27" spans="2:11">
      <c r="B27" s="1" t="s">
        <v>42</v>
      </c>
      <c r="C27" s="2">
        <v>0</v>
      </c>
    </row>
    <row r="28" spans="2:11">
      <c r="B28" s="1" t="s">
        <v>43</v>
      </c>
      <c r="C28" s="2">
        <v>0</v>
      </c>
      <c r="E28" s="1" t="s">
        <v>558</v>
      </c>
      <c r="F28" s="84">
        <v>22.3</v>
      </c>
    </row>
    <row r="29" spans="2:11">
      <c r="B29" s="1" t="s">
        <v>44</v>
      </c>
      <c r="C29" s="2">
        <v>0</v>
      </c>
    </row>
    <row r="30" spans="2:11">
      <c r="B30" s="1" t="s">
        <v>45</v>
      </c>
      <c r="C30" s="2">
        <v>0</v>
      </c>
    </row>
    <row r="31" spans="2:11">
      <c r="B31" s="1" t="s">
        <v>46</v>
      </c>
      <c r="C31" s="2">
        <v>0</v>
      </c>
    </row>
    <row r="32" spans="2:11">
      <c r="B32" s="1" t="s">
        <v>47</v>
      </c>
      <c r="C32" s="2">
        <v>0</v>
      </c>
    </row>
    <row r="34" spans="2:6">
      <c r="B34" s="88" t="s">
        <v>48</v>
      </c>
      <c r="C34" s="86"/>
    </row>
    <row r="35" spans="2:6">
      <c r="B35" s="1" t="s">
        <v>49</v>
      </c>
      <c r="C35" s="2">
        <v>0</v>
      </c>
    </row>
    <row r="36" spans="2:6">
      <c r="B36" s="1" t="s">
        <v>50</v>
      </c>
      <c r="C36" s="2">
        <v>0</v>
      </c>
    </row>
    <row r="37" spans="2:6">
      <c r="B37" s="1" t="s">
        <v>51</v>
      </c>
      <c r="C37" s="2">
        <v>0</v>
      </c>
    </row>
    <row r="38" spans="2:6">
      <c r="B38" s="1" t="s">
        <v>52</v>
      </c>
      <c r="C38" s="2">
        <v>0.95</v>
      </c>
    </row>
    <row r="40" spans="2:6">
      <c r="B40" s="85" t="s">
        <v>96</v>
      </c>
      <c r="C40" s="86"/>
    </row>
    <row r="41" spans="2:6">
      <c r="C41" s="18">
        <v>60</v>
      </c>
      <c r="E41" t="s">
        <v>94</v>
      </c>
    </row>
    <row r="42" spans="2:6">
      <c r="C42" s="18">
        <v>40</v>
      </c>
      <c r="E42" t="s">
        <v>95</v>
      </c>
    </row>
    <row r="44" spans="2:6">
      <c r="B44" s="23" t="s">
        <v>185</v>
      </c>
      <c r="C44" t="s">
        <v>112</v>
      </c>
    </row>
    <row r="45" spans="2:6">
      <c r="B45" s="23" t="s">
        <v>246</v>
      </c>
      <c r="C45">
        <v>-225</v>
      </c>
    </row>
    <row r="46" spans="2:6">
      <c r="B46" s="23" t="s">
        <v>247</v>
      </c>
      <c r="C46">
        <v>225</v>
      </c>
      <c r="F46">
        <v>1</v>
      </c>
    </row>
    <row r="48" spans="2:6">
      <c r="B48" s="21" t="s">
        <v>285</v>
      </c>
    </row>
    <row r="49" spans="2:4">
      <c r="B49" t="s">
        <v>286</v>
      </c>
      <c r="C49" s="57">
        <f ca="1">NOW()</f>
        <v>46200.339128819447</v>
      </c>
      <c r="D49" t="s">
        <v>287</v>
      </c>
    </row>
    <row r="51" spans="2:4">
      <c r="B51" s="23" t="s">
        <v>303</v>
      </c>
    </row>
    <row r="52" spans="2:4">
      <c r="B52" t="s">
        <v>300</v>
      </c>
      <c r="C52" s="5">
        <v>46200.671770833331</v>
      </c>
      <c r="D52" t="s">
        <v>288</v>
      </c>
    </row>
    <row r="53" spans="2:4">
      <c r="B53" t="s">
        <v>301</v>
      </c>
      <c r="C53" s="5">
        <v>46200.987743055557</v>
      </c>
      <c r="D53" t="s">
        <v>288</v>
      </c>
    </row>
    <row r="54" spans="2:4">
      <c r="B54" t="s">
        <v>302</v>
      </c>
      <c r="C54" s="5">
        <v>46201.300127314818</v>
      </c>
      <c r="D54" t="s">
        <v>288</v>
      </c>
    </row>
    <row r="56" spans="2:4">
      <c r="B56" s="23" t="s">
        <v>289</v>
      </c>
    </row>
    <row r="57" spans="2:4">
      <c r="B57" t="s">
        <v>290</v>
      </c>
      <c r="C57" s="47">
        <v>3</v>
      </c>
      <c r="D57" t="s">
        <v>291</v>
      </c>
    </row>
    <row r="58" spans="2:4">
      <c r="B58" t="s">
        <v>292</v>
      </c>
      <c r="C58" s="47">
        <v>10</v>
      </c>
      <c r="D58" t="s">
        <v>293</v>
      </c>
    </row>
    <row r="59" spans="2:4">
      <c r="B59" t="s">
        <v>294</v>
      </c>
      <c r="C59" s="47">
        <v>30</v>
      </c>
      <c r="D59" t="s">
        <v>295</v>
      </c>
    </row>
    <row r="61" spans="2:4">
      <c r="B61" s="23" t="s">
        <v>296</v>
      </c>
    </row>
    <row r="62" spans="2:4">
      <c r="B62" s="23"/>
    </row>
    <row r="64" spans="2:4">
      <c r="B64" s="23" t="s">
        <v>297</v>
      </c>
    </row>
    <row r="65" spans="2:4">
      <c r="B65" t="s">
        <v>298</v>
      </c>
      <c r="C65" t="b">
        <v>0</v>
      </c>
      <c r="D65" t="s">
        <v>299</v>
      </c>
    </row>
    <row r="66" spans="2:4">
      <c r="B66" t="s">
        <v>455</v>
      </c>
      <c r="C66">
        <v>181</v>
      </c>
    </row>
    <row r="67" spans="2:4">
      <c r="B67" t="s">
        <v>456</v>
      </c>
      <c r="C67" t="b">
        <v>1</v>
      </c>
    </row>
  </sheetData>
  <mergeCells count="10">
    <mergeCell ref="B40:C40"/>
    <mergeCell ref="A1:F1"/>
    <mergeCell ref="B34:C34"/>
    <mergeCell ref="B26:C26"/>
    <mergeCell ref="E17:F17"/>
    <mergeCell ref="B13:C13"/>
    <mergeCell ref="B16:C16"/>
    <mergeCell ref="E6:F6"/>
    <mergeCell ref="B7:C7"/>
    <mergeCell ref="B3:C3"/>
  </mergeCells>
  <hyperlinks>
    <hyperlink ref="C4" r:id="rId1" xr:uid="{87CD70C4-FC21-4C0D-A6AD-BE5504FC9248}"/>
    <hyperlink ref="C5" r:id="rId2" xr:uid="{11136FC1-EC3D-44DD-8697-A6B7E124DE82}"/>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A340E-21F9-4660-9035-9503742C1420}">
  <sheetPr codeName="Sheet14"/>
  <dimension ref="A1:T28"/>
  <sheetViews>
    <sheetView workbookViewId="0">
      <selection activeCell="O15" sqref="O15"/>
    </sheetView>
  </sheetViews>
  <sheetFormatPr defaultRowHeight="14.5"/>
  <cols>
    <col min="1" max="1" width="2.54296875" customWidth="1"/>
    <col min="2" max="2" width="20.54296875" customWidth="1"/>
    <col min="3" max="3" width="12.54296875" customWidth="1"/>
    <col min="5" max="5" width="15.453125" customWidth="1"/>
    <col min="6" max="6" width="20.54296875" customWidth="1"/>
    <col min="7" max="7" width="12.54296875" customWidth="1"/>
    <col min="11" max="11" width="2.54296875" customWidth="1"/>
    <col min="12" max="12" width="20.54296875" customWidth="1"/>
    <col min="13" max="13" width="12.54296875" customWidth="1"/>
  </cols>
  <sheetData>
    <row r="1" spans="1:13" ht="18.5">
      <c r="A1" s="13" t="s">
        <v>495</v>
      </c>
    </row>
    <row r="2" spans="1:13">
      <c r="A2" t="s">
        <v>496</v>
      </c>
    </row>
    <row r="4" spans="1:13">
      <c r="B4" s="80" t="s">
        <v>538</v>
      </c>
      <c r="L4" s="80" t="s">
        <v>544</v>
      </c>
    </row>
    <row r="5" spans="1:13">
      <c r="B5" t="s">
        <v>497</v>
      </c>
      <c r="C5" s="79" t="s">
        <v>498</v>
      </c>
      <c r="L5" t="s">
        <v>497</v>
      </c>
      <c r="M5" s="79" t="s">
        <v>498</v>
      </c>
    </row>
    <row r="6" spans="1:13">
      <c r="B6" t="s">
        <v>499</v>
      </c>
      <c r="C6" s="79" t="s">
        <v>500</v>
      </c>
      <c r="L6" t="s">
        <v>499</v>
      </c>
      <c r="M6" s="79" t="s">
        <v>500</v>
      </c>
    </row>
    <row r="7" spans="1:13">
      <c r="B7" t="s">
        <v>501</v>
      </c>
      <c r="C7" s="59">
        <v>14</v>
      </c>
      <c r="L7" t="s">
        <v>501</v>
      </c>
      <c r="M7" s="59">
        <v>14</v>
      </c>
    </row>
    <row r="8" spans="1:13">
      <c r="B8" t="s">
        <v>539</v>
      </c>
      <c r="C8" s="59">
        <v>4</v>
      </c>
      <c r="L8" t="s">
        <v>539</v>
      </c>
      <c r="M8" s="59">
        <v>4</v>
      </c>
    </row>
    <row r="9" spans="1:13">
      <c r="B9" t="s">
        <v>540</v>
      </c>
      <c r="C9" s="59">
        <v>1</v>
      </c>
      <c r="L9" t="s">
        <v>540</v>
      </c>
      <c r="M9" s="59">
        <v>2</v>
      </c>
    </row>
    <row r="10" spans="1:13">
      <c r="B10" t="s">
        <v>502</v>
      </c>
      <c r="C10" s="59">
        <v>180</v>
      </c>
      <c r="L10" t="s">
        <v>502</v>
      </c>
      <c r="M10" s="59">
        <v>180</v>
      </c>
    </row>
    <row r="11" spans="1:13">
      <c r="B11" t="s">
        <v>503</v>
      </c>
      <c r="C11" s="59">
        <v>40</v>
      </c>
      <c r="L11" t="s">
        <v>503</v>
      </c>
      <c r="M11" s="59">
        <v>40</v>
      </c>
    </row>
    <row r="12" spans="1:13">
      <c r="B12" t="s">
        <v>504</v>
      </c>
      <c r="C12" s="59">
        <v>20</v>
      </c>
      <c r="L12" t="s">
        <v>504</v>
      </c>
      <c r="M12" s="59">
        <v>20</v>
      </c>
    </row>
    <row r="13" spans="1:13">
      <c r="B13" t="s">
        <v>505</v>
      </c>
      <c r="C13" s="59">
        <v>20</v>
      </c>
      <c r="L13" t="s">
        <v>505</v>
      </c>
      <c r="M13" s="59">
        <v>20</v>
      </c>
    </row>
    <row r="14" spans="1:13">
      <c r="B14" t="s">
        <v>506</v>
      </c>
      <c r="C14" s="59">
        <v>800</v>
      </c>
      <c r="L14" t="s">
        <v>506</v>
      </c>
      <c r="M14" s="59">
        <v>800</v>
      </c>
    </row>
    <row r="16" spans="1:13">
      <c r="B16" s="23" t="s">
        <v>507</v>
      </c>
      <c r="L16" s="23" t="s">
        <v>507</v>
      </c>
    </row>
    <row r="17" spans="2:20">
      <c r="B17" t="s">
        <v>541</v>
      </c>
      <c r="C17">
        <f>DEGREES(2*ATAN(IF(LOWER(C6)="landscape",36,24)/(2*C7)))</f>
        <v>104.2500326978036</v>
      </c>
      <c r="L17" t="s">
        <v>541</v>
      </c>
      <c r="M17">
        <f>DEGREES(2*ATAN(IF(LOWER(M6)="landscape",36,24)/(2*M7)))</f>
        <v>104.2500326978036</v>
      </c>
    </row>
    <row r="18" spans="2:20">
      <c r="B18" t="s">
        <v>542</v>
      </c>
      <c r="C18">
        <f>DEGREES(2*ATAN(IF(LOWER(C6)="landscape",24,36)/(2*C7)))</f>
        <v>81.202589290008945</v>
      </c>
      <c r="L18" t="s">
        <v>542</v>
      </c>
      <c r="M18">
        <f>DEGREES(2*ATAN(IF(LOWER(M6)="landscape",24,36)/(2*M7)))</f>
        <v>81.202589290008945</v>
      </c>
    </row>
    <row r="19" spans="2:20">
      <c r="B19" t="s">
        <v>543</v>
      </c>
      <c r="C19">
        <f>C18/2</f>
        <v>40.601294645004472</v>
      </c>
      <c r="L19" t="s">
        <v>543</v>
      </c>
      <c r="M19">
        <f>M18/2</f>
        <v>40.601294645004472</v>
      </c>
    </row>
    <row r="20" spans="2:20">
      <c r="B20" t="s">
        <v>508</v>
      </c>
      <c r="C20">
        <f>C10+2*C11</f>
        <v>260</v>
      </c>
      <c r="L20" t="s">
        <v>508</v>
      </c>
      <c r="M20">
        <f>M10+2*M11</f>
        <v>260</v>
      </c>
    </row>
    <row r="21" spans="2:20">
      <c r="B21" t="s">
        <v>509</v>
      </c>
      <c r="C21">
        <f>IF(C8&lt;=1,0,(C20-C17)/(C8-1))</f>
        <v>51.916655767398801</v>
      </c>
      <c r="L21" t="s">
        <v>509</v>
      </c>
      <c r="M21">
        <f>IF(M8&lt;=1,0,(M20-M17)/(M8-1))</f>
        <v>51.916655767398801</v>
      </c>
    </row>
    <row r="22" spans="2:20">
      <c r="B22" t="s">
        <v>510</v>
      </c>
      <c r="C22">
        <f>C17-C21</f>
        <v>52.333376930404803</v>
      </c>
      <c r="L22" t="s">
        <v>510</v>
      </c>
      <c r="M22">
        <f>M17-M21</f>
        <v>52.333376930404803</v>
      </c>
    </row>
    <row r="23" spans="2:20">
      <c r="B23" t="s">
        <v>511</v>
      </c>
      <c r="C23">
        <f>IF(C17=0,0,(C17-C21)/C17*100)</f>
        <v>50.199866202543063</v>
      </c>
      <c r="L23" t="s">
        <v>511</v>
      </c>
      <c r="M23">
        <f>IF(M17=0,0,(M17-M21)/M17*100)</f>
        <v>50.199866202543063</v>
      </c>
    </row>
    <row r="24" spans="2:20">
      <c r="B24" t="s">
        <v>512</v>
      </c>
      <c r="C24">
        <f>C17+(C8-1)*C21</f>
        <v>260</v>
      </c>
      <c r="L24" t="s">
        <v>512</v>
      </c>
      <c r="M24">
        <f>M17+(M8-1)*M21</f>
        <v>260</v>
      </c>
    </row>
    <row r="26" spans="2:20">
      <c r="B26" s="25" t="s">
        <v>518</v>
      </c>
      <c r="C26">
        <f>IF(0&lt;C8,-(C8-1)*C21/2+0*C21,"")</f>
        <v>-77.874983651098205</v>
      </c>
      <c r="D26">
        <f>IF(1&lt;C8,-(C8-1)*C21/2+1*C21,"")</f>
        <v>-25.958327883699404</v>
      </c>
      <c r="E26">
        <f>IF(2&lt;C8,-(C8-1)*C21/2+2*C21,"")</f>
        <v>25.958327883699397</v>
      </c>
      <c r="F26">
        <f>IF(3&lt;C8,-(C8-1)*C21/2+3*C21,"")</f>
        <v>77.874983651098205</v>
      </c>
      <c r="G26" t="str">
        <f>IF(4&lt;C8,-(C8-1)*C21/2+4*C21,"")</f>
        <v/>
      </c>
      <c r="H26" t="str">
        <f>IF(5&lt;C8,-(C8-1)*C21/2+5*C21,"")</f>
        <v/>
      </c>
      <c r="I26" t="str">
        <f>IF(6&lt;C8,-(C8-1)*C21/2+6*C21,"")</f>
        <v/>
      </c>
      <c r="J26" t="str">
        <f>IF(7&lt;C8,-(C8-1)*C21/2+7*C21,"")</f>
        <v/>
      </c>
      <c r="L26" s="23" t="s">
        <v>513</v>
      </c>
      <c r="M26">
        <f>IF(0&lt;M8,-(M8-1)*M21/2+0*M21,"")</f>
        <v>-77.874983651098205</v>
      </c>
      <c r="N26">
        <f>IF(1&lt;M8,-(M8-1)*M21/2+1*M21,"")</f>
        <v>-25.958327883699404</v>
      </c>
      <c r="O26">
        <f>IF(2&lt;M8,-(M8-1)*M21/2+2*M21,"")</f>
        <v>25.958327883699397</v>
      </c>
      <c r="P26">
        <f>IF(3&lt;M8,-(M8-1)*M21/2+3*M21,"")</f>
        <v>77.874983651098205</v>
      </c>
      <c r="Q26" t="str">
        <f>IF(4&lt;M8,-(M8-1)*M21/2+4*M21,"")</f>
        <v/>
      </c>
      <c r="R26" t="str">
        <f>IF(5&lt;M8,-(M8-1)*M21/2+5*M21,"")</f>
        <v/>
      </c>
      <c r="S26" t="str">
        <f>IF(6&lt;M8,-(M8-1)*M21/2+6*M21,"")</f>
        <v/>
      </c>
      <c r="T26" t="str">
        <f>IF(7&lt;M8,-(M8-1)*M21/2+7*M21,"")</f>
        <v/>
      </c>
    </row>
    <row r="27" spans="2:20">
      <c r="B27" t="s">
        <v>515</v>
      </c>
      <c r="C27" s="59">
        <v>12</v>
      </c>
      <c r="L27" t="s">
        <v>514</v>
      </c>
      <c r="M27">
        <f>(M8*M12*1000+2*MAX(ABS((M8-1)*M21/2)/M13*1000,500)+(M8-1)*MAX(ABS(M21)/M13*1000,500)+M8*M14+M8*500)/1000</f>
        <v>100.77499673021963</v>
      </c>
    </row>
    <row r="28" spans="2:20">
      <c r="B28" t="s">
        <v>516</v>
      </c>
      <c r="C28" s="59">
        <v>60</v>
      </c>
      <c r="L28" t="s">
        <v>517</v>
      </c>
      <c r="M28">
        <f>IF(M27=0,0,INT(_xlfn.SINGLE(pano_dur_hr)*3600/M27)/_xlfn.SINGLE(pano_fps))</f>
        <v>7.1333333333333337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A1A5-EBEE-40F4-8653-026418FD6B9E}">
  <sheetPr codeName="Sheet11"/>
  <dimension ref="B1:AO28"/>
  <sheetViews>
    <sheetView zoomScale="80" zoomScaleNormal="80" workbookViewId="0">
      <pane xSplit="1" ySplit="5" topLeftCell="E6" activePane="bottomRight" state="frozen"/>
      <selection pane="topRight" activeCell="B1" sqref="B1"/>
      <selection pane="bottomLeft" activeCell="A6" sqref="A6"/>
      <selection pane="bottomRight" activeCell="P16" sqref="P16"/>
    </sheetView>
  </sheetViews>
  <sheetFormatPr defaultColWidth="8.54296875" defaultRowHeight="14.5"/>
  <cols>
    <col min="1" max="1" width="2.1796875" style="33" customWidth="1"/>
    <col min="2" max="2" width="6" style="33" customWidth="1"/>
    <col min="3" max="4" width="9" style="33" customWidth="1"/>
    <col min="5" max="5" width="11" style="33" customWidth="1"/>
    <col min="6" max="6" width="8" style="33" customWidth="1"/>
    <col min="7" max="7" width="7" style="33" customWidth="1"/>
    <col min="8" max="8" width="14.1796875" style="33" bestFit="1" customWidth="1"/>
    <col min="9" max="9" width="10" style="33" customWidth="1"/>
    <col min="10" max="10" width="12.453125" style="33" bestFit="1" customWidth="1"/>
    <col min="11" max="11" width="15.1796875" style="33" customWidth="1"/>
    <col min="12" max="12" width="2" style="33" customWidth="1"/>
    <col min="13" max="13" width="7" style="33" customWidth="1"/>
    <col min="14" max="15" width="9" style="33" customWidth="1"/>
    <col min="16" max="17" width="11" style="33" customWidth="1"/>
    <col min="18" max="18" width="12" style="33" customWidth="1"/>
    <col min="19" max="19" width="10" style="33" customWidth="1"/>
    <col min="20" max="20" width="12.7265625" style="33" bestFit="1" customWidth="1"/>
    <col min="21" max="24" width="8" style="33" customWidth="1"/>
    <col min="25" max="25" width="9.54296875" style="72" bestFit="1" customWidth="1"/>
    <col min="26" max="26" width="14" style="33" customWidth="1"/>
    <col min="27" max="27" width="11.81640625" style="72" customWidth="1"/>
    <col min="28" max="28" width="12.7265625" style="72" customWidth="1"/>
    <col min="29" max="29" width="17.54296875" style="33" customWidth="1"/>
    <col min="30" max="30" width="3.26953125" style="33" customWidth="1"/>
    <col min="31" max="31" width="9" style="33" customWidth="1"/>
    <col min="32" max="32" width="10" style="33" customWidth="1"/>
    <col min="33" max="33" width="8" style="33" customWidth="1"/>
    <col min="34" max="35" width="10" style="33" customWidth="1"/>
    <col min="36" max="36" width="6" style="33" customWidth="1"/>
    <col min="37" max="37" width="18.81640625" style="33" customWidth="1"/>
    <col min="38" max="38" width="9" style="33" customWidth="1"/>
    <col min="39" max="40" width="10" style="33" customWidth="1"/>
    <col min="41" max="41" width="28" style="33" customWidth="1"/>
    <col min="42" max="16384" width="8.54296875" style="33"/>
  </cols>
  <sheetData>
    <row r="1" spans="2:41" ht="21.75" customHeight="1">
      <c r="B1" s="32" t="s">
        <v>253</v>
      </c>
      <c r="AD1" s="65"/>
      <c r="AI1" s="65"/>
    </row>
    <row r="2" spans="2:41">
      <c r="AD2" s="65"/>
      <c r="AI2" s="65"/>
    </row>
    <row r="3" spans="2:41" ht="19.5" customHeight="1">
      <c r="B3" s="92" t="s">
        <v>254</v>
      </c>
      <c r="C3" s="93"/>
      <c r="D3" s="93"/>
      <c r="E3" s="93"/>
      <c r="F3" s="93"/>
      <c r="G3" s="93"/>
      <c r="H3" s="93"/>
      <c r="I3" s="93"/>
      <c r="J3" s="93"/>
      <c r="K3" s="93"/>
      <c r="M3" s="67" t="s">
        <v>255</v>
      </c>
      <c r="N3" s="68"/>
      <c r="O3" s="68"/>
      <c r="P3" s="68"/>
      <c r="Q3" s="68"/>
      <c r="R3" s="68"/>
      <c r="S3" s="68"/>
      <c r="T3" s="68"/>
      <c r="U3" s="68"/>
      <c r="V3" s="68"/>
      <c r="W3" s="68"/>
      <c r="X3" s="68"/>
      <c r="Y3" s="73"/>
      <c r="Z3" s="68"/>
      <c r="AA3" s="73"/>
      <c r="AB3" s="73"/>
      <c r="AC3" s="68"/>
      <c r="AD3" s="65"/>
      <c r="AI3" s="65"/>
    </row>
    <row r="4" spans="2:41">
      <c r="AD4" s="65"/>
      <c r="AI4" s="65"/>
    </row>
    <row r="5" spans="2:41" ht="27.75" customHeight="1">
      <c r="B5" s="54"/>
      <c r="C5" s="35" t="s">
        <v>69</v>
      </c>
      <c r="D5" s="35" t="s">
        <v>257</v>
      </c>
      <c r="E5" s="35" t="s">
        <v>51</v>
      </c>
      <c r="F5" s="35" t="s">
        <v>258</v>
      </c>
      <c r="G5" s="35" t="s">
        <v>259</v>
      </c>
      <c r="H5" s="35" t="s">
        <v>359</v>
      </c>
      <c r="I5" s="34" t="s">
        <v>260</v>
      </c>
      <c r="J5" s="54" t="s">
        <v>373</v>
      </c>
      <c r="K5" s="35" t="s">
        <v>261</v>
      </c>
      <c r="M5" s="36" t="s">
        <v>256</v>
      </c>
      <c r="N5" s="36" t="s">
        <v>265</v>
      </c>
      <c r="O5" s="37" t="s">
        <v>264</v>
      </c>
      <c r="P5" s="37" t="s">
        <v>262</v>
      </c>
      <c r="Q5" s="37" t="s">
        <v>263</v>
      </c>
      <c r="R5" s="37" t="s">
        <v>69</v>
      </c>
      <c r="S5" s="37" t="s">
        <v>267</v>
      </c>
      <c r="T5" s="37" t="s">
        <v>416</v>
      </c>
      <c r="U5" s="37" t="s">
        <v>269</v>
      </c>
      <c r="V5" s="37" t="s">
        <v>270</v>
      </c>
      <c r="W5" s="37" t="s">
        <v>271</v>
      </c>
      <c r="X5" s="37" t="s">
        <v>272</v>
      </c>
      <c r="Y5" s="37" t="s">
        <v>468</v>
      </c>
      <c r="Z5" s="37" t="s">
        <v>460</v>
      </c>
      <c r="AA5" s="36" t="s">
        <v>459</v>
      </c>
      <c r="AB5" s="36" t="s">
        <v>467</v>
      </c>
      <c r="AC5" s="37" t="s">
        <v>261</v>
      </c>
      <c r="AE5" s="35" t="s">
        <v>275</v>
      </c>
      <c r="AF5" s="35" t="s">
        <v>276</v>
      </c>
      <c r="AG5" s="35" t="s">
        <v>76</v>
      </c>
      <c r="AH5" s="35" t="s">
        <v>277</v>
      </c>
      <c r="AI5" s="35" t="s">
        <v>429</v>
      </c>
      <c r="AJ5" s="35" t="s">
        <v>278</v>
      </c>
      <c r="AK5" s="35" t="s">
        <v>269</v>
      </c>
      <c r="AL5" s="35" t="s">
        <v>64</v>
      </c>
      <c r="AM5" s="35" t="s">
        <v>271</v>
      </c>
      <c r="AN5" s="35" t="s">
        <v>272</v>
      </c>
      <c r="AO5" s="35" t="s">
        <v>279</v>
      </c>
    </row>
    <row r="6" spans="2:41" ht="15" customHeight="1">
      <c r="B6" s="52" t="s">
        <v>281</v>
      </c>
      <c r="C6" s="39" t="s">
        <v>280</v>
      </c>
      <c r="D6" s="39">
        <v>0</v>
      </c>
      <c r="E6" s="39">
        <v>0</v>
      </c>
      <c r="F6" s="39">
        <v>0</v>
      </c>
      <c r="G6" s="39"/>
      <c r="H6" s="39">
        <v>0</v>
      </c>
      <c r="I6" s="53"/>
      <c r="J6" s="55">
        <f ca="1">dataShootStart</f>
        <v>46200.339128819447</v>
      </c>
      <c r="K6" s="39" t="s">
        <v>437</v>
      </c>
      <c r="M6" s="40" t="str">
        <f>"GP" &amp; TEXT(ROW()-5,"00")</f>
        <v>GP01</v>
      </c>
      <c r="N6" s="42">
        <f ca="1">IF(P6="",IF(ISNUMBER(N5),N5+IFERROR(Y5,0)/1440,""),IF(P6="WP",INDEX($J$6:$J$20,MATCH(Q6,$B$6:$B$20,0))+IFERROR(O6,0)/1440,IF(P6="TIME",IF(ISNUMBER(Q6),MOD(Q6,1),IFERROR(TIMEVALUE(Q6),""))+IFERROR(O6,0)/1440,IF(P6="ASTRO",IF(Q6="sunset",dataSunsetTime,IF(Q6="sunrise",dataSunriseTime,IF(Q6="moonrise",dataMoonriseTime,IF(Q6="moonset",dataMoonsetTime,IF(Q6="gcrise",dataGCRiseTime,IF(Q6="gctransit",dataGCTransitTime,IF(Q6="gcset",dataGCSetTime,"")))))))+IFERROR(O6,0)/1440,""))))</f>
        <v>46200.339128819447</v>
      </c>
      <c r="O6" s="41"/>
      <c r="P6" s="41" t="s">
        <v>522</v>
      </c>
      <c r="Q6" s="82" t="s">
        <v>532</v>
      </c>
      <c r="R6" s="69" t="s">
        <v>557</v>
      </c>
      <c r="S6" s="69" t="s">
        <v>894</v>
      </c>
      <c r="T6" s="106"/>
      <c r="U6" s="41"/>
      <c r="V6" s="41">
        <v>10</v>
      </c>
      <c r="W6" s="41">
        <v>0</v>
      </c>
      <c r="X6" s="41">
        <v>0</v>
      </c>
      <c r="Y6" s="69">
        <v>180</v>
      </c>
      <c r="Z6" s="69" t="s">
        <v>523</v>
      </c>
      <c r="AA6" s="76">
        <f>IF($Z6="","",IFERROR(0/IF($Z6="Slow",3,IF($Z6="Mid",6,IF($Z6="Fast",12,1))),""))</f>
        <v>0</v>
      </c>
      <c r="AB6" s="76">
        <f>IFERROR(IF($P7&lt;&gt;"",MOD($N7-$N6,1)*1440,$Y6),"")</f>
        <v>180</v>
      </c>
      <c r="AC6" s="41"/>
      <c r="AE6" s="43">
        <v>2</v>
      </c>
      <c r="AF6" s="43">
        <v>0</v>
      </c>
      <c r="AG6" s="43" t="s">
        <v>100</v>
      </c>
      <c r="AH6" s="43" t="s">
        <v>99</v>
      </c>
      <c r="AI6" s="43" t="s">
        <v>430</v>
      </c>
      <c r="AJ6" s="43"/>
      <c r="AK6" s="43">
        <v>0</v>
      </c>
      <c r="AL6" s="43">
        <v>0</v>
      </c>
      <c r="AM6" s="43">
        <v>0</v>
      </c>
      <c r="AN6" s="43">
        <v>0</v>
      </c>
      <c r="AO6" s="43" t="s">
        <v>431</v>
      </c>
    </row>
    <row r="7" spans="2:41" ht="15" customHeight="1">
      <c r="B7" s="52" t="s">
        <v>323</v>
      </c>
      <c r="C7" s="39" t="s">
        <v>284</v>
      </c>
      <c r="D7" s="39"/>
      <c r="E7" s="39"/>
      <c r="F7" s="39"/>
      <c r="G7" s="39"/>
      <c r="H7" s="39">
        <v>0</v>
      </c>
      <c r="I7" s="53"/>
      <c r="J7" s="56">
        <f ca="1">IF(C6="","",J6+IF(C6="STOP",G6/86400,IF(AND(ISNUMBER(D6),ISNUMBER(E6),E6&gt;0),D6/E6/24,0)))</f>
        <v>46200.339128819447</v>
      </c>
      <c r="K7" s="39"/>
      <c r="M7" s="40" t="s">
        <v>457</v>
      </c>
      <c r="N7" s="42">
        <f ca="1">IF(P7="",IF(ISNUMBER(N6),N6+IFERROR(Y6,0)/1440,""),IF(P7="WP",INDEX($J$6:$J$20,MATCH(Q7,$B$6:$B$20,0))+IFERROR(O7,0)/1440,IF(P7="TIME",IF(ISNUMBER(Q7),MOD(Q7,1),IFERROR(TIMEVALUE(Q7),""))+IFERROR(O7,0)/1440,IF(P7="ASTRO",IF(Q7="sunset",dataSunsetTime,IF(Q7="sunrise",dataSunriseTime,IF(Q7="moonrise",dataMoonriseTime,IF(Q7="moonset",dataMoonsetTime,IF(Q7="gcrise",dataGCRiseTime,IF(Q7="gctransit",dataGCTransitTime,IF(Q7="gcset",dataGCSetTime,"")))))))+IFERROR(O7,0)/1440,""))))</f>
        <v>46200.464128819447</v>
      </c>
      <c r="O7" s="41"/>
      <c r="P7" s="41"/>
      <c r="Q7" s="78"/>
      <c r="R7" s="38" t="s">
        <v>283</v>
      </c>
      <c r="S7" s="69"/>
      <c r="T7" s="106"/>
      <c r="U7" s="41" t="s">
        <v>282</v>
      </c>
      <c r="V7" s="41" t="s">
        <v>282</v>
      </c>
      <c r="W7" s="41">
        <v>0</v>
      </c>
      <c r="X7" s="41">
        <v>0</v>
      </c>
      <c r="Y7" s="69"/>
      <c r="Z7" s="69"/>
      <c r="AA7" s="76" t="str">
        <f>IF($Z7="","",IFERROR(ABS(MOD(GimbalViz!$N$16-GimbalViz!$N$15+540,360)-180)/IF($Z7="Slow",3,IF($Z7="Mid",6,IF($Z7="Fast",12,1))),""))</f>
        <v/>
      </c>
      <c r="AB7" s="76">
        <f>IFERROR(IF($P8&lt;&gt;"",MOD($N8-$N7,1)*1440,$Y7),"")</f>
        <v>0</v>
      </c>
      <c r="AC7" s="41"/>
      <c r="AE7" s="43">
        <v>3</v>
      </c>
      <c r="AF7" s="43">
        <v>0</v>
      </c>
      <c r="AG7" s="43" t="s">
        <v>100</v>
      </c>
      <c r="AH7" s="43" t="s">
        <v>99</v>
      </c>
      <c r="AI7" s="43" t="s">
        <v>430</v>
      </c>
      <c r="AJ7" s="43"/>
      <c r="AK7" s="43">
        <v>0</v>
      </c>
      <c r="AL7" s="43">
        <v>0</v>
      </c>
      <c r="AM7" s="43">
        <v>0</v>
      </c>
      <c r="AN7" s="43">
        <v>0</v>
      </c>
      <c r="AO7" s="43" t="s">
        <v>431</v>
      </c>
    </row>
    <row r="8" spans="2:41" ht="15" customHeight="1">
      <c r="B8" s="52"/>
      <c r="C8" s="39"/>
      <c r="D8" s="39"/>
      <c r="E8" s="39"/>
      <c r="F8" s="39"/>
      <c r="G8" s="39"/>
      <c r="H8" s="39"/>
      <c r="I8" s="53"/>
      <c r="J8" s="56">
        <f t="shared" ref="J8:J18" ca="1" si="0">IF(C7="","",J7+IF(C7="STOP",G7/86400,IF(AND(ISNUMBER(D7),ISNUMBER(E7),E7&gt;0),D7/E7/24,0)))</f>
        <v>46200.339128819447</v>
      </c>
      <c r="K8" s="39"/>
      <c r="M8" s="40" t="s">
        <v>458</v>
      </c>
      <c r="N8" s="42">
        <f ca="1">IF(P8="",IF(ISNUMBER(N7),N7+IFERROR(Y7,0)/1440,""),IF(P8="WP",INDEX($J$6:$J$20,MATCH(Q8,$B$6:$B$20,0))+IFERROR(O8,0)/1440,IF(P8="TIME",IF(ISNUMBER(Q8),MOD(Q8,1),IFERROR(TIMEVALUE(Q8),""))+IFERROR(O8,0)/1440,IF(P8="ASTRO",IF(Q8="sunset",dataSunsetTime,IF(Q8="sunrise",dataSunriseTime,IF(Q8="moonrise",dataMoonriseTime,IF(Q8="moonset",dataMoonsetTime,IF(Q8="gcrise",dataGCRiseTime,IF(Q8="gctransit",dataGCTransitTime,IF(Q8="gcset",dataGCSetTime,"")))))))+IFERROR(O8,0)/1440,""))))</f>
        <v>46200.464128819447</v>
      </c>
      <c r="O8" s="69"/>
      <c r="P8" s="41"/>
      <c r="Q8" s="78"/>
      <c r="R8" s="69"/>
      <c r="S8" s="69"/>
      <c r="T8" s="106"/>
      <c r="U8" s="41"/>
      <c r="V8" s="41"/>
      <c r="W8" s="41"/>
      <c r="X8" s="41"/>
      <c r="Y8" s="69"/>
      <c r="Z8" s="69"/>
      <c r="AA8" s="76" t="str">
        <f>IF($Z8="","",IFERROR(ABS(MOD(GimbalViz!$N$17-GimbalViz!$N$16+540,360)-180)/IF($Z8="Slow",3,IF($Z8="Mid",6,IF($Z8="Fast",12,1))),""))</f>
        <v/>
      </c>
      <c r="AB8" s="76">
        <f>IFERROR(IF($P9&lt;&gt;"",MOD($N9-$N8,1)*1440,$Y8),"")</f>
        <v>0</v>
      </c>
      <c r="AC8" s="41"/>
      <c r="AE8" s="43"/>
      <c r="AF8" s="43"/>
      <c r="AG8" s="43"/>
      <c r="AH8" s="43"/>
      <c r="AI8" s="43"/>
      <c r="AJ8" s="43"/>
      <c r="AK8" s="43"/>
      <c r="AL8" s="43"/>
      <c r="AM8" s="43"/>
      <c r="AN8" s="43"/>
      <c r="AO8" s="43"/>
    </row>
    <row r="9" spans="2:41" ht="15" customHeight="1">
      <c r="B9" s="52"/>
      <c r="C9" s="39"/>
      <c r="D9" s="39"/>
      <c r="E9" s="39"/>
      <c r="F9" s="39"/>
      <c r="G9" s="39"/>
      <c r="H9" s="39"/>
      <c r="I9" s="53"/>
      <c r="J9" s="56" t="str">
        <f t="shared" si="0"/>
        <v/>
      </c>
      <c r="K9" s="39"/>
      <c r="M9" s="40" t="s">
        <v>492</v>
      </c>
      <c r="N9" s="42">
        <f ca="1">IF(P9="",IF(ISNUMBER(N8),N8+IFERROR(Y8,0)/1440,""),IF(P9="WP",INDEX($J$6:$J$20,MATCH(Q9,$B$6:$B$20,0))+IFERROR(O9,0)/1440,IF(P9="TIME",IF(ISNUMBER(Q9),MOD(Q9,1),IFERROR(TIMEVALUE(Q9),""))+IFERROR(O9,0)/1440,IF(P9="ASTRO",IF(Q9="sunset",dataSunsetTime,IF(Q9="sunrise",dataSunriseTime,IF(Q9="moonrise",dataMoonriseTime,IF(Q9="moonset",dataMoonsetTime,IF(Q9="gcrise",dataGCRiseTime,IF(Q9="gctransit",dataGCTransitTime,IF(Q9="gcset",dataGCSetTime,"")))))))+IFERROR(O9,0)/1440,""))))</f>
        <v>46200.464128819447</v>
      </c>
      <c r="O9" s="44"/>
      <c r="P9" s="41"/>
      <c r="Q9" s="78"/>
      <c r="R9" s="38"/>
      <c r="S9" s="38"/>
      <c r="T9" s="107"/>
      <c r="U9" s="38"/>
      <c r="V9" s="38"/>
      <c r="W9" s="44"/>
      <c r="X9" s="38"/>
      <c r="Y9" s="38"/>
      <c r="Z9" s="38"/>
      <c r="AA9" s="77" t="str">
        <f>IF($Z9="","",IFERROR(ABS(MOD(GimbalViz!$N$18-GimbalViz!$N$17+540,360)-180)/IF($Z9="Slow",3,IF($Z9="Mid",6,IF($Z9="Fast",12,1))),""))</f>
        <v/>
      </c>
      <c r="AB9" s="77">
        <f>IFERROR(IF($P10&lt;&gt;"",MOD($N10-$N9,1)*1440,$Y9),"")</f>
        <v>0</v>
      </c>
      <c r="AC9" s="41"/>
      <c r="AE9" s="43"/>
      <c r="AF9" s="43"/>
      <c r="AG9" s="43"/>
      <c r="AH9" s="43"/>
      <c r="AI9" s="43"/>
      <c r="AJ9" s="43"/>
      <c r="AK9" s="43"/>
      <c r="AL9" s="43"/>
      <c r="AM9" s="43"/>
      <c r="AN9" s="43"/>
      <c r="AO9" s="43"/>
    </row>
    <row r="10" spans="2:41" ht="15" customHeight="1">
      <c r="B10" s="52"/>
      <c r="C10" s="39"/>
      <c r="D10" s="39"/>
      <c r="E10" s="39"/>
      <c r="F10" s="39"/>
      <c r="G10" s="39"/>
      <c r="H10" s="39"/>
      <c r="I10" s="53"/>
      <c r="J10" s="56" t="str">
        <f t="shared" si="0"/>
        <v/>
      </c>
      <c r="K10" s="39"/>
      <c r="M10" s="70"/>
      <c r="N10" s="71"/>
      <c r="O10" s="44"/>
      <c r="P10" s="38"/>
      <c r="Q10" s="38"/>
      <c r="R10" s="38"/>
      <c r="S10" s="38"/>
      <c r="T10" s="38"/>
      <c r="U10" s="38"/>
      <c r="V10" s="38"/>
      <c r="W10" s="44"/>
      <c r="X10" s="38"/>
      <c r="Y10" s="38"/>
      <c r="Z10" s="38"/>
      <c r="AA10" s="77"/>
      <c r="AB10" s="77"/>
      <c r="AC10" s="41"/>
      <c r="AE10" s="43"/>
      <c r="AF10" s="43"/>
      <c r="AG10" s="43"/>
      <c r="AH10" s="43"/>
      <c r="AI10" s="43"/>
      <c r="AJ10" s="43"/>
      <c r="AK10" s="43"/>
      <c r="AL10" s="43"/>
      <c r="AM10" s="43"/>
      <c r="AN10" s="43"/>
      <c r="AO10" s="43"/>
    </row>
    <row r="11" spans="2:41" ht="15" customHeight="1">
      <c r="B11" s="52"/>
      <c r="C11" s="39"/>
      <c r="D11" s="39"/>
      <c r="E11" s="39"/>
      <c r="F11" s="39"/>
      <c r="G11" s="39"/>
      <c r="H11" s="39"/>
      <c r="I11" s="53"/>
      <c r="J11" s="56" t="str">
        <f t="shared" si="0"/>
        <v/>
      </c>
      <c r="K11" s="39"/>
      <c r="M11" s="44"/>
      <c r="N11" s="44"/>
      <c r="O11" s="44"/>
      <c r="P11" s="44"/>
      <c r="Q11" s="44"/>
      <c r="R11" s="44"/>
      <c r="S11" s="44"/>
      <c r="T11" s="44"/>
      <c r="U11" s="44"/>
      <c r="V11" s="44"/>
      <c r="W11" s="44"/>
      <c r="X11" s="44"/>
      <c r="Y11" s="74"/>
      <c r="Z11" s="44"/>
      <c r="AA11" s="74"/>
      <c r="AB11" s="74"/>
      <c r="AC11" s="44"/>
      <c r="AE11" s="44"/>
      <c r="AF11" s="44"/>
      <c r="AG11" s="44"/>
      <c r="AH11" s="44"/>
      <c r="AI11" s="44"/>
      <c r="AJ11" s="44"/>
      <c r="AK11" s="44"/>
      <c r="AL11" s="44"/>
      <c r="AM11" s="44"/>
      <c r="AN11" s="44"/>
    </row>
    <row r="12" spans="2:41" ht="15" customHeight="1">
      <c r="B12" s="52"/>
      <c r="C12" s="39"/>
      <c r="D12" s="39"/>
      <c r="E12" s="39"/>
      <c r="F12" s="39"/>
      <c r="G12" s="39"/>
      <c r="H12" s="39"/>
      <c r="I12" s="53"/>
      <c r="J12" s="56" t="str">
        <f t="shared" si="0"/>
        <v/>
      </c>
      <c r="K12" s="39"/>
      <c r="M12" s="44"/>
      <c r="N12" s="44"/>
      <c r="O12" s="44"/>
      <c r="P12" s="44"/>
      <c r="Q12" s="44"/>
      <c r="S12" s="44"/>
      <c r="T12" s="44"/>
      <c r="U12" s="44"/>
      <c r="V12" s="44"/>
      <c r="W12" s="44"/>
      <c r="X12" s="44"/>
      <c r="Y12" s="74"/>
      <c r="Z12" s="44"/>
      <c r="AA12" s="74"/>
      <c r="AB12" s="74"/>
      <c r="AC12" s="44"/>
      <c r="AE12" s="44"/>
      <c r="AF12" s="44"/>
      <c r="AG12" s="44"/>
      <c r="AH12" s="44"/>
      <c r="AI12" s="44"/>
      <c r="AJ12" s="44"/>
      <c r="AK12" s="44"/>
      <c r="AL12" s="44"/>
      <c r="AM12" s="44"/>
      <c r="AN12" s="44"/>
    </row>
    <row r="13" spans="2:41">
      <c r="B13" s="52"/>
      <c r="C13" s="39"/>
      <c r="D13" s="39"/>
      <c r="E13" s="39"/>
      <c r="F13" s="39"/>
      <c r="G13" s="39"/>
      <c r="H13" s="39"/>
      <c r="I13" s="53"/>
      <c r="J13" s="56" t="str">
        <f t="shared" si="0"/>
        <v/>
      </c>
      <c r="K13" s="39"/>
      <c r="M13" s="44"/>
      <c r="N13" s="44"/>
      <c r="O13" s="44"/>
      <c r="P13" s="44"/>
      <c r="Q13" s="44"/>
      <c r="R13" s="44"/>
      <c r="S13" s="44"/>
      <c r="T13" s="44"/>
      <c r="U13" s="44"/>
      <c r="V13" s="44"/>
      <c r="W13" s="44"/>
      <c r="X13" s="44"/>
      <c r="Y13" s="74"/>
      <c r="Z13" s="44"/>
      <c r="AA13" s="74"/>
      <c r="AB13" s="74"/>
      <c r="AC13" s="44"/>
      <c r="AE13" s="44"/>
      <c r="AF13" s="44"/>
      <c r="AG13" s="44"/>
      <c r="AH13" s="44"/>
      <c r="AI13" s="44"/>
      <c r="AJ13" s="44"/>
      <c r="AK13" s="44"/>
      <c r="AL13" s="44"/>
      <c r="AM13" s="44"/>
      <c r="AN13" s="44"/>
    </row>
    <row r="14" spans="2:41">
      <c r="B14" s="52"/>
      <c r="C14" s="39"/>
      <c r="D14" s="39"/>
      <c r="E14" s="39"/>
      <c r="F14" s="39"/>
      <c r="G14" s="39"/>
      <c r="H14" s="39"/>
      <c r="I14" s="53"/>
      <c r="J14" s="56" t="str">
        <f t="shared" si="0"/>
        <v/>
      </c>
      <c r="K14" s="39"/>
      <c r="M14" s="44"/>
      <c r="N14" s="44"/>
      <c r="O14" s="44"/>
      <c r="P14" s="44"/>
      <c r="Q14" s="44"/>
      <c r="R14" s="44"/>
      <c r="S14" s="44"/>
      <c r="T14" s="44"/>
      <c r="U14" s="44"/>
      <c r="V14" s="44"/>
      <c r="W14" s="44"/>
      <c r="X14" s="44"/>
      <c r="Y14" s="74"/>
      <c r="Z14" s="44"/>
      <c r="AA14" s="74"/>
      <c r="AB14" s="74"/>
      <c r="AC14" s="44"/>
      <c r="AE14" s="44"/>
      <c r="AF14" s="44"/>
      <c r="AG14" s="44"/>
      <c r="AH14" s="44"/>
      <c r="AI14" s="44"/>
      <c r="AJ14" s="44"/>
      <c r="AK14" s="44"/>
      <c r="AL14" s="44"/>
      <c r="AM14" s="44"/>
      <c r="AN14" s="44"/>
    </row>
    <row r="15" spans="2:41">
      <c r="B15" s="52"/>
      <c r="C15" s="39"/>
      <c r="D15" s="39"/>
      <c r="E15" s="39"/>
      <c r="F15" s="39"/>
      <c r="G15" s="39"/>
      <c r="H15" s="39"/>
      <c r="I15" s="53"/>
      <c r="J15" s="56" t="str">
        <f t="shared" si="0"/>
        <v/>
      </c>
      <c r="K15" s="39"/>
      <c r="M15" s="44"/>
      <c r="N15" s="44"/>
      <c r="O15" s="44"/>
      <c r="P15" s="44"/>
      <c r="Q15" s="44"/>
      <c r="R15" s="44"/>
      <c r="S15" s="44"/>
      <c r="T15" s="44"/>
      <c r="U15" s="44"/>
      <c r="V15" s="44"/>
      <c r="W15" s="44"/>
      <c r="X15" s="44"/>
      <c r="Y15" s="75"/>
      <c r="Z15" s="44"/>
      <c r="AA15" s="74"/>
      <c r="AB15" s="74"/>
      <c r="AC15" s="44"/>
      <c r="AE15" s="44"/>
      <c r="AF15" s="44"/>
      <c r="AG15" s="44"/>
      <c r="AH15" s="44"/>
      <c r="AI15" s="44"/>
      <c r="AJ15" s="44"/>
      <c r="AK15" s="44"/>
      <c r="AL15" s="44"/>
      <c r="AM15" s="44"/>
      <c r="AN15" s="44"/>
    </row>
    <row r="16" spans="2:41" ht="15" customHeight="1">
      <c r="B16" s="52"/>
      <c r="C16" s="39"/>
      <c r="D16" s="39"/>
      <c r="E16" s="39"/>
      <c r="F16" s="39"/>
      <c r="G16" s="39"/>
      <c r="H16" s="39"/>
      <c r="I16" s="53"/>
      <c r="J16" s="56" t="str">
        <f t="shared" si="0"/>
        <v/>
      </c>
      <c r="K16" s="39"/>
      <c r="M16" s="44"/>
      <c r="N16" s="44"/>
      <c r="O16" s="44"/>
      <c r="P16" s="44"/>
      <c r="Q16" s="44"/>
      <c r="R16" s="44"/>
      <c r="S16" s="44"/>
      <c r="T16" s="44"/>
      <c r="U16" s="44"/>
      <c r="V16" s="44"/>
      <c r="W16" s="44"/>
      <c r="X16" s="44"/>
      <c r="Y16" s="74"/>
      <c r="Z16" s="44"/>
      <c r="AA16" s="74"/>
      <c r="AB16" s="74"/>
      <c r="AC16" s="44"/>
      <c r="AE16" s="44"/>
      <c r="AF16" s="44"/>
      <c r="AG16" s="44"/>
      <c r="AH16" s="44"/>
      <c r="AI16" s="44"/>
      <c r="AJ16" s="44"/>
      <c r="AK16" s="44"/>
      <c r="AL16" s="44"/>
      <c r="AM16" s="44"/>
      <c r="AN16" s="44"/>
    </row>
    <row r="17" spans="2:40" ht="15" customHeight="1">
      <c r="B17" s="52"/>
      <c r="C17" s="39"/>
      <c r="D17" s="39"/>
      <c r="E17" s="39"/>
      <c r="F17" s="39"/>
      <c r="G17" s="39"/>
      <c r="H17" s="39"/>
      <c r="I17" s="53"/>
      <c r="J17" s="56" t="str">
        <f t="shared" si="0"/>
        <v/>
      </c>
      <c r="K17" s="39"/>
      <c r="M17" s="44"/>
      <c r="N17" s="44"/>
      <c r="O17" s="44"/>
      <c r="P17" s="44"/>
      <c r="Q17" s="44"/>
      <c r="R17" s="44"/>
      <c r="S17" s="44"/>
      <c r="T17" s="44"/>
      <c r="U17" s="44"/>
      <c r="V17" s="44"/>
      <c r="W17" s="44"/>
      <c r="X17" s="44"/>
      <c r="Y17" s="74"/>
      <c r="Z17" s="44"/>
      <c r="AA17" s="74"/>
      <c r="AB17" s="74"/>
      <c r="AC17" s="44"/>
      <c r="AD17" s="44"/>
      <c r="AE17" s="44"/>
      <c r="AF17" s="44"/>
      <c r="AG17" s="44"/>
      <c r="AH17" s="44"/>
      <c r="AI17" s="44"/>
      <c r="AJ17" s="44"/>
      <c r="AK17" s="44"/>
      <c r="AL17" s="44"/>
      <c r="AM17" s="44"/>
      <c r="AN17" s="44"/>
    </row>
    <row r="18" spans="2:40" ht="15" customHeight="1">
      <c r="B18" s="52"/>
      <c r="C18" s="39"/>
      <c r="D18" s="39"/>
      <c r="E18" s="39"/>
      <c r="F18" s="39"/>
      <c r="G18" s="39"/>
      <c r="H18" s="39"/>
      <c r="I18" s="53"/>
      <c r="J18" s="56" t="str">
        <f t="shared" si="0"/>
        <v/>
      </c>
      <c r="K18" s="39"/>
      <c r="M18" s="44"/>
      <c r="N18" s="44"/>
      <c r="O18" s="44"/>
      <c r="P18" s="44"/>
      <c r="Q18" s="44"/>
      <c r="R18" s="44"/>
      <c r="S18" s="44"/>
      <c r="T18" s="44"/>
      <c r="U18" s="44"/>
      <c r="V18" s="44"/>
      <c r="W18" s="44"/>
      <c r="X18" s="44"/>
      <c r="Y18" s="74"/>
      <c r="Z18" s="44"/>
      <c r="AA18" s="74"/>
      <c r="AB18" s="74"/>
      <c r="AC18" s="44"/>
      <c r="AD18" s="44"/>
      <c r="AE18" s="44"/>
      <c r="AF18" s="44"/>
      <c r="AG18" s="44"/>
      <c r="AH18" s="44"/>
      <c r="AI18" s="44"/>
      <c r="AJ18" s="44"/>
      <c r="AK18" s="44"/>
      <c r="AL18" s="44"/>
      <c r="AM18" s="44"/>
      <c r="AN18" s="44"/>
    </row>
    <row r="19" spans="2:40" ht="15" customHeight="1">
      <c r="B19" s="46"/>
      <c r="M19" s="44"/>
      <c r="N19" s="44"/>
      <c r="O19" s="44"/>
      <c r="P19" s="44"/>
      <c r="Q19" s="44"/>
      <c r="R19" s="44"/>
      <c r="S19" s="44"/>
      <c r="T19" s="44"/>
      <c r="U19" s="44"/>
      <c r="V19" s="44"/>
      <c r="W19" s="44"/>
      <c r="X19" s="44"/>
      <c r="Y19" s="74"/>
      <c r="Z19" s="44"/>
      <c r="AA19" s="74"/>
      <c r="AB19" s="74"/>
      <c r="AC19" s="44"/>
      <c r="AD19" s="44"/>
      <c r="AE19" s="44"/>
      <c r="AF19" s="44"/>
      <c r="AG19" s="44"/>
      <c r="AH19" s="50"/>
      <c r="AI19" s="50"/>
      <c r="AJ19" s="50"/>
      <c r="AK19" s="50"/>
      <c r="AL19" s="44"/>
      <c r="AM19" s="44"/>
      <c r="AN19" s="44"/>
    </row>
    <row r="20" spans="2:40">
      <c r="M20" s="44"/>
      <c r="N20" s="44"/>
      <c r="O20" s="44"/>
      <c r="P20" s="44"/>
      <c r="Q20" s="44"/>
      <c r="R20" s="44"/>
      <c r="S20" s="44"/>
      <c r="T20" s="44"/>
      <c r="U20" s="44"/>
      <c r="V20" s="44"/>
      <c r="W20" s="44"/>
      <c r="X20" s="44"/>
      <c r="Y20" s="74"/>
      <c r="Z20" s="44"/>
      <c r="AA20" s="74"/>
      <c r="AB20" s="74"/>
      <c r="AC20" s="44"/>
      <c r="AD20" s="44"/>
      <c r="AE20" s="44"/>
      <c r="AF20" s="44"/>
      <c r="AG20" s="44"/>
      <c r="AH20" s="50"/>
      <c r="AI20" s="50"/>
      <c r="AJ20" s="50"/>
      <c r="AK20" s="51"/>
      <c r="AL20" s="44"/>
      <c r="AM20" s="44"/>
      <c r="AN20" s="44"/>
    </row>
    <row r="21" spans="2:40">
      <c r="M21" s="44"/>
      <c r="N21" s="44"/>
      <c r="O21" s="44"/>
      <c r="P21" s="44"/>
      <c r="Q21" s="44"/>
      <c r="R21" s="44"/>
      <c r="S21" s="44"/>
      <c r="T21" s="44"/>
      <c r="U21" s="44"/>
      <c r="V21" s="44"/>
      <c r="W21" s="44"/>
      <c r="X21" s="44"/>
      <c r="Y21" s="74"/>
      <c r="Z21" s="44"/>
      <c r="AA21" s="74"/>
      <c r="AB21" s="74"/>
      <c r="AC21" s="44"/>
      <c r="AD21" s="44"/>
      <c r="AE21" s="44"/>
      <c r="AF21" s="44"/>
      <c r="AG21" s="44"/>
      <c r="AH21" s="50"/>
      <c r="AI21" s="50"/>
      <c r="AJ21" s="50"/>
      <c r="AK21" s="51"/>
      <c r="AL21" s="44"/>
      <c r="AM21" s="44"/>
      <c r="AN21" s="44"/>
    </row>
    <row r="22" spans="2:40" ht="15" customHeight="1">
      <c r="B22" s="45"/>
      <c r="M22" s="44"/>
      <c r="N22" s="44"/>
      <c r="O22" s="44"/>
      <c r="P22" s="44"/>
      <c r="Q22" s="44"/>
      <c r="R22" s="44"/>
      <c r="S22" s="44"/>
      <c r="T22" s="44"/>
      <c r="U22" s="44"/>
      <c r="V22" s="44"/>
      <c r="W22" s="44"/>
      <c r="X22" s="44"/>
      <c r="Y22" s="74"/>
      <c r="Z22" s="44"/>
      <c r="AA22" s="74"/>
      <c r="AB22" s="74"/>
      <c r="AC22" s="44"/>
      <c r="AD22" s="44"/>
      <c r="AE22" s="44"/>
      <c r="AF22" s="44"/>
      <c r="AG22" s="44"/>
      <c r="AH22" s="44"/>
      <c r="AI22" s="44"/>
      <c r="AJ22" s="44"/>
      <c r="AK22" s="44"/>
      <c r="AL22" s="44"/>
      <c r="AM22" s="44"/>
      <c r="AN22" s="44"/>
    </row>
    <row r="23" spans="2:40" ht="15" customHeight="1">
      <c r="M23" s="44"/>
      <c r="N23" s="44"/>
      <c r="O23" s="44"/>
      <c r="P23" s="44"/>
      <c r="Q23" s="44"/>
      <c r="R23" s="44"/>
      <c r="S23" s="44"/>
      <c r="T23" s="44"/>
      <c r="U23" s="44"/>
      <c r="V23" s="44"/>
      <c r="W23" s="44"/>
      <c r="X23" s="44"/>
      <c r="Y23" s="74"/>
      <c r="Z23" s="44"/>
      <c r="AA23" s="74"/>
      <c r="AB23" s="74"/>
      <c r="AC23" s="44"/>
      <c r="AD23" s="44"/>
      <c r="AE23" s="44"/>
      <c r="AF23" s="44"/>
      <c r="AG23" s="44"/>
      <c r="AH23" s="44"/>
      <c r="AI23" s="44"/>
      <c r="AJ23" s="44"/>
      <c r="AK23" s="44"/>
      <c r="AL23" s="44"/>
      <c r="AM23" s="44"/>
      <c r="AN23" s="44"/>
    </row>
    <row r="24" spans="2:40" ht="15" customHeight="1">
      <c r="M24" s="44"/>
      <c r="N24" s="44"/>
      <c r="O24" s="44"/>
      <c r="P24" s="44"/>
      <c r="Q24" s="44"/>
      <c r="R24" s="44"/>
      <c r="S24" s="44"/>
      <c r="T24" s="44"/>
      <c r="U24" s="44"/>
      <c r="V24" s="44"/>
      <c r="W24" s="44"/>
      <c r="X24" s="44"/>
      <c r="Y24" s="74"/>
      <c r="Z24" s="44"/>
      <c r="AA24" s="74"/>
      <c r="AB24" s="74"/>
      <c r="AC24" s="44"/>
      <c r="AD24" s="44"/>
      <c r="AE24" s="44"/>
      <c r="AF24" s="44"/>
      <c r="AG24" s="44"/>
      <c r="AH24" s="44"/>
      <c r="AI24" s="44"/>
      <c r="AJ24" s="44"/>
      <c r="AK24" s="44"/>
      <c r="AL24" s="44"/>
      <c r="AM24" s="44"/>
      <c r="AN24" s="44"/>
    </row>
    <row r="25" spans="2:40" ht="15" customHeight="1">
      <c r="M25" s="44"/>
      <c r="N25" s="44"/>
      <c r="O25" s="44"/>
      <c r="P25" s="44"/>
      <c r="Q25" s="44"/>
      <c r="R25" s="44"/>
      <c r="S25" s="44"/>
      <c r="T25" s="44"/>
      <c r="U25" s="44"/>
      <c r="V25" s="44"/>
      <c r="W25" s="44"/>
      <c r="X25" s="44"/>
      <c r="Y25" s="74"/>
      <c r="Z25" s="44"/>
      <c r="AA25" s="74"/>
      <c r="AB25" s="74"/>
      <c r="AC25" s="44"/>
      <c r="AD25" s="44"/>
      <c r="AE25" s="44"/>
      <c r="AF25" s="44"/>
      <c r="AG25" s="44"/>
      <c r="AH25" s="44"/>
      <c r="AI25" s="44"/>
      <c r="AJ25" s="44"/>
      <c r="AK25" s="44"/>
      <c r="AL25" s="44"/>
      <c r="AM25" s="44"/>
      <c r="AN25" s="44"/>
    </row>
    <row r="26" spans="2:40" ht="15" customHeight="1"/>
    <row r="27" spans="2:40" ht="15" customHeight="1"/>
    <row r="28" spans="2:40" ht="15" customHeight="1"/>
  </sheetData>
  <mergeCells count="1">
    <mergeCell ref="B3:K3"/>
  </mergeCells>
  <phoneticPr fontId="25" type="noConversion"/>
  <conditionalFormatting sqref="AA6:AA9">
    <cfRule type="expression" dxfId="1" priority="1" stopIfTrue="1">
      <formula>AND(ISNUMBER($AA6),$AA6&gt;=$AB6)</formula>
    </cfRule>
    <cfRule type="expression" dxfId="0" priority="2" stopIfTrue="1">
      <formula>AND(ISNUMBER($AA6),$AA6&gt;=0.6*$AB6,$AA6&lt;$AB6)</formula>
    </cfRule>
  </conditionalFormatting>
  <dataValidations count="7">
    <dataValidation type="list" allowBlank="1" sqref="C6:C30" xr:uid="{AAE4F355-9056-4716-B7F8-A56DA32BD475}">
      <formula1>"DRIVE,STOP,TURN,WAYPOINT,HOLD"</formula1>
      <formula2>0</formula2>
    </dataValidation>
    <dataValidation type="list" allowBlank="1" showInputMessage="1" showErrorMessage="1" sqref="P6:P60" xr:uid="{DA661795-2351-4404-A7F9-355452DA5BD1}">
      <formula1>"WP,TIME,ASTRO"</formula1>
    </dataValidation>
    <dataValidation type="list" allowBlank="1" showInputMessage="1" showErrorMessage="1" sqref="T8 T7 T10:T60 T9" xr:uid="{ECF01459-92D0-4D09-9702-E0530CBB45DF}">
      <formula1>"CW,CCW"</formula1>
    </dataValidation>
    <dataValidation type="list" allowBlank="1" showInputMessage="1" showErrorMessage="1" sqref="R6:R60" xr:uid="{40FCBD22-F683-47CF-9984-C3594BE69C33}">
      <formula1>"Pan Follow,Lock,Move,Track,Track-yaw,END"</formula1>
    </dataValidation>
    <dataValidation type="list" allowBlank="1" showInputMessage="1" showErrorMessage="1" sqref="Z6:Z60" xr:uid="{C59B3BA4-E14D-490D-BF08-827A3E07946F}">
      <formula1>"Slow,Mid,Fast"</formula1>
    </dataValidation>
    <dataValidation type="list" errorStyle="information" allowBlank="1" showInputMessage="1" sqref="Q6:Q60" xr:uid="{74A4E7FA-5EC6-4ABD-B7D4-796D9D118B1F}">
      <formula1>"sunset,sunrise,moonrise,moonset,gcrise,gctransit,gcset"</formula1>
    </dataValidation>
    <dataValidation type="list" allowBlank="1" showInputMessage="1" showErrorMessage="1" sqref="S6:S60" xr:uid="{8B80F9DF-0F29-42E7-920D-B169DBA33987}">
      <formula1>"sun,moon,gc,arch_rise,arch_set,sunset,sunrise,moonrise,moonset,gcrise,gcset"</formula1>
    </dataValidation>
  </dataValidation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E94560"/>
  </sheetPr>
  <dimension ref="A1:F24"/>
  <sheetViews>
    <sheetView showGridLines="0" workbookViewId="0">
      <selection activeCell="H8" sqref="H8"/>
    </sheetView>
  </sheetViews>
  <sheetFormatPr defaultRowHeight="14.5"/>
  <cols>
    <col min="1" max="1" width="2" customWidth="1"/>
    <col min="2" max="3" width="22" customWidth="1"/>
    <col min="4" max="4" width="4" customWidth="1"/>
    <col min="5" max="6" width="22" customWidth="1"/>
  </cols>
  <sheetData>
    <row r="1" spans="1:6" ht="36" customHeight="1">
      <c r="A1" s="94" t="s">
        <v>53</v>
      </c>
      <c r="B1" s="86"/>
      <c r="C1" s="86"/>
      <c r="D1" s="86"/>
      <c r="E1" s="86"/>
      <c r="F1" s="86"/>
    </row>
    <row r="3" spans="1:6" ht="22" customHeight="1">
      <c r="B3" s="104" t="s">
        <v>54</v>
      </c>
      <c r="C3" s="86"/>
      <c r="D3" s="86"/>
      <c r="E3" s="86"/>
    </row>
    <row r="4" spans="1:6" ht="33">
      <c r="B4" s="1" t="s">
        <v>55</v>
      </c>
      <c r="C4" s="9">
        <v>0.26488425925925924</v>
      </c>
      <c r="E4" s="1" t="s">
        <v>56</v>
      </c>
      <c r="F4" s="4" t="s">
        <v>582</v>
      </c>
    </row>
    <row r="5" spans="1:6" ht="16.5">
      <c r="B5" s="1" t="s">
        <v>39</v>
      </c>
      <c r="C5" s="4" t="s">
        <v>38</v>
      </c>
    </row>
    <row r="7" spans="1:6">
      <c r="B7" s="88" t="s">
        <v>57</v>
      </c>
      <c r="C7" s="86"/>
      <c r="D7" s="86"/>
      <c r="E7" s="86"/>
    </row>
    <row r="8" spans="1:6" ht="16.5">
      <c r="B8" s="1" t="s">
        <v>58</v>
      </c>
      <c r="C8" s="10" t="s">
        <v>248</v>
      </c>
      <c r="E8" s="1" t="s">
        <v>31</v>
      </c>
      <c r="F8" s="4">
        <v>100</v>
      </c>
    </row>
    <row r="9" spans="1:6" ht="16.5">
      <c r="B9" s="1" t="s">
        <v>26</v>
      </c>
      <c r="C9" s="4" t="s">
        <v>27</v>
      </c>
      <c r="E9" s="1" t="s">
        <v>59</v>
      </c>
      <c r="F9" s="4" t="s">
        <v>83</v>
      </c>
    </row>
    <row r="10" spans="1:6" ht="16.5">
      <c r="B10" s="1" t="s">
        <v>60</v>
      </c>
      <c r="C10" s="4">
        <v>64</v>
      </c>
      <c r="E10" s="1" t="s">
        <v>61</v>
      </c>
      <c r="F10" s="4">
        <v>0</v>
      </c>
    </row>
    <row r="12" spans="1:6">
      <c r="B12" s="90" t="s">
        <v>62</v>
      </c>
      <c r="C12" s="86"/>
      <c r="D12" s="86"/>
      <c r="E12" s="86"/>
    </row>
    <row r="13" spans="1:6" ht="16.5">
      <c r="B13" s="1" t="s">
        <v>63</v>
      </c>
      <c r="C13" s="4">
        <v>0</v>
      </c>
      <c r="E13" s="1" t="s">
        <v>64</v>
      </c>
      <c r="F13" s="4">
        <v>0</v>
      </c>
    </row>
    <row r="15" spans="1:6">
      <c r="B15" s="103" t="s">
        <v>65</v>
      </c>
      <c r="C15" s="86"/>
      <c r="D15" s="86"/>
      <c r="E15" s="86"/>
    </row>
    <row r="16" spans="1:6" ht="16.5">
      <c r="B16" s="1" t="s">
        <v>51</v>
      </c>
      <c r="C16" s="4">
        <v>0</v>
      </c>
      <c r="E16" s="1" t="s">
        <v>66</v>
      </c>
      <c r="F16" s="4">
        <v>0</v>
      </c>
    </row>
    <row r="17" spans="2:6" ht="16.5">
      <c r="B17" s="1" t="s">
        <v>50</v>
      </c>
      <c r="C17" s="4">
        <v>0</v>
      </c>
    </row>
    <row r="19" spans="2:6">
      <c r="B19" s="105" t="s">
        <v>67</v>
      </c>
      <c r="C19" s="86"/>
      <c r="D19" s="86"/>
      <c r="E19" s="86"/>
    </row>
    <row r="20" spans="2:6">
      <c r="B20" s="95"/>
      <c r="C20" s="96"/>
      <c r="D20" s="96"/>
      <c r="E20" s="96"/>
      <c r="F20" s="97"/>
    </row>
    <row r="21" spans="2:6">
      <c r="B21" s="98"/>
      <c r="C21" s="86"/>
      <c r="D21" s="86"/>
      <c r="E21" s="86"/>
      <c r="F21" s="99"/>
    </row>
    <row r="22" spans="2:6">
      <c r="B22" s="98"/>
      <c r="C22" s="86"/>
      <c r="D22" s="86"/>
      <c r="E22" s="86"/>
      <c r="F22" s="99"/>
    </row>
    <row r="23" spans="2:6">
      <c r="B23" s="98"/>
      <c r="C23" s="86"/>
      <c r="D23" s="86"/>
      <c r="E23" s="86"/>
      <c r="F23" s="99"/>
    </row>
    <row r="24" spans="2:6">
      <c r="B24" s="100"/>
      <c r="C24" s="101"/>
      <c r="D24" s="101"/>
      <c r="E24" s="101"/>
      <c r="F24" s="102"/>
    </row>
  </sheetData>
  <mergeCells count="7">
    <mergeCell ref="B12:E12"/>
    <mergeCell ref="A1:F1"/>
    <mergeCell ref="B20:F24"/>
    <mergeCell ref="B15:E15"/>
    <mergeCell ref="B7:E7"/>
    <mergeCell ref="B3:E3"/>
    <mergeCell ref="B19:E19"/>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F3460"/>
  </sheetPr>
  <dimension ref="A1:G1"/>
  <sheetViews>
    <sheetView showGridLines="0" workbookViewId="0">
      <pane ySplit="1" topLeftCell="A2" activePane="bottomLeft" state="frozen"/>
      <selection pane="bottomLeft" activeCell="D41" sqref="D41"/>
    </sheetView>
  </sheetViews>
  <sheetFormatPr defaultRowHeight="14.5"/>
  <cols>
    <col min="1" max="1" width="14" style="5" customWidth="1"/>
    <col min="2" max="2" width="10" customWidth="1"/>
    <col min="3" max="3" width="12" customWidth="1"/>
    <col min="4" max="4" width="28" customWidth="1"/>
    <col min="5" max="6" width="12" customWidth="1"/>
    <col min="7" max="7" width="14" customWidth="1"/>
  </cols>
  <sheetData>
    <row r="1" spans="1:7" ht="20.149999999999999" customHeight="1">
      <c r="A1" s="6" t="s">
        <v>68</v>
      </c>
      <c r="B1" s="6" t="s">
        <v>69</v>
      </c>
      <c r="C1" s="6" t="s">
        <v>70</v>
      </c>
      <c r="D1" s="6" t="s">
        <v>71</v>
      </c>
      <c r="E1" s="6" t="s">
        <v>72</v>
      </c>
      <c r="F1" s="6" t="s">
        <v>73</v>
      </c>
      <c r="G1" s="6" t="s">
        <v>74</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1B5E20"/>
  </sheetPr>
  <dimension ref="A1:O34"/>
  <sheetViews>
    <sheetView showGridLines="0" workbookViewId="0">
      <pane ySplit="1" topLeftCell="A2" activePane="bottomLeft" state="frozen"/>
      <selection pane="bottomLeft" activeCell="G30" sqref="G30"/>
    </sheetView>
  </sheetViews>
  <sheetFormatPr defaultRowHeight="14.5"/>
  <cols>
    <col min="1" max="1" width="10.1796875" style="17" bestFit="1" customWidth="1"/>
    <col min="2" max="2" width="4.81640625" bestFit="1" customWidth="1"/>
    <col min="3" max="3" width="5.453125" bestFit="1" customWidth="1"/>
    <col min="4" max="4" width="24.453125" bestFit="1" customWidth="1"/>
    <col min="5" max="5" width="9.1796875" bestFit="1" customWidth="1"/>
    <col min="6" max="6" width="9.7265625" bestFit="1" customWidth="1"/>
    <col min="7" max="7" width="11.26953125" bestFit="1" customWidth="1"/>
    <col min="8" max="8" width="11.81640625" bestFit="1" customWidth="1"/>
    <col min="9" max="9" width="13.1796875" bestFit="1" customWidth="1"/>
    <col min="10" max="10" width="10.54296875" bestFit="1" customWidth="1"/>
    <col min="11" max="11" width="10" bestFit="1" customWidth="1"/>
    <col min="12" max="12" width="16.453125" bestFit="1" customWidth="1"/>
    <col min="13" max="13" width="7.26953125" bestFit="1" customWidth="1"/>
    <col min="14" max="14" width="19.1796875" bestFit="1" customWidth="1"/>
    <col min="15" max="15" width="11.54296875" bestFit="1" customWidth="1"/>
    <col min="16" max="16" width="10.7265625" bestFit="1" customWidth="1"/>
    <col min="17" max="17" width="10.81640625" bestFit="1" customWidth="1"/>
    <col min="18" max="20" width="8.7265625" customWidth="1"/>
  </cols>
  <sheetData>
    <row r="1" spans="1:15" ht="24" customHeight="1">
      <c r="A1" s="17" t="s">
        <v>75</v>
      </c>
      <c r="B1" t="s">
        <v>76</v>
      </c>
      <c r="C1" t="s">
        <v>70</v>
      </c>
      <c r="D1" t="s">
        <v>77</v>
      </c>
      <c r="E1" t="s">
        <v>360</v>
      </c>
      <c r="F1" t="s">
        <v>361</v>
      </c>
      <c r="L1" t="s">
        <v>362</v>
      </c>
      <c r="M1" t="s">
        <v>363</v>
      </c>
      <c r="N1" t="s">
        <v>364</v>
      </c>
      <c r="O1" t="s">
        <v>365</v>
      </c>
    </row>
    <row r="2" spans="1:15">
      <c r="A2" s="17">
        <v>0</v>
      </c>
      <c r="B2" t="s">
        <v>99</v>
      </c>
      <c r="C2">
        <v>0</v>
      </c>
      <c r="D2" t="s">
        <v>410</v>
      </c>
      <c r="E2">
        <v>3173950</v>
      </c>
      <c r="F2">
        <v>3288871</v>
      </c>
    </row>
    <row r="3" spans="1:15">
      <c r="A3" s="17">
        <v>0</v>
      </c>
      <c r="B3" t="s">
        <v>100</v>
      </c>
      <c r="C3">
        <v>98</v>
      </c>
      <c r="D3" t="s">
        <v>335</v>
      </c>
      <c r="E3">
        <v>3173950</v>
      </c>
      <c r="F3">
        <v>3288871</v>
      </c>
    </row>
    <row r="4" spans="1:15">
      <c r="A4" s="17">
        <v>1.1574074074074073E-5</v>
      </c>
      <c r="B4" t="s">
        <v>99</v>
      </c>
      <c r="C4">
        <v>10</v>
      </c>
      <c r="D4" t="s">
        <v>325</v>
      </c>
      <c r="E4">
        <v>3173950</v>
      </c>
      <c r="F4">
        <v>3288871</v>
      </c>
    </row>
    <row r="5" spans="1:15">
      <c r="A5" s="17">
        <v>1.1574074074074073E-5</v>
      </c>
      <c r="B5" t="s">
        <v>99</v>
      </c>
      <c r="C5">
        <v>20</v>
      </c>
      <c r="D5" t="s">
        <v>326</v>
      </c>
      <c r="E5">
        <v>3173966</v>
      </c>
      <c r="F5">
        <v>3288887</v>
      </c>
    </row>
    <row r="6" spans="1:15">
      <c r="A6" s="17">
        <v>2.3148148148148147E-5</v>
      </c>
      <c r="B6" t="s">
        <v>99</v>
      </c>
      <c r="C6">
        <v>30</v>
      </c>
      <c r="D6" t="s">
        <v>327</v>
      </c>
      <c r="E6">
        <v>3174070</v>
      </c>
      <c r="F6">
        <v>3288991</v>
      </c>
    </row>
    <row r="7" spans="1:15">
      <c r="A7" s="17">
        <v>2.3148148148148147E-5</v>
      </c>
      <c r="B7" t="s">
        <v>99</v>
      </c>
      <c r="C7">
        <v>40</v>
      </c>
      <c r="D7" t="s">
        <v>328</v>
      </c>
      <c r="E7">
        <v>3174166</v>
      </c>
      <c r="F7">
        <v>3289087</v>
      </c>
    </row>
    <row r="8" spans="1:15">
      <c r="A8" s="17">
        <v>2.3148148148148147E-5</v>
      </c>
      <c r="B8" t="s">
        <v>99</v>
      </c>
      <c r="C8">
        <v>50</v>
      </c>
      <c r="D8" t="s">
        <v>329</v>
      </c>
      <c r="E8">
        <v>3174238</v>
      </c>
      <c r="F8">
        <v>3289159</v>
      </c>
    </row>
    <row r="9" spans="1:15">
      <c r="A9" s="17">
        <v>2.3148148148148147E-5</v>
      </c>
      <c r="B9" t="s">
        <v>99</v>
      </c>
      <c r="C9">
        <v>60</v>
      </c>
      <c r="D9" t="s">
        <v>330</v>
      </c>
      <c r="E9">
        <v>3174576</v>
      </c>
      <c r="F9">
        <v>3289497</v>
      </c>
    </row>
    <row r="10" spans="1:15">
      <c r="A10" s="17">
        <v>2.3148148148148147E-5</v>
      </c>
      <c r="B10" t="s">
        <v>99</v>
      </c>
      <c r="C10">
        <v>70</v>
      </c>
      <c r="D10" t="s">
        <v>331</v>
      </c>
      <c r="E10">
        <v>3174826</v>
      </c>
      <c r="F10">
        <v>3289747</v>
      </c>
    </row>
    <row r="11" spans="1:15">
      <c r="A11" s="17">
        <v>3.4722222222222222E-5</v>
      </c>
      <c r="B11" t="s">
        <v>99</v>
      </c>
      <c r="C11">
        <v>80</v>
      </c>
      <c r="D11" t="s">
        <v>332</v>
      </c>
      <c r="E11">
        <v>3175452</v>
      </c>
      <c r="F11">
        <v>3290373</v>
      </c>
    </row>
    <row r="12" spans="1:15">
      <c r="A12" s="17">
        <v>3.4722222222222222E-5</v>
      </c>
      <c r="B12" t="s">
        <v>99</v>
      </c>
      <c r="C12">
        <v>90</v>
      </c>
      <c r="D12" t="s">
        <v>333</v>
      </c>
      <c r="E12">
        <v>3176037</v>
      </c>
      <c r="F12">
        <v>3290958</v>
      </c>
    </row>
    <row r="13" spans="1:15">
      <c r="A13" s="17">
        <v>4.6296296296296294E-5</v>
      </c>
      <c r="B13" t="s">
        <v>99</v>
      </c>
      <c r="C13">
        <v>100</v>
      </c>
      <c r="D13" t="s">
        <v>334</v>
      </c>
      <c r="E13">
        <v>3177200</v>
      </c>
      <c r="F13">
        <v>3292121</v>
      </c>
    </row>
    <row r="14" spans="1:15">
      <c r="A14" s="17">
        <v>4.6296296296296294E-5</v>
      </c>
      <c r="B14" t="s">
        <v>99</v>
      </c>
      <c r="C14">
        <v>100</v>
      </c>
      <c r="D14" t="s">
        <v>334</v>
      </c>
      <c r="E14">
        <v>3178387</v>
      </c>
      <c r="F14">
        <v>3293308</v>
      </c>
    </row>
    <row r="15" spans="1:15">
      <c r="A15" s="17">
        <v>4.6296296296296294E-5</v>
      </c>
      <c r="B15" t="s">
        <v>99</v>
      </c>
      <c r="C15">
        <v>100</v>
      </c>
      <c r="D15" t="s">
        <v>334</v>
      </c>
      <c r="E15">
        <v>3179258</v>
      </c>
      <c r="F15">
        <v>3294179</v>
      </c>
    </row>
    <row r="16" spans="1:15">
      <c r="A16" s="17">
        <v>5.7870370370370373E-5</v>
      </c>
      <c r="B16" t="s">
        <v>99</v>
      </c>
      <c r="C16">
        <v>100</v>
      </c>
      <c r="D16" t="s">
        <v>334</v>
      </c>
      <c r="E16">
        <v>3181103</v>
      </c>
      <c r="F16">
        <v>3296024</v>
      </c>
    </row>
    <row r="17" spans="1:15">
      <c r="A17" s="17">
        <v>1.3888888888888889E-4</v>
      </c>
      <c r="B17" t="s">
        <v>321</v>
      </c>
      <c r="C17">
        <v>1</v>
      </c>
      <c r="D17" t="s">
        <v>324</v>
      </c>
      <c r="E17">
        <v>3233997</v>
      </c>
      <c r="F17">
        <v>3348918</v>
      </c>
    </row>
    <row r="18" spans="1:15">
      <c r="A18" s="17">
        <v>2.3148148148148149E-4</v>
      </c>
      <c r="B18" t="s">
        <v>358</v>
      </c>
      <c r="C18">
        <v>180</v>
      </c>
      <c r="D18" t="s">
        <v>411</v>
      </c>
      <c r="E18">
        <v>3352025</v>
      </c>
      <c r="F18">
        <v>3466946</v>
      </c>
      <c r="N18">
        <v>180</v>
      </c>
      <c r="O18">
        <v>1</v>
      </c>
    </row>
    <row r="19" spans="1:15">
      <c r="A19" s="17">
        <v>4.1666666666666669E-4</v>
      </c>
      <c r="B19" t="s">
        <v>100</v>
      </c>
      <c r="C19">
        <v>103</v>
      </c>
      <c r="D19" t="s">
        <v>366</v>
      </c>
      <c r="E19">
        <v>3618593</v>
      </c>
      <c r="F19">
        <v>3733601</v>
      </c>
    </row>
    <row r="20" spans="1:15">
      <c r="A20" s="17">
        <v>4.1666666666666669E-4</v>
      </c>
      <c r="B20" t="s">
        <v>100</v>
      </c>
      <c r="C20">
        <v>108</v>
      </c>
      <c r="D20" t="s">
        <v>367</v>
      </c>
      <c r="E20">
        <v>3628685</v>
      </c>
      <c r="F20">
        <v>3743606</v>
      </c>
    </row>
    <row r="21" spans="1:15">
      <c r="A21" s="17">
        <v>4.2824074074074075E-4</v>
      </c>
      <c r="B21" t="s">
        <v>100</v>
      </c>
      <c r="C21">
        <v>113</v>
      </c>
      <c r="D21" t="s">
        <v>368</v>
      </c>
      <c r="E21">
        <v>3643562</v>
      </c>
      <c r="F21">
        <v>3758570</v>
      </c>
    </row>
    <row r="22" spans="1:15">
      <c r="A22" s="17">
        <v>4.3981481481481481E-4</v>
      </c>
      <c r="B22" t="s">
        <v>100</v>
      </c>
      <c r="C22">
        <v>118</v>
      </c>
      <c r="D22" t="s">
        <v>369</v>
      </c>
      <c r="E22">
        <v>3652697</v>
      </c>
      <c r="F22">
        <v>3767705</v>
      </c>
    </row>
    <row r="23" spans="1:15">
      <c r="A23" s="17">
        <v>4.3981481481481481E-4</v>
      </c>
      <c r="B23" t="s">
        <v>100</v>
      </c>
      <c r="C23">
        <v>123</v>
      </c>
      <c r="D23" t="s">
        <v>370</v>
      </c>
      <c r="E23">
        <v>3668096</v>
      </c>
      <c r="F23">
        <v>3783017</v>
      </c>
    </row>
    <row r="24" spans="1:15">
      <c r="A24" s="17">
        <v>4.5138888888888887E-4</v>
      </c>
      <c r="B24" t="s">
        <v>100</v>
      </c>
      <c r="C24">
        <v>128</v>
      </c>
      <c r="D24" t="s">
        <v>371</v>
      </c>
      <c r="E24">
        <v>3680624</v>
      </c>
      <c r="F24">
        <v>3795545</v>
      </c>
    </row>
    <row r="25" spans="1:15">
      <c r="A25" s="17">
        <v>4.6296296296296298E-4</v>
      </c>
      <c r="B25" t="s">
        <v>100</v>
      </c>
      <c r="C25">
        <v>133</v>
      </c>
      <c r="D25" t="s">
        <v>372</v>
      </c>
      <c r="E25">
        <v>3694196</v>
      </c>
      <c r="F25">
        <v>3809117</v>
      </c>
    </row>
    <row r="26" spans="1:15">
      <c r="A26" s="17">
        <v>4.9768518518518521E-4</v>
      </c>
      <c r="B26" t="s">
        <v>321</v>
      </c>
      <c r="C26">
        <v>2</v>
      </c>
      <c r="D26" t="s">
        <v>336</v>
      </c>
      <c r="E26">
        <v>3753008</v>
      </c>
      <c r="F26">
        <v>3867929</v>
      </c>
    </row>
    <row r="27" spans="1:15">
      <c r="A27" s="17">
        <v>5.2083333333333333E-4</v>
      </c>
      <c r="B27" t="s">
        <v>322</v>
      </c>
      <c r="C27">
        <v>133</v>
      </c>
      <c r="D27" t="s">
        <v>372</v>
      </c>
      <c r="E27">
        <v>3777020</v>
      </c>
      <c r="F27">
        <v>3891941</v>
      </c>
    </row>
    <row r="28" spans="1:15">
      <c r="A28" s="17">
        <v>5.6712962962962967E-4</v>
      </c>
      <c r="B28" t="s">
        <v>358</v>
      </c>
      <c r="C28">
        <v>180</v>
      </c>
      <c r="D28" t="s">
        <v>412</v>
      </c>
      <c r="E28">
        <v>3858713</v>
      </c>
      <c r="F28">
        <v>3973721</v>
      </c>
      <c r="N28">
        <v>180</v>
      </c>
      <c r="O28">
        <v>2</v>
      </c>
    </row>
    <row r="29" spans="1:15">
      <c r="A29" s="17">
        <v>1.7592592592592592E-3</v>
      </c>
      <c r="B29" t="s">
        <v>100</v>
      </c>
      <c r="C29">
        <v>98</v>
      </c>
      <c r="D29" t="s">
        <v>335</v>
      </c>
      <c r="E29">
        <v>5627771</v>
      </c>
      <c r="F29">
        <v>5742779</v>
      </c>
    </row>
    <row r="30" spans="1:15">
      <c r="A30" s="17">
        <v>1.8055555555555555E-3</v>
      </c>
      <c r="B30" t="s">
        <v>321</v>
      </c>
      <c r="C30">
        <v>3</v>
      </c>
      <c r="D30" t="s">
        <v>337</v>
      </c>
      <c r="E30">
        <v>5700416</v>
      </c>
      <c r="F30">
        <v>5815424</v>
      </c>
    </row>
    <row r="31" spans="1:15">
      <c r="A31" s="17">
        <v>1.8634259259259259E-3</v>
      </c>
      <c r="B31" t="s">
        <v>322</v>
      </c>
      <c r="C31">
        <v>98</v>
      </c>
      <c r="D31" t="s">
        <v>335</v>
      </c>
      <c r="E31">
        <v>5775062</v>
      </c>
      <c r="F31">
        <v>5889983</v>
      </c>
    </row>
    <row r="32" spans="1:15">
      <c r="A32" s="17">
        <v>1.8749999999999999E-3</v>
      </c>
      <c r="B32" t="s">
        <v>358</v>
      </c>
      <c r="C32">
        <v>270</v>
      </c>
      <c r="D32" t="s">
        <v>413</v>
      </c>
      <c r="E32">
        <v>5802641</v>
      </c>
      <c r="F32">
        <v>5917562</v>
      </c>
      <c r="N32">
        <v>270</v>
      </c>
      <c r="O32">
        <v>3</v>
      </c>
    </row>
    <row r="33" spans="1:15">
      <c r="A33" s="17">
        <v>2.0949074074074073E-3</v>
      </c>
      <c r="B33" t="s">
        <v>321</v>
      </c>
      <c r="C33">
        <v>4</v>
      </c>
      <c r="D33" t="s">
        <v>356</v>
      </c>
      <c r="E33">
        <v>6059030</v>
      </c>
      <c r="F33">
        <v>6173951</v>
      </c>
    </row>
    <row r="34" spans="1:15">
      <c r="A34" s="17">
        <v>2.1875000000000002E-3</v>
      </c>
      <c r="B34" t="s">
        <v>358</v>
      </c>
      <c r="C34">
        <v>270</v>
      </c>
      <c r="D34" t="s">
        <v>414</v>
      </c>
      <c r="E34">
        <v>6059030</v>
      </c>
      <c r="F34">
        <v>6173951</v>
      </c>
      <c r="N34">
        <v>270</v>
      </c>
      <c r="O34">
        <v>4</v>
      </c>
    </row>
  </sheetData>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E65100"/>
  </sheetPr>
  <dimension ref="A1:J3"/>
  <sheetViews>
    <sheetView showGridLines="0" workbookViewId="0">
      <pane ySplit="1" topLeftCell="A2" activePane="bottomLeft" state="frozen"/>
      <selection pane="bottomLeft" activeCell="J3" sqref="J3"/>
    </sheetView>
  </sheetViews>
  <sheetFormatPr defaultRowHeight="14.5"/>
  <cols>
    <col min="1" max="3" width="12" customWidth="1"/>
    <col min="4" max="4" width="30" customWidth="1"/>
    <col min="10" max="10" width="16.1796875" customWidth="1"/>
  </cols>
  <sheetData>
    <row r="1" spans="1:10">
      <c r="A1" s="6" t="s">
        <v>276</v>
      </c>
      <c r="B1" s="6" t="s">
        <v>76</v>
      </c>
      <c r="C1" s="6" t="s">
        <v>432</v>
      </c>
      <c r="D1" s="6" t="s">
        <v>433</v>
      </c>
      <c r="E1" t="s">
        <v>434</v>
      </c>
      <c r="F1" t="s">
        <v>429</v>
      </c>
      <c r="G1" t="s">
        <v>278</v>
      </c>
      <c r="H1" t="s">
        <v>435</v>
      </c>
      <c r="I1" t="s">
        <v>436</v>
      </c>
      <c r="J1" t="s">
        <v>279</v>
      </c>
    </row>
    <row r="2" spans="1:10">
      <c r="A2" s="66">
        <v>0</v>
      </c>
      <c r="B2" t="s">
        <v>100</v>
      </c>
      <c r="C2">
        <v>0</v>
      </c>
      <c r="D2">
        <v>0</v>
      </c>
      <c r="E2" t="s">
        <v>99</v>
      </c>
      <c r="F2" t="s">
        <v>430</v>
      </c>
      <c r="H2">
        <v>0</v>
      </c>
      <c r="I2">
        <v>0</v>
      </c>
      <c r="J2" t="s">
        <v>431</v>
      </c>
    </row>
    <row r="3" spans="1:10">
      <c r="A3" s="66">
        <v>0</v>
      </c>
      <c r="B3" t="s">
        <v>100</v>
      </c>
      <c r="C3">
        <v>0</v>
      </c>
      <c r="D3">
        <v>0</v>
      </c>
      <c r="E3" t="s">
        <v>99</v>
      </c>
      <c r="F3" t="s">
        <v>430</v>
      </c>
      <c r="H3">
        <v>0</v>
      </c>
      <c r="I3">
        <v>0</v>
      </c>
      <c r="J3" t="s">
        <v>431</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37474F"/>
  </sheetPr>
  <dimension ref="A1:C6506"/>
  <sheetViews>
    <sheetView showGridLines="0" workbookViewId="0">
      <pane ySplit="1" topLeftCell="A1110" activePane="bottomLeft" state="frozen"/>
      <selection pane="bottomLeft" activeCell="C817" sqref="A716:C817"/>
    </sheetView>
  </sheetViews>
  <sheetFormatPr defaultRowHeight="14.5"/>
  <cols>
    <col min="1" max="1" width="21.453125" style="17" customWidth="1"/>
    <col min="2" max="2" width="12" style="17" customWidth="1"/>
    <col min="3" max="3" width="60" style="17" customWidth="1"/>
  </cols>
  <sheetData>
    <row r="1" spans="1:3">
      <c r="A1" s="16" t="s">
        <v>75</v>
      </c>
      <c r="B1" s="16" t="s">
        <v>78</v>
      </c>
      <c r="C1" s="16" t="s">
        <v>79</v>
      </c>
    </row>
    <row r="2" spans="1:3">
      <c r="A2" s="17" t="s">
        <v>622</v>
      </c>
      <c r="B2" s="17" t="s">
        <v>424</v>
      </c>
      <c r="C2" s="17" t="s">
        <v>446</v>
      </c>
    </row>
    <row r="3" spans="1:3" ht="29">
      <c r="A3" s="17" t="s">
        <v>622</v>
      </c>
      <c r="B3" s="17" t="s">
        <v>453</v>
      </c>
      <c r="C3" s="64" t="s">
        <v>623</v>
      </c>
    </row>
    <row r="4" spans="1:3">
      <c r="A4" s="17" t="s">
        <v>624</v>
      </c>
      <c r="B4" s="17" t="s">
        <v>424</v>
      </c>
      <c r="C4" s="17" t="s">
        <v>454</v>
      </c>
    </row>
    <row r="5" spans="1:3">
      <c r="A5" s="17" t="s">
        <v>624</v>
      </c>
      <c r="B5" s="17" t="s">
        <v>438</v>
      </c>
      <c r="C5" s="17" t="s">
        <v>469</v>
      </c>
    </row>
    <row r="6" spans="1:3">
      <c r="A6" s="17" t="s">
        <v>624</v>
      </c>
      <c r="B6" s="17" t="s">
        <v>438</v>
      </c>
      <c r="C6" s="17" t="s">
        <v>553</v>
      </c>
    </row>
    <row r="7" spans="1:3">
      <c r="A7" s="17" t="s">
        <v>624</v>
      </c>
      <c r="B7" s="17" t="s">
        <v>438</v>
      </c>
      <c r="C7" s="17" t="s">
        <v>465</v>
      </c>
    </row>
    <row r="8" spans="1:3">
      <c r="A8" s="17" t="s">
        <v>624</v>
      </c>
      <c r="B8" s="17" t="s">
        <v>438</v>
      </c>
      <c r="C8" s="64" t="s">
        <v>554</v>
      </c>
    </row>
    <row r="9" spans="1:3">
      <c r="A9" s="17" t="s">
        <v>624</v>
      </c>
      <c r="B9" s="17" t="s">
        <v>438</v>
      </c>
      <c r="C9" s="17" t="s">
        <v>578</v>
      </c>
    </row>
    <row r="10" spans="1:3" ht="29">
      <c r="A10" s="17" t="s">
        <v>624</v>
      </c>
      <c r="B10" s="17" t="s">
        <v>438</v>
      </c>
      <c r="C10" s="64" t="s">
        <v>555</v>
      </c>
    </row>
    <row r="11" spans="1:3">
      <c r="A11" s="17" t="s">
        <v>624</v>
      </c>
      <c r="B11" s="17" t="s">
        <v>438</v>
      </c>
      <c r="C11" s="17" t="s">
        <v>470</v>
      </c>
    </row>
    <row r="12" spans="1:3">
      <c r="A12" s="17" t="s">
        <v>624</v>
      </c>
      <c r="B12" s="17" t="s">
        <v>424</v>
      </c>
      <c r="C12" s="17" t="s">
        <v>447</v>
      </c>
    </row>
    <row r="13" spans="1:3">
      <c r="A13" s="17" t="s">
        <v>624</v>
      </c>
      <c r="B13" s="17" t="s">
        <v>490</v>
      </c>
      <c r="C13" s="64" t="s">
        <v>528</v>
      </c>
    </row>
    <row r="14" spans="1:3" ht="72.5">
      <c r="A14" s="17" t="s">
        <v>624</v>
      </c>
      <c r="B14" s="17" t="s">
        <v>490</v>
      </c>
      <c r="C14" s="64" t="s">
        <v>625</v>
      </c>
    </row>
    <row r="15" spans="1:3" ht="43.5">
      <c r="A15" s="17" t="s">
        <v>624</v>
      </c>
      <c r="B15" s="17" t="s">
        <v>490</v>
      </c>
      <c r="C15" s="64" t="s">
        <v>526</v>
      </c>
    </row>
    <row r="16" spans="1:3">
      <c r="A16" s="17" t="s">
        <v>624</v>
      </c>
      <c r="B16" s="17" t="s">
        <v>424</v>
      </c>
      <c r="C16" s="64" t="s">
        <v>491</v>
      </c>
    </row>
    <row r="17" spans="1:3">
      <c r="A17" s="17" t="s">
        <v>626</v>
      </c>
      <c r="B17" s="17" t="s">
        <v>487</v>
      </c>
      <c r="C17" s="17" t="s">
        <v>488</v>
      </c>
    </row>
    <row r="18" spans="1:3">
      <c r="A18" s="17" t="s">
        <v>626</v>
      </c>
      <c r="B18" s="17" t="s">
        <v>487</v>
      </c>
      <c r="C18" s="17" t="s">
        <v>579</v>
      </c>
    </row>
    <row r="19" spans="1:3">
      <c r="A19" s="17" t="s">
        <v>626</v>
      </c>
      <c r="B19" s="17" t="s">
        <v>487</v>
      </c>
      <c r="C19" s="64" t="s">
        <v>583</v>
      </c>
    </row>
    <row r="20" spans="1:3">
      <c r="A20" s="17" t="s">
        <v>626</v>
      </c>
      <c r="B20" s="17" t="s">
        <v>487</v>
      </c>
      <c r="C20" s="64" t="s">
        <v>584</v>
      </c>
    </row>
    <row r="21" spans="1:3">
      <c r="A21" s="17" t="s">
        <v>626</v>
      </c>
      <c r="B21" s="17" t="s">
        <v>487</v>
      </c>
      <c r="C21" s="64" t="s">
        <v>585</v>
      </c>
    </row>
    <row r="22" spans="1:3">
      <c r="A22" s="17" t="s">
        <v>626</v>
      </c>
      <c r="B22" s="17" t="s">
        <v>487</v>
      </c>
      <c r="C22" s="64" t="s">
        <v>586</v>
      </c>
    </row>
    <row r="23" spans="1:3" ht="29">
      <c r="A23" s="17" t="s">
        <v>626</v>
      </c>
      <c r="B23" s="17" t="s">
        <v>425</v>
      </c>
      <c r="C23" s="64" t="s">
        <v>581</v>
      </c>
    </row>
    <row r="24" spans="1:3">
      <c r="A24" s="17" t="s">
        <v>626</v>
      </c>
      <c r="B24" s="17" t="s">
        <v>487</v>
      </c>
      <c r="C24" s="64" t="s">
        <v>524</v>
      </c>
    </row>
    <row r="25" spans="1:3">
      <c r="A25" s="17" t="s">
        <v>626</v>
      </c>
      <c r="B25" s="17" t="s">
        <v>487</v>
      </c>
      <c r="C25" s="64" t="s">
        <v>587</v>
      </c>
    </row>
    <row r="26" spans="1:3" ht="58">
      <c r="A26" s="17" t="s">
        <v>626</v>
      </c>
      <c r="B26" s="17" t="s">
        <v>487</v>
      </c>
      <c r="C26" s="64" t="s">
        <v>588</v>
      </c>
    </row>
    <row r="27" spans="1:3" ht="87">
      <c r="A27" s="17" t="s">
        <v>626</v>
      </c>
      <c r="B27" s="17" t="s">
        <v>487</v>
      </c>
      <c r="C27" s="64" t="s">
        <v>589</v>
      </c>
    </row>
    <row r="28" spans="1:3">
      <c r="A28" s="17" t="s">
        <v>626</v>
      </c>
      <c r="B28" s="17" t="s">
        <v>424</v>
      </c>
      <c r="C28" s="64" t="s">
        <v>489</v>
      </c>
    </row>
    <row r="29" spans="1:3" ht="29">
      <c r="A29" s="17" t="s">
        <v>626</v>
      </c>
      <c r="B29" s="17" t="s">
        <v>560</v>
      </c>
      <c r="C29" s="64" t="s">
        <v>561</v>
      </c>
    </row>
    <row r="30" spans="1:3">
      <c r="A30" s="17" t="s">
        <v>626</v>
      </c>
      <c r="B30" s="17" t="s">
        <v>424</v>
      </c>
      <c r="C30" s="64" t="s">
        <v>562</v>
      </c>
    </row>
    <row r="31" spans="1:3">
      <c r="A31" s="17" t="s">
        <v>627</v>
      </c>
      <c r="B31" s="17" t="s">
        <v>439</v>
      </c>
      <c r="C31" s="64" t="s">
        <v>471</v>
      </c>
    </row>
    <row r="32" spans="1:3">
      <c r="A32" s="17" t="s">
        <v>627</v>
      </c>
      <c r="B32" s="17" t="s">
        <v>439</v>
      </c>
      <c r="C32" s="64" t="s">
        <v>440</v>
      </c>
    </row>
    <row r="33" spans="1:3">
      <c r="A33" s="17" t="s">
        <v>627</v>
      </c>
      <c r="B33" s="17" t="s">
        <v>439</v>
      </c>
      <c r="C33" s="64" t="s">
        <v>441</v>
      </c>
    </row>
    <row r="34" spans="1:3">
      <c r="A34" s="17" t="s">
        <v>627</v>
      </c>
      <c r="B34" s="17" t="s">
        <v>439</v>
      </c>
      <c r="C34" s="64" t="s">
        <v>466</v>
      </c>
    </row>
    <row r="35" spans="1:3">
      <c r="A35" s="17" t="s">
        <v>627</v>
      </c>
      <c r="B35" s="17" t="s">
        <v>439</v>
      </c>
      <c r="C35" s="17" t="s">
        <v>570</v>
      </c>
    </row>
    <row r="36" spans="1:3">
      <c r="A36" s="17" t="s">
        <v>627</v>
      </c>
      <c r="B36" s="17" t="s">
        <v>439</v>
      </c>
      <c r="C36" s="17" t="s">
        <v>442</v>
      </c>
    </row>
    <row r="37" spans="1:3">
      <c r="A37" s="17" t="s">
        <v>627</v>
      </c>
      <c r="B37" s="17" t="s">
        <v>439</v>
      </c>
      <c r="C37" s="17" t="s">
        <v>519</v>
      </c>
    </row>
    <row r="38" spans="1:3">
      <c r="A38" s="17" t="s">
        <v>627</v>
      </c>
      <c r="B38" s="17" t="s">
        <v>439</v>
      </c>
      <c r="C38" s="64" t="s">
        <v>484</v>
      </c>
    </row>
    <row r="39" spans="1:3">
      <c r="A39" s="17" t="s">
        <v>627</v>
      </c>
      <c r="B39" s="17" t="s">
        <v>439</v>
      </c>
      <c r="C39" s="64" t="s">
        <v>529</v>
      </c>
    </row>
    <row r="40" spans="1:3" ht="58">
      <c r="A40" s="17" t="s">
        <v>627</v>
      </c>
      <c r="B40" s="17" t="s">
        <v>439</v>
      </c>
      <c r="C40" s="64" t="s">
        <v>580</v>
      </c>
    </row>
    <row r="41" spans="1:3" ht="29">
      <c r="A41" s="17" t="s">
        <v>627</v>
      </c>
      <c r="B41" s="17" t="s">
        <v>439</v>
      </c>
      <c r="C41" s="64" t="s">
        <v>628</v>
      </c>
    </row>
    <row r="42" spans="1:3">
      <c r="A42" s="17" t="s">
        <v>627</v>
      </c>
      <c r="B42" s="17" t="s">
        <v>439</v>
      </c>
      <c r="C42" s="64" t="s">
        <v>530</v>
      </c>
    </row>
    <row r="43" spans="1:3">
      <c r="A43" s="17" t="s">
        <v>627</v>
      </c>
      <c r="B43" s="17" t="s">
        <v>424</v>
      </c>
      <c r="C43" s="17" t="s">
        <v>448</v>
      </c>
    </row>
    <row r="44" spans="1:3">
      <c r="A44" s="17" t="s">
        <v>627</v>
      </c>
      <c r="B44" s="17" t="s">
        <v>426</v>
      </c>
      <c r="C44" s="64" t="s">
        <v>428</v>
      </c>
    </row>
    <row r="45" spans="1:3">
      <c r="A45" s="17" t="s">
        <v>627</v>
      </c>
      <c r="B45" s="17" t="s">
        <v>426</v>
      </c>
      <c r="C45" s="17" t="s">
        <v>533</v>
      </c>
    </row>
    <row r="46" spans="1:3">
      <c r="A46" s="17" t="s">
        <v>627</v>
      </c>
      <c r="B46" s="17" t="s">
        <v>426</v>
      </c>
      <c r="C46" s="64" t="s">
        <v>629</v>
      </c>
    </row>
    <row r="47" spans="1:3">
      <c r="A47" s="17" t="s">
        <v>627</v>
      </c>
      <c r="B47" s="17" t="s">
        <v>426</v>
      </c>
      <c r="C47" s="64" t="s">
        <v>605</v>
      </c>
    </row>
    <row r="48" spans="1:3">
      <c r="A48" s="17" t="s">
        <v>627</v>
      </c>
      <c r="B48" s="17" t="s">
        <v>426</v>
      </c>
      <c r="C48" s="64" t="s">
        <v>606</v>
      </c>
    </row>
    <row r="49" spans="1:3">
      <c r="A49" s="17" t="s">
        <v>627</v>
      </c>
      <c r="B49" s="17" t="s">
        <v>426</v>
      </c>
      <c r="C49" s="17" t="s">
        <v>607</v>
      </c>
    </row>
    <row r="50" spans="1:3">
      <c r="A50" s="17" t="s">
        <v>627</v>
      </c>
      <c r="B50" s="17" t="s">
        <v>426</v>
      </c>
      <c r="C50" s="64" t="s">
        <v>608</v>
      </c>
    </row>
    <row r="51" spans="1:3">
      <c r="A51" s="17" t="s">
        <v>627</v>
      </c>
      <c r="B51" s="17" t="s">
        <v>426</v>
      </c>
      <c r="C51" s="64" t="s">
        <v>531</v>
      </c>
    </row>
    <row r="52" spans="1:3">
      <c r="A52" s="17" t="s">
        <v>627</v>
      </c>
      <c r="B52" s="17" t="s">
        <v>426</v>
      </c>
      <c r="C52" s="64" t="s">
        <v>556</v>
      </c>
    </row>
    <row r="53" spans="1:3">
      <c r="A53" s="17" t="s">
        <v>627</v>
      </c>
      <c r="B53" s="17" t="s">
        <v>426</v>
      </c>
      <c r="C53" s="64" t="s">
        <v>525</v>
      </c>
    </row>
    <row r="54" spans="1:3">
      <c r="A54" s="17" t="s">
        <v>627</v>
      </c>
      <c r="B54" s="17" t="s">
        <v>424</v>
      </c>
      <c r="C54" s="64" t="s">
        <v>427</v>
      </c>
    </row>
    <row r="55" spans="1:3" ht="43.5">
      <c r="A55" s="17" t="s">
        <v>630</v>
      </c>
      <c r="B55" s="17" t="s">
        <v>520</v>
      </c>
      <c r="C55" s="64" t="s">
        <v>545</v>
      </c>
    </row>
    <row r="56" spans="1:3" ht="58">
      <c r="A56" s="17" t="s">
        <v>630</v>
      </c>
      <c r="B56" s="17" t="s">
        <v>520</v>
      </c>
      <c r="C56" s="64" t="s">
        <v>546</v>
      </c>
    </row>
    <row r="57" spans="1:3" ht="43.5">
      <c r="A57" s="17" t="s">
        <v>630</v>
      </c>
      <c r="B57" s="17" t="s">
        <v>520</v>
      </c>
      <c r="C57" s="64" t="s">
        <v>547</v>
      </c>
    </row>
    <row r="58" spans="1:3" ht="58">
      <c r="A58" s="17" t="s">
        <v>630</v>
      </c>
      <c r="B58" s="17" t="s">
        <v>520</v>
      </c>
      <c r="C58" s="64" t="s">
        <v>548</v>
      </c>
    </row>
    <row r="59" spans="1:3">
      <c r="A59" s="17" t="s">
        <v>630</v>
      </c>
      <c r="B59" s="17" t="s">
        <v>424</v>
      </c>
      <c r="C59" s="17" t="s">
        <v>521</v>
      </c>
    </row>
    <row r="60" spans="1:3">
      <c r="A60" s="17" t="s">
        <v>630</v>
      </c>
      <c r="B60" s="17" t="s">
        <v>449</v>
      </c>
      <c r="C60" s="64" t="s">
        <v>472</v>
      </c>
    </row>
    <row r="61" spans="1:3">
      <c r="A61" s="17" t="s">
        <v>630</v>
      </c>
      <c r="B61" s="17" t="s">
        <v>550</v>
      </c>
      <c r="C61" s="64" t="s">
        <v>631</v>
      </c>
    </row>
    <row r="62" spans="1:3">
      <c r="A62" s="17" t="s">
        <v>630</v>
      </c>
      <c r="B62" s="17" t="s">
        <v>550</v>
      </c>
      <c r="C62" s="64" t="s">
        <v>632</v>
      </c>
    </row>
    <row r="63" spans="1:3">
      <c r="A63" s="17" t="s">
        <v>630</v>
      </c>
      <c r="B63" s="17" t="s">
        <v>550</v>
      </c>
      <c r="C63" s="64" t="s">
        <v>633</v>
      </c>
    </row>
    <row r="64" spans="1:3">
      <c r="A64" s="17" t="s">
        <v>630</v>
      </c>
      <c r="B64" s="17" t="s">
        <v>550</v>
      </c>
      <c r="C64" s="64" t="s">
        <v>634</v>
      </c>
    </row>
    <row r="65" spans="1:3">
      <c r="A65" s="17" t="s">
        <v>630</v>
      </c>
      <c r="B65" s="17" t="s">
        <v>550</v>
      </c>
      <c r="C65" s="64" t="s">
        <v>635</v>
      </c>
    </row>
    <row r="66" spans="1:3">
      <c r="A66" s="17" t="s">
        <v>630</v>
      </c>
      <c r="B66" s="17" t="s">
        <v>550</v>
      </c>
      <c r="C66" s="17" t="s">
        <v>636</v>
      </c>
    </row>
    <row r="67" spans="1:3">
      <c r="A67" s="17" t="s">
        <v>630</v>
      </c>
      <c r="B67" s="17" t="s">
        <v>550</v>
      </c>
      <c r="C67" s="17" t="s">
        <v>637</v>
      </c>
    </row>
    <row r="68" spans="1:3">
      <c r="A68" s="17" t="s">
        <v>630</v>
      </c>
      <c r="B68" s="17" t="s">
        <v>550</v>
      </c>
      <c r="C68" s="17" t="s">
        <v>638</v>
      </c>
    </row>
    <row r="69" spans="1:3">
      <c r="A69" s="17" t="s">
        <v>630</v>
      </c>
      <c r="B69" s="17" t="s">
        <v>550</v>
      </c>
      <c r="C69" s="64" t="s">
        <v>639</v>
      </c>
    </row>
    <row r="70" spans="1:3">
      <c r="A70" s="17" t="s">
        <v>630</v>
      </c>
      <c r="B70" s="17" t="s">
        <v>550</v>
      </c>
      <c r="C70" s="17" t="s">
        <v>640</v>
      </c>
    </row>
    <row r="71" spans="1:3">
      <c r="A71" s="17" t="s">
        <v>630</v>
      </c>
      <c r="B71" s="17" t="s">
        <v>550</v>
      </c>
      <c r="C71" s="64" t="s">
        <v>641</v>
      </c>
    </row>
    <row r="72" spans="1:3">
      <c r="A72" s="17" t="s">
        <v>630</v>
      </c>
      <c r="B72" s="17" t="s">
        <v>550</v>
      </c>
      <c r="C72" s="17" t="s">
        <v>642</v>
      </c>
    </row>
    <row r="73" spans="1:3">
      <c r="A73" s="17" t="s">
        <v>630</v>
      </c>
      <c r="B73" s="17" t="s">
        <v>550</v>
      </c>
      <c r="C73" s="64" t="s">
        <v>643</v>
      </c>
    </row>
    <row r="74" spans="1:3">
      <c r="A74" s="17" t="s">
        <v>630</v>
      </c>
      <c r="B74" s="17" t="s">
        <v>449</v>
      </c>
      <c r="C74" s="17" t="s">
        <v>571</v>
      </c>
    </row>
    <row r="75" spans="1:3">
      <c r="A75" s="17" t="s">
        <v>630</v>
      </c>
      <c r="B75" s="17" t="s">
        <v>449</v>
      </c>
      <c r="C75" s="64" t="s">
        <v>644</v>
      </c>
    </row>
    <row r="76" spans="1:3">
      <c r="A76" s="17" t="s">
        <v>630</v>
      </c>
      <c r="B76" s="17" t="s">
        <v>449</v>
      </c>
      <c r="C76" s="64" t="s">
        <v>473</v>
      </c>
    </row>
    <row r="77" spans="1:3" ht="29">
      <c r="A77" s="17" t="s">
        <v>630</v>
      </c>
      <c r="B77" s="17" t="s">
        <v>449</v>
      </c>
      <c r="C77" s="64" t="s">
        <v>474</v>
      </c>
    </row>
    <row r="78" spans="1:3">
      <c r="A78" s="17" t="s">
        <v>630</v>
      </c>
      <c r="B78" s="17" t="s">
        <v>449</v>
      </c>
      <c r="C78" s="64" t="s">
        <v>475</v>
      </c>
    </row>
    <row r="79" spans="1:3" ht="29">
      <c r="A79" s="17" t="s">
        <v>630</v>
      </c>
      <c r="B79" s="17" t="s">
        <v>449</v>
      </c>
      <c r="C79" s="64" t="s">
        <v>476</v>
      </c>
    </row>
    <row r="80" spans="1:3">
      <c r="A80" s="17" t="s">
        <v>630</v>
      </c>
      <c r="B80" s="17" t="s">
        <v>449</v>
      </c>
      <c r="C80" s="17" t="s">
        <v>478</v>
      </c>
    </row>
    <row r="81" spans="1:3" ht="29">
      <c r="A81" s="17" t="s">
        <v>630</v>
      </c>
      <c r="B81" s="17" t="s">
        <v>449</v>
      </c>
      <c r="C81" s="64" t="s">
        <v>479</v>
      </c>
    </row>
    <row r="82" spans="1:3">
      <c r="A82" s="17" t="s">
        <v>630</v>
      </c>
      <c r="B82" s="17" t="s">
        <v>449</v>
      </c>
      <c r="C82" s="17" t="s">
        <v>480</v>
      </c>
    </row>
    <row r="83" spans="1:3" ht="29">
      <c r="A83" s="17" t="s">
        <v>630</v>
      </c>
      <c r="B83" s="17" t="s">
        <v>449</v>
      </c>
      <c r="C83" s="64" t="s">
        <v>481</v>
      </c>
    </row>
    <row r="84" spans="1:3">
      <c r="A84" s="17" t="s">
        <v>630</v>
      </c>
      <c r="B84" s="17" t="s">
        <v>449</v>
      </c>
      <c r="C84" s="17" t="s">
        <v>482</v>
      </c>
    </row>
    <row r="85" spans="1:3" ht="29">
      <c r="A85" s="17" t="s">
        <v>630</v>
      </c>
      <c r="B85" s="17" t="s">
        <v>449</v>
      </c>
      <c r="C85" s="64" t="s">
        <v>483</v>
      </c>
    </row>
    <row r="86" spans="1:3">
      <c r="A86" s="17" t="s">
        <v>630</v>
      </c>
      <c r="B86" s="17" t="s">
        <v>449</v>
      </c>
      <c r="C86" s="64" t="s">
        <v>485</v>
      </c>
    </row>
    <row r="87" spans="1:3" ht="29">
      <c r="A87" s="17" t="s">
        <v>630</v>
      </c>
      <c r="B87" s="17" t="s">
        <v>449</v>
      </c>
      <c r="C87" s="64" t="s">
        <v>486</v>
      </c>
    </row>
    <row r="88" spans="1:3">
      <c r="A88" s="17" t="s">
        <v>630</v>
      </c>
      <c r="B88" s="17" t="s">
        <v>449</v>
      </c>
      <c r="C88" s="17" t="s">
        <v>620</v>
      </c>
    </row>
    <row r="89" spans="1:3" ht="29">
      <c r="A89" s="17" t="s">
        <v>630</v>
      </c>
      <c r="B89" s="17" t="s">
        <v>449</v>
      </c>
      <c r="C89" s="64" t="s">
        <v>621</v>
      </c>
    </row>
    <row r="90" spans="1:3">
      <c r="A90" s="17" t="s">
        <v>630</v>
      </c>
      <c r="B90" s="17" t="s">
        <v>449</v>
      </c>
      <c r="C90" s="64" t="s">
        <v>527</v>
      </c>
    </row>
    <row r="91" spans="1:3">
      <c r="A91" s="17" t="s">
        <v>630</v>
      </c>
      <c r="B91" s="17" t="s">
        <v>424</v>
      </c>
      <c r="C91" s="64" t="s">
        <v>450</v>
      </c>
    </row>
    <row r="92" spans="1:3">
      <c r="A92" s="17" t="s">
        <v>645</v>
      </c>
      <c r="B92" s="17" t="s">
        <v>423</v>
      </c>
      <c r="C92" s="64" t="s">
        <v>477</v>
      </c>
    </row>
    <row r="93" spans="1:3">
      <c r="A93" s="17" t="s">
        <v>645</v>
      </c>
      <c r="B93" s="17" t="s">
        <v>423</v>
      </c>
      <c r="C93" s="64" t="s">
        <v>549</v>
      </c>
    </row>
    <row r="94" spans="1:3" ht="29">
      <c r="A94" s="17" t="s">
        <v>645</v>
      </c>
      <c r="B94" s="17" t="s">
        <v>423</v>
      </c>
      <c r="C94" s="64" t="s">
        <v>590</v>
      </c>
    </row>
    <row r="95" spans="1:3">
      <c r="A95" s="17" t="s">
        <v>645</v>
      </c>
      <c r="B95" s="17" t="s">
        <v>423</v>
      </c>
      <c r="C95" s="64" t="s">
        <v>591</v>
      </c>
    </row>
    <row r="96" spans="1:3">
      <c r="A96" s="17" t="s">
        <v>645</v>
      </c>
      <c r="B96" s="17" t="s">
        <v>423</v>
      </c>
      <c r="C96" s="64" t="s">
        <v>592</v>
      </c>
    </row>
    <row r="97" spans="1:3">
      <c r="A97" s="17" t="s">
        <v>645</v>
      </c>
      <c r="B97" s="17" t="s">
        <v>423</v>
      </c>
      <c r="C97" s="64" t="s">
        <v>534</v>
      </c>
    </row>
    <row r="98" spans="1:3">
      <c r="A98" s="17" t="s">
        <v>645</v>
      </c>
      <c r="B98" s="17" t="s">
        <v>423</v>
      </c>
      <c r="C98" s="64" t="s">
        <v>535</v>
      </c>
    </row>
    <row r="99" spans="1:3">
      <c r="A99" s="17" t="s">
        <v>645</v>
      </c>
      <c r="B99" s="17" t="s">
        <v>423</v>
      </c>
      <c r="C99" s="64" t="s">
        <v>536</v>
      </c>
    </row>
    <row r="100" spans="1:3">
      <c r="A100" s="17" t="s">
        <v>645</v>
      </c>
      <c r="B100" s="17" t="s">
        <v>423</v>
      </c>
      <c r="C100" s="64" t="s">
        <v>593</v>
      </c>
    </row>
    <row r="101" spans="1:3">
      <c r="A101" s="17" t="s">
        <v>645</v>
      </c>
      <c r="B101" s="17" t="s">
        <v>423</v>
      </c>
      <c r="C101" s="64" t="s">
        <v>537</v>
      </c>
    </row>
    <row r="102" spans="1:3">
      <c r="A102" s="17" t="s">
        <v>645</v>
      </c>
      <c r="B102" s="17" t="s">
        <v>424</v>
      </c>
      <c r="C102" s="64" t="s">
        <v>451</v>
      </c>
    </row>
    <row r="103" spans="1:3">
      <c r="A103" s="17" t="s">
        <v>646</v>
      </c>
      <c r="B103" s="17" t="s">
        <v>424</v>
      </c>
      <c r="C103" s="64" t="s">
        <v>452</v>
      </c>
    </row>
    <row r="104" spans="1:3">
      <c r="A104" s="17" t="s">
        <v>647</v>
      </c>
      <c r="B104" s="17" t="s">
        <v>424</v>
      </c>
      <c r="C104" s="64" t="s">
        <v>446</v>
      </c>
    </row>
    <row r="105" spans="1:3" ht="29">
      <c r="A105" s="17" t="s">
        <v>647</v>
      </c>
      <c r="B105" s="17" t="s">
        <v>453</v>
      </c>
      <c r="C105" s="64" t="s">
        <v>648</v>
      </c>
    </row>
    <row r="106" spans="1:3">
      <c r="A106" s="17" t="s">
        <v>647</v>
      </c>
      <c r="B106" s="17" t="s">
        <v>424</v>
      </c>
      <c r="C106" s="64" t="s">
        <v>454</v>
      </c>
    </row>
    <row r="107" spans="1:3">
      <c r="A107" s="17" t="s">
        <v>647</v>
      </c>
      <c r="B107" s="17" t="s">
        <v>438</v>
      </c>
      <c r="C107" s="64" t="s">
        <v>469</v>
      </c>
    </row>
    <row r="108" spans="1:3">
      <c r="A108" s="17" t="s">
        <v>647</v>
      </c>
      <c r="B108" s="17" t="s">
        <v>438</v>
      </c>
      <c r="C108" s="64" t="s">
        <v>553</v>
      </c>
    </row>
    <row r="109" spans="1:3">
      <c r="A109" s="17" t="s">
        <v>647</v>
      </c>
      <c r="B109" s="17" t="s">
        <v>438</v>
      </c>
      <c r="C109" s="64" t="s">
        <v>465</v>
      </c>
    </row>
    <row r="110" spans="1:3">
      <c r="A110" s="17" t="s">
        <v>647</v>
      </c>
      <c r="B110" s="17" t="s">
        <v>438</v>
      </c>
      <c r="C110" s="64" t="s">
        <v>554</v>
      </c>
    </row>
    <row r="111" spans="1:3">
      <c r="A111" s="17" t="s">
        <v>647</v>
      </c>
      <c r="B111" s="17" t="s">
        <v>438</v>
      </c>
      <c r="C111" s="64" t="s">
        <v>578</v>
      </c>
    </row>
    <row r="112" spans="1:3" ht="29">
      <c r="A112" s="17" t="s">
        <v>647</v>
      </c>
      <c r="B112" s="17" t="s">
        <v>438</v>
      </c>
      <c r="C112" s="64" t="s">
        <v>555</v>
      </c>
    </row>
    <row r="113" spans="1:3">
      <c r="A113" s="17" t="s">
        <v>647</v>
      </c>
      <c r="B113" s="17" t="s">
        <v>438</v>
      </c>
      <c r="C113" s="64" t="s">
        <v>470</v>
      </c>
    </row>
    <row r="114" spans="1:3">
      <c r="A114" s="17" t="s">
        <v>647</v>
      </c>
      <c r="B114" s="17" t="s">
        <v>424</v>
      </c>
      <c r="C114" s="64" t="s">
        <v>447</v>
      </c>
    </row>
    <row r="115" spans="1:3">
      <c r="A115" s="17" t="s">
        <v>649</v>
      </c>
      <c r="B115" s="17" t="s">
        <v>490</v>
      </c>
      <c r="C115" s="64" t="s">
        <v>528</v>
      </c>
    </row>
    <row r="116" spans="1:3" ht="72.5">
      <c r="A116" s="17" t="s">
        <v>649</v>
      </c>
      <c r="B116" s="17" t="s">
        <v>490</v>
      </c>
      <c r="C116" s="64" t="s">
        <v>650</v>
      </c>
    </row>
    <row r="117" spans="1:3" ht="43.5">
      <c r="A117" s="17" t="s">
        <v>649</v>
      </c>
      <c r="B117" s="17" t="s">
        <v>490</v>
      </c>
      <c r="C117" s="64" t="s">
        <v>526</v>
      </c>
    </row>
    <row r="118" spans="1:3">
      <c r="A118" s="17" t="s">
        <v>649</v>
      </c>
      <c r="B118" s="17" t="s">
        <v>424</v>
      </c>
      <c r="C118" s="17" t="s">
        <v>491</v>
      </c>
    </row>
    <row r="119" spans="1:3">
      <c r="A119" s="17" t="s">
        <v>649</v>
      </c>
      <c r="B119" s="17" t="s">
        <v>487</v>
      </c>
      <c r="C119" s="64" t="s">
        <v>488</v>
      </c>
    </row>
    <row r="120" spans="1:3">
      <c r="A120" s="17" t="s">
        <v>649</v>
      </c>
      <c r="B120" s="17" t="s">
        <v>487</v>
      </c>
      <c r="C120" s="64" t="s">
        <v>579</v>
      </c>
    </row>
    <row r="121" spans="1:3">
      <c r="A121" s="17" t="s">
        <v>649</v>
      </c>
      <c r="B121" s="17" t="s">
        <v>487</v>
      </c>
      <c r="C121" s="64" t="s">
        <v>583</v>
      </c>
    </row>
    <row r="122" spans="1:3">
      <c r="A122" s="17" t="s">
        <v>649</v>
      </c>
      <c r="B122" s="17" t="s">
        <v>487</v>
      </c>
      <c r="C122" s="64" t="s">
        <v>584</v>
      </c>
    </row>
    <row r="123" spans="1:3">
      <c r="A123" s="17" t="s">
        <v>649</v>
      </c>
      <c r="B123" s="17" t="s">
        <v>487</v>
      </c>
      <c r="C123" s="64" t="s">
        <v>585</v>
      </c>
    </row>
    <row r="124" spans="1:3">
      <c r="A124" s="17" t="s">
        <v>649</v>
      </c>
      <c r="B124" s="17" t="s">
        <v>487</v>
      </c>
      <c r="C124" s="17" t="s">
        <v>586</v>
      </c>
    </row>
    <row r="125" spans="1:3" ht="29">
      <c r="A125" s="17" t="s">
        <v>649</v>
      </c>
      <c r="B125" s="17" t="s">
        <v>425</v>
      </c>
      <c r="C125" s="64" t="s">
        <v>581</v>
      </c>
    </row>
    <row r="126" spans="1:3">
      <c r="A126" s="17" t="s">
        <v>649</v>
      </c>
      <c r="B126" s="17" t="s">
        <v>487</v>
      </c>
      <c r="C126" s="64" t="s">
        <v>524</v>
      </c>
    </row>
    <row r="127" spans="1:3">
      <c r="A127" s="17" t="s">
        <v>649</v>
      </c>
      <c r="B127" s="17" t="s">
        <v>487</v>
      </c>
      <c r="C127" s="64" t="s">
        <v>587</v>
      </c>
    </row>
    <row r="128" spans="1:3" ht="58">
      <c r="A128" s="17" t="s">
        <v>649</v>
      </c>
      <c r="B128" s="17" t="s">
        <v>487</v>
      </c>
      <c r="C128" s="64" t="s">
        <v>588</v>
      </c>
    </row>
    <row r="129" spans="1:3" ht="87">
      <c r="A129" s="17" t="s">
        <v>649</v>
      </c>
      <c r="B129" s="17" t="s">
        <v>487</v>
      </c>
      <c r="C129" s="64" t="s">
        <v>589</v>
      </c>
    </row>
    <row r="130" spans="1:3">
      <c r="A130" s="17" t="s">
        <v>649</v>
      </c>
      <c r="B130" s="17" t="s">
        <v>424</v>
      </c>
      <c r="C130" s="64" t="s">
        <v>489</v>
      </c>
    </row>
    <row r="131" spans="1:3" ht="29">
      <c r="A131" s="17" t="s">
        <v>651</v>
      </c>
      <c r="B131" s="17" t="s">
        <v>560</v>
      </c>
      <c r="C131" s="64" t="s">
        <v>561</v>
      </c>
    </row>
    <row r="132" spans="1:3">
      <c r="A132" s="17" t="s">
        <v>651</v>
      </c>
      <c r="B132" s="17" t="s">
        <v>424</v>
      </c>
      <c r="C132" s="64" t="s">
        <v>562</v>
      </c>
    </row>
    <row r="133" spans="1:3">
      <c r="A133" s="17" t="s">
        <v>651</v>
      </c>
      <c r="B133" s="17" t="s">
        <v>439</v>
      </c>
      <c r="C133" s="64" t="s">
        <v>471</v>
      </c>
    </row>
    <row r="134" spans="1:3">
      <c r="A134" s="17" t="s">
        <v>651</v>
      </c>
      <c r="B134" s="17" t="s">
        <v>439</v>
      </c>
      <c r="C134" s="64" t="s">
        <v>440</v>
      </c>
    </row>
    <row r="135" spans="1:3">
      <c r="A135" s="17" t="s">
        <v>651</v>
      </c>
      <c r="B135" s="17" t="s">
        <v>439</v>
      </c>
      <c r="C135" s="17" t="s">
        <v>441</v>
      </c>
    </row>
    <row r="136" spans="1:3">
      <c r="A136" s="17" t="s">
        <v>651</v>
      </c>
      <c r="B136" s="17" t="s">
        <v>439</v>
      </c>
      <c r="C136" s="64" t="s">
        <v>466</v>
      </c>
    </row>
    <row r="137" spans="1:3">
      <c r="A137" s="17" t="s">
        <v>651</v>
      </c>
      <c r="B137" s="17" t="s">
        <v>439</v>
      </c>
      <c r="C137" s="64" t="s">
        <v>570</v>
      </c>
    </row>
    <row r="138" spans="1:3">
      <c r="A138" s="17" t="s">
        <v>651</v>
      </c>
      <c r="B138" s="17" t="s">
        <v>439</v>
      </c>
      <c r="C138" s="64" t="s">
        <v>442</v>
      </c>
    </row>
    <row r="139" spans="1:3">
      <c r="A139" s="17" t="s">
        <v>651</v>
      </c>
      <c r="B139" s="17" t="s">
        <v>439</v>
      </c>
      <c r="C139" s="64" t="s">
        <v>519</v>
      </c>
    </row>
    <row r="140" spans="1:3">
      <c r="A140" s="17" t="s">
        <v>651</v>
      </c>
      <c r="B140" s="17" t="s">
        <v>439</v>
      </c>
      <c r="C140" s="64" t="s">
        <v>484</v>
      </c>
    </row>
    <row r="141" spans="1:3">
      <c r="A141" s="17" t="s">
        <v>651</v>
      </c>
      <c r="B141" s="17" t="s">
        <v>439</v>
      </c>
      <c r="C141" s="64" t="s">
        <v>529</v>
      </c>
    </row>
    <row r="142" spans="1:3" ht="58">
      <c r="A142" s="17" t="s">
        <v>651</v>
      </c>
      <c r="B142" s="17" t="s">
        <v>439</v>
      </c>
      <c r="C142" s="64" t="s">
        <v>580</v>
      </c>
    </row>
    <row r="143" spans="1:3" ht="29">
      <c r="A143" s="17" t="s">
        <v>651</v>
      </c>
      <c r="B143" s="17" t="s">
        <v>439</v>
      </c>
      <c r="C143" s="64" t="s">
        <v>652</v>
      </c>
    </row>
    <row r="144" spans="1:3">
      <c r="A144" s="17" t="s">
        <v>651</v>
      </c>
      <c r="B144" s="17" t="s">
        <v>439</v>
      </c>
      <c r="C144" s="64" t="s">
        <v>530</v>
      </c>
    </row>
    <row r="145" spans="1:3">
      <c r="A145" s="17" t="s">
        <v>651</v>
      </c>
      <c r="B145" s="17" t="s">
        <v>424</v>
      </c>
      <c r="C145" s="17" t="s">
        <v>448</v>
      </c>
    </row>
    <row r="146" spans="1:3">
      <c r="A146" s="17" t="s">
        <v>651</v>
      </c>
      <c r="B146" s="17" t="s">
        <v>426</v>
      </c>
      <c r="C146" s="64" t="s">
        <v>428</v>
      </c>
    </row>
    <row r="147" spans="1:3">
      <c r="A147" s="17" t="s">
        <v>651</v>
      </c>
      <c r="B147" s="17" t="s">
        <v>426</v>
      </c>
      <c r="C147" s="17" t="s">
        <v>533</v>
      </c>
    </row>
    <row r="148" spans="1:3">
      <c r="A148" s="17" t="s">
        <v>651</v>
      </c>
      <c r="B148" s="17" t="s">
        <v>426</v>
      </c>
      <c r="C148" s="64" t="s">
        <v>653</v>
      </c>
    </row>
    <row r="149" spans="1:3">
      <c r="A149" s="17" t="s">
        <v>654</v>
      </c>
      <c r="B149" s="17" t="s">
        <v>426</v>
      </c>
      <c r="C149" s="64" t="s">
        <v>605</v>
      </c>
    </row>
    <row r="150" spans="1:3">
      <c r="A150" s="17" t="s">
        <v>654</v>
      </c>
      <c r="B150" s="17" t="s">
        <v>426</v>
      </c>
      <c r="C150" s="64" t="s">
        <v>606</v>
      </c>
    </row>
    <row r="151" spans="1:3">
      <c r="A151" s="17" t="s">
        <v>654</v>
      </c>
      <c r="B151" s="17" t="s">
        <v>426</v>
      </c>
      <c r="C151" s="64" t="s">
        <v>607</v>
      </c>
    </row>
    <row r="152" spans="1:3">
      <c r="A152" s="17" t="s">
        <v>654</v>
      </c>
      <c r="B152" s="17" t="s">
        <v>426</v>
      </c>
      <c r="C152" s="64" t="s">
        <v>608</v>
      </c>
    </row>
    <row r="153" spans="1:3">
      <c r="A153" s="17" t="s">
        <v>654</v>
      </c>
      <c r="B153" s="17" t="s">
        <v>426</v>
      </c>
      <c r="C153" s="64" t="s">
        <v>531</v>
      </c>
    </row>
    <row r="154" spans="1:3">
      <c r="A154" s="17" t="s">
        <v>654</v>
      </c>
      <c r="B154" s="17" t="s">
        <v>426</v>
      </c>
      <c r="C154" s="64" t="s">
        <v>556</v>
      </c>
    </row>
    <row r="155" spans="1:3">
      <c r="A155" s="17" t="s">
        <v>654</v>
      </c>
      <c r="B155" s="17" t="s">
        <v>426</v>
      </c>
      <c r="C155" s="64" t="s">
        <v>525</v>
      </c>
    </row>
    <row r="156" spans="1:3">
      <c r="A156" s="17" t="s">
        <v>654</v>
      </c>
      <c r="B156" s="17" t="s">
        <v>424</v>
      </c>
      <c r="C156" s="64" t="s">
        <v>427</v>
      </c>
    </row>
    <row r="157" spans="1:3" ht="43.5">
      <c r="A157" s="17" t="s">
        <v>654</v>
      </c>
      <c r="B157" s="17" t="s">
        <v>520</v>
      </c>
      <c r="C157" s="64" t="s">
        <v>545</v>
      </c>
    </row>
    <row r="158" spans="1:3" ht="58">
      <c r="A158" s="17" t="s">
        <v>654</v>
      </c>
      <c r="B158" s="17" t="s">
        <v>520</v>
      </c>
      <c r="C158" s="64" t="s">
        <v>546</v>
      </c>
    </row>
    <row r="159" spans="1:3">
      <c r="A159" s="17" t="s">
        <v>654</v>
      </c>
      <c r="B159" s="17" t="s">
        <v>520</v>
      </c>
      <c r="C159" s="17" t="s">
        <v>547</v>
      </c>
    </row>
    <row r="160" spans="1:3" ht="58">
      <c r="A160" s="17" t="s">
        <v>654</v>
      </c>
      <c r="B160" s="17" t="s">
        <v>520</v>
      </c>
      <c r="C160" s="64" t="s">
        <v>548</v>
      </c>
    </row>
    <row r="161" spans="1:3">
      <c r="A161" s="17" t="s">
        <v>654</v>
      </c>
      <c r="B161" s="17" t="s">
        <v>424</v>
      </c>
      <c r="C161" s="64" t="s">
        <v>521</v>
      </c>
    </row>
    <row r="162" spans="1:3">
      <c r="A162" s="17" t="s">
        <v>654</v>
      </c>
      <c r="B162" s="17" t="s">
        <v>449</v>
      </c>
      <c r="C162" s="64" t="s">
        <v>472</v>
      </c>
    </row>
    <row r="163" spans="1:3">
      <c r="A163" s="17" t="s">
        <v>654</v>
      </c>
      <c r="B163" s="17" t="s">
        <v>550</v>
      </c>
      <c r="C163" s="64" t="s">
        <v>655</v>
      </c>
    </row>
    <row r="164" spans="1:3">
      <c r="A164" s="17" t="s">
        <v>654</v>
      </c>
      <c r="B164" s="17" t="s">
        <v>550</v>
      </c>
      <c r="C164" s="64" t="s">
        <v>656</v>
      </c>
    </row>
    <row r="165" spans="1:3">
      <c r="A165" s="17" t="s">
        <v>654</v>
      </c>
      <c r="B165" s="17" t="s">
        <v>550</v>
      </c>
      <c r="C165" s="64" t="s">
        <v>657</v>
      </c>
    </row>
    <row r="166" spans="1:3">
      <c r="A166" s="17" t="s">
        <v>654</v>
      </c>
      <c r="B166" s="17" t="s">
        <v>550</v>
      </c>
      <c r="C166" s="64" t="s">
        <v>658</v>
      </c>
    </row>
    <row r="167" spans="1:3">
      <c r="A167" s="17" t="s">
        <v>654</v>
      </c>
      <c r="B167" s="17" t="s">
        <v>550</v>
      </c>
      <c r="C167" s="64" t="s">
        <v>659</v>
      </c>
    </row>
    <row r="168" spans="1:3">
      <c r="A168" s="17" t="s">
        <v>654</v>
      </c>
      <c r="B168" s="17" t="s">
        <v>550</v>
      </c>
      <c r="C168" s="64" t="s">
        <v>660</v>
      </c>
    </row>
    <row r="169" spans="1:3">
      <c r="A169" s="17" t="s">
        <v>654</v>
      </c>
      <c r="B169" s="17" t="s">
        <v>550</v>
      </c>
      <c r="C169" s="17" t="s">
        <v>661</v>
      </c>
    </row>
    <row r="170" spans="1:3">
      <c r="A170" s="17" t="s">
        <v>654</v>
      </c>
      <c r="B170" s="17" t="s">
        <v>550</v>
      </c>
      <c r="C170" s="64" t="s">
        <v>662</v>
      </c>
    </row>
    <row r="171" spans="1:3">
      <c r="A171" s="17" t="s">
        <v>654</v>
      </c>
      <c r="B171" s="17" t="s">
        <v>550</v>
      </c>
      <c r="C171" s="64" t="s">
        <v>663</v>
      </c>
    </row>
    <row r="172" spans="1:3">
      <c r="A172" s="17" t="s">
        <v>654</v>
      </c>
      <c r="B172" s="17" t="s">
        <v>550</v>
      </c>
      <c r="C172" s="17" t="s">
        <v>664</v>
      </c>
    </row>
    <row r="173" spans="1:3">
      <c r="A173" s="17" t="s">
        <v>654</v>
      </c>
      <c r="B173" s="17" t="s">
        <v>550</v>
      </c>
      <c r="C173" s="64" t="s">
        <v>665</v>
      </c>
    </row>
    <row r="174" spans="1:3">
      <c r="A174" s="17" t="s">
        <v>666</v>
      </c>
      <c r="B174" s="17" t="s">
        <v>550</v>
      </c>
      <c r="C174" s="64" t="s">
        <v>667</v>
      </c>
    </row>
    <row r="175" spans="1:3">
      <c r="A175" s="17" t="s">
        <v>666</v>
      </c>
      <c r="B175" s="17" t="s">
        <v>550</v>
      </c>
      <c r="C175" s="17" t="s">
        <v>668</v>
      </c>
    </row>
    <row r="176" spans="1:3">
      <c r="A176" s="17" t="s">
        <v>666</v>
      </c>
      <c r="B176" s="17" t="s">
        <v>449</v>
      </c>
      <c r="C176" s="64" t="s">
        <v>571</v>
      </c>
    </row>
    <row r="177" spans="1:3">
      <c r="A177" s="17" t="s">
        <v>666</v>
      </c>
      <c r="B177" s="17" t="s">
        <v>449</v>
      </c>
      <c r="C177" s="64" t="s">
        <v>669</v>
      </c>
    </row>
    <row r="178" spans="1:3">
      <c r="A178" s="17" t="s">
        <v>666</v>
      </c>
      <c r="B178" s="17" t="s">
        <v>449</v>
      </c>
      <c r="C178" s="64" t="s">
        <v>473</v>
      </c>
    </row>
    <row r="179" spans="1:3" ht="29">
      <c r="A179" s="17" t="s">
        <v>666</v>
      </c>
      <c r="B179" s="17" t="s">
        <v>449</v>
      </c>
      <c r="C179" s="64" t="s">
        <v>474</v>
      </c>
    </row>
    <row r="180" spans="1:3">
      <c r="A180" s="17" t="s">
        <v>666</v>
      </c>
      <c r="B180" s="17" t="s">
        <v>449</v>
      </c>
      <c r="C180" s="64" t="s">
        <v>475</v>
      </c>
    </row>
    <row r="181" spans="1:3" ht="29">
      <c r="A181" s="17" t="s">
        <v>666</v>
      </c>
      <c r="B181" s="17" t="s">
        <v>449</v>
      </c>
      <c r="C181" s="64" t="s">
        <v>476</v>
      </c>
    </row>
    <row r="182" spans="1:3">
      <c r="A182" s="17" t="s">
        <v>666</v>
      </c>
      <c r="B182" s="17" t="s">
        <v>449</v>
      </c>
      <c r="C182" s="64" t="s">
        <v>478</v>
      </c>
    </row>
    <row r="183" spans="1:3" ht="29">
      <c r="A183" s="17" t="s">
        <v>666</v>
      </c>
      <c r="B183" s="17" t="s">
        <v>449</v>
      </c>
      <c r="C183" s="64" t="s">
        <v>479</v>
      </c>
    </row>
    <row r="184" spans="1:3">
      <c r="A184" s="17" t="s">
        <v>666</v>
      </c>
      <c r="B184" s="17" t="s">
        <v>449</v>
      </c>
      <c r="C184" s="64" t="s">
        <v>480</v>
      </c>
    </row>
    <row r="185" spans="1:3" ht="29">
      <c r="A185" s="17" t="s">
        <v>666</v>
      </c>
      <c r="B185" s="17" t="s">
        <v>449</v>
      </c>
      <c r="C185" s="64" t="s">
        <v>481</v>
      </c>
    </row>
    <row r="186" spans="1:3">
      <c r="A186" s="17" t="s">
        <v>666</v>
      </c>
      <c r="B186" s="17" t="s">
        <v>449</v>
      </c>
      <c r="C186" s="64" t="s">
        <v>482</v>
      </c>
    </row>
    <row r="187" spans="1:3" ht="29">
      <c r="A187" s="17" t="s">
        <v>666</v>
      </c>
      <c r="B187" s="17" t="s">
        <v>449</v>
      </c>
      <c r="C187" s="64" t="s">
        <v>483</v>
      </c>
    </row>
    <row r="188" spans="1:3">
      <c r="A188" s="17" t="s">
        <v>666</v>
      </c>
      <c r="B188" s="17" t="s">
        <v>449</v>
      </c>
      <c r="C188" s="64" t="s">
        <v>485</v>
      </c>
    </row>
    <row r="189" spans="1:3" ht="29">
      <c r="A189" s="17" t="s">
        <v>666</v>
      </c>
      <c r="B189" s="17" t="s">
        <v>449</v>
      </c>
      <c r="C189" s="64" t="s">
        <v>486</v>
      </c>
    </row>
    <row r="190" spans="1:3">
      <c r="A190" s="17" t="s">
        <v>666</v>
      </c>
      <c r="B190" s="17" t="s">
        <v>449</v>
      </c>
      <c r="C190" s="17" t="s">
        <v>620</v>
      </c>
    </row>
    <row r="191" spans="1:3" ht="29">
      <c r="A191" s="17" t="s">
        <v>666</v>
      </c>
      <c r="B191" s="17" t="s">
        <v>449</v>
      </c>
      <c r="C191" s="64" t="s">
        <v>621</v>
      </c>
    </row>
    <row r="192" spans="1:3">
      <c r="A192" s="17" t="s">
        <v>666</v>
      </c>
      <c r="B192" s="17" t="s">
        <v>449</v>
      </c>
      <c r="C192" s="17" t="s">
        <v>527</v>
      </c>
    </row>
    <row r="193" spans="1:3">
      <c r="A193" s="17" t="s">
        <v>666</v>
      </c>
      <c r="B193" s="17" t="s">
        <v>424</v>
      </c>
      <c r="C193" s="64" t="s">
        <v>450</v>
      </c>
    </row>
    <row r="194" spans="1:3">
      <c r="A194" s="17" t="s">
        <v>666</v>
      </c>
      <c r="B194" s="17" t="s">
        <v>423</v>
      </c>
      <c r="C194" s="17" t="s">
        <v>477</v>
      </c>
    </row>
    <row r="195" spans="1:3">
      <c r="A195" s="17" t="s">
        <v>666</v>
      </c>
      <c r="B195" s="17" t="s">
        <v>423</v>
      </c>
      <c r="C195" s="64" t="s">
        <v>549</v>
      </c>
    </row>
    <row r="196" spans="1:3">
      <c r="A196" s="17" t="s">
        <v>666</v>
      </c>
      <c r="B196" s="17" t="s">
        <v>423</v>
      </c>
      <c r="C196" s="17" t="s">
        <v>590</v>
      </c>
    </row>
    <row r="197" spans="1:3">
      <c r="A197" s="17" t="s">
        <v>666</v>
      </c>
      <c r="B197" s="17" t="s">
        <v>423</v>
      </c>
      <c r="C197" s="64" t="s">
        <v>591</v>
      </c>
    </row>
    <row r="198" spans="1:3">
      <c r="A198" s="17" t="s">
        <v>666</v>
      </c>
      <c r="B198" s="17" t="s">
        <v>423</v>
      </c>
      <c r="C198" s="64" t="s">
        <v>592</v>
      </c>
    </row>
    <row r="199" spans="1:3">
      <c r="A199" s="17" t="s">
        <v>666</v>
      </c>
      <c r="B199" s="17" t="s">
        <v>423</v>
      </c>
      <c r="C199" s="64" t="s">
        <v>534</v>
      </c>
    </row>
    <row r="200" spans="1:3">
      <c r="A200" s="17" t="s">
        <v>666</v>
      </c>
      <c r="B200" s="17" t="s">
        <v>423</v>
      </c>
      <c r="C200" s="64" t="s">
        <v>535</v>
      </c>
    </row>
    <row r="201" spans="1:3">
      <c r="A201" s="17" t="s">
        <v>666</v>
      </c>
      <c r="B201" s="17" t="s">
        <v>423</v>
      </c>
      <c r="C201" s="64" t="s">
        <v>536</v>
      </c>
    </row>
    <row r="202" spans="1:3">
      <c r="A202" s="17" t="s">
        <v>666</v>
      </c>
      <c r="B202" s="17" t="s">
        <v>423</v>
      </c>
      <c r="C202" s="64" t="s">
        <v>593</v>
      </c>
    </row>
    <row r="203" spans="1:3">
      <c r="A203" s="17" t="s">
        <v>666</v>
      </c>
      <c r="B203" s="17" t="s">
        <v>423</v>
      </c>
      <c r="C203" s="64" t="s">
        <v>537</v>
      </c>
    </row>
    <row r="204" spans="1:3">
      <c r="A204" s="17" t="s">
        <v>666</v>
      </c>
      <c r="B204" s="17" t="s">
        <v>424</v>
      </c>
      <c r="C204" s="64" t="s">
        <v>451</v>
      </c>
    </row>
    <row r="205" spans="1:3">
      <c r="A205" s="17" t="s">
        <v>670</v>
      </c>
      <c r="B205" s="17" t="s">
        <v>424</v>
      </c>
      <c r="C205" s="64" t="s">
        <v>452</v>
      </c>
    </row>
    <row r="206" spans="1:3">
      <c r="A206" s="17" t="s">
        <v>671</v>
      </c>
      <c r="B206" s="17" t="s">
        <v>424</v>
      </c>
      <c r="C206" s="64" t="s">
        <v>446</v>
      </c>
    </row>
    <row r="207" spans="1:3" ht="29">
      <c r="A207" s="17" t="s">
        <v>671</v>
      </c>
      <c r="B207" s="17" t="s">
        <v>453</v>
      </c>
      <c r="C207" s="64" t="s">
        <v>672</v>
      </c>
    </row>
    <row r="208" spans="1:3">
      <c r="A208" s="17" t="s">
        <v>671</v>
      </c>
      <c r="B208" s="17" t="s">
        <v>424</v>
      </c>
      <c r="C208" s="64" t="s">
        <v>454</v>
      </c>
    </row>
    <row r="209" spans="1:3">
      <c r="A209" s="17" t="s">
        <v>671</v>
      </c>
      <c r="B209" s="17" t="s">
        <v>438</v>
      </c>
      <c r="C209" s="64" t="s">
        <v>469</v>
      </c>
    </row>
    <row r="210" spans="1:3">
      <c r="A210" s="17" t="s">
        <v>671</v>
      </c>
      <c r="B210" s="17" t="s">
        <v>438</v>
      </c>
      <c r="C210" s="64" t="s">
        <v>553</v>
      </c>
    </row>
    <row r="211" spans="1:3">
      <c r="A211" s="17" t="s">
        <v>671</v>
      </c>
      <c r="B211" s="17" t="s">
        <v>438</v>
      </c>
      <c r="C211" s="64" t="s">
        <v>465</v>
      </c>
    </row>
    <row r="212" spans="1:3">
      <c r="A212" s="17" t="s">
        <v>671</v>
      </c>
      <c r="B212" s="17" t="s">
        <v>438</v>
      </c>
      <c r="C212" s="64" t="s">
        <v>554</v>
      </c>
    </row>
    <row r="213" spans="1:3">
      <c r="A213" s="17" t="s">
        <v>671</v>
      </c>
      <c r="B213" s="17" t="s">
        <v>438</v>
      </c>
      <c r="C213" s="64" t="s">
        <v>578</v>
      </c>
    </row>
    <row r="214" spans="1:3" ht="29">
      <c r="A214" s="17" t="s">
        <v>671</v>
      </c>
      <c r="B214" s="17" t="s">
        <v>438</v>
      </c>
      <c r="C214" s="64" t="s">
        <v>555</v>
      </c>
    </row>
    <row r="215" spans="1:3">
      <c r="A215" s="17" t="s">
        <v>671</v>
      </c>
      <c r="B215" s="17" t="s">
        <v>438</v>
      </c>
      <c r="C215" s="64" t="s">
        <v>470</v>
      </c>
    </row>
    <row r="216" spans="1:3">
      <c r="A216" s="17" t="s">
        <v>671</v>
      </c>
      <c r="B216" s="17" t="s">
        <v>424</v>
      </c>
      <c r="C216" s="64" t="s">
        <v>447</v>
      </c>
    </row>
    <row r="217" spans="1:3">
      <c r="A217" s="17" t="s">
        <v>673</v>
      </c>
      <c r="B217" s="17" t="s">
        <v>490</v>
      </c>
      <c r="C217" s="64" t="s">
        <v>528</v>
      </c>
    </row>
    <row r="218" spans="1:3" ht="72.5">
      <c r="A218" s="17" t="s">
        <v>673</v>
      </c>
      <c r="B218" s="17" t="s">
        <v>490</v>
      </c>
      <c r="C218" s="64" t="s">
        <v>674</v>
      </c>
    </row>
    <row r="219" spans="1:3" ht="43.5">
      <c r="A219" s="17" t="s">
        <v>673</v>
      </c>
      <c r="B219" s="17" t="s">
        <v>490</v>
      </c>
      <c r="C219" s="64" t="s">
        <v>526</v>
      </c>
    </row>
    <row r="220" spans="1:3">
      <c r="A220" s="17" t="s">
        <v>673</v>
      </c>
      <c r="B220" s="17" t="s">
        <v>424</v>
      </c>
      <c r="C220" s="64" t="s">
        <v>491</v>
      </c>
    </row>
    <row r="221" spans="1:3">
      <c r="A221" s="17" t="s">
        <v>673</v>
      </c>
      <c r="B221" s="17" t="s">
        <v>487</v>
      </c>
      <c r="C221" s="64" t="s">
        <v>488</v>
      </c>
    </row>
    <row r="222" spans="1:3">
      <c r="A222" s="17" t="s">
        <v>673</v>
      </c>
      <c r="B222" s="17" t="s">
        <v>487</v>
      </c>
      <c r="C222" s="64" t="s">
        <v>579</v>
      </c>
    </row>
    <row r="223" spans="1:3">
      <c r="A223" s="17" t="s">
        <v>673</v>
      </c>
      <c r="B223" s="17" t="s">
        <v>487</v>
      </c>
      <c r="C223" s="64" t="s">
        <v>583</v>
      </c>
    </row>
    <row r="224" spans="1:3">
      <c r="A224" s="17" t="s">
        <v>673</v>
      </c>
      <c r="B224" s="17" t="s">
        <v>487</v>
      </c>
      <c r="C224" s="64" t="s">
        <v>584</v>
      </c>
    </row>
    <row r="225" spans="1:3">
      <c r="A225" s="17" t="s">
        <v>673</v>
      </c>
      <c r="B225" s="17" t="s">
        <v>487</v>
      </c>
      <c r="C225" s="64" t="s">
        <v>585</v>
      </c>
    </row>
    <row r="226" spans="1:3">
      <c r="A226" s="17" t="s">
        <v>673</v>
      </c>
      <c r="B226" s="17" t="s">
        <v>487</v>
      </c>
      <c r="C226" s="64" t="s">
        <v>586</v>
      </c>
    </row>
    <row r="227" spans="1:3" ht="29">
      <c r="A227" s="17" t="s">
        <v>673</v>
      </c>
      <c r="B227" s="17" t="s">
        <v>425</v>
      </c>
      <c r="C227" s="64" t="s">
        <v>581</v>
      </c>
    </row>
    <row r="228" spans="1:3">
      <c r="A228" s="17" t="s">
        <v>673</v>
      </c>
      <c r="B228" s="17" t="s">
        <v>487</v>
      </c>
      <c r="C228" s="64" t="s">
        <v>524</v>
      </c>
    </row>
    <row r="229" spans="1:3">
      <c r="A229" s="17" t="s">
        <v>673</v>
      </c>
      <c r="B229" s="17" t="s">
        <v>487</v>
      </c>
      <c r="C229" s="64" t="s">
        <v>587</v>
      </c>
    </row>
    <row r="230" spans="1:3" ht="58">
      <c r="A230" s="17" t="s">
        <v>673</v>
      </c>
      <c r="B230" s="17" t="s">
        <v>487</v>
      </c>
      <c r="C230" s="64" t="s">
        <v>588</v>
      </c>
    </row>
    <row r="231" spans="1:3" ht="87">
      <c r="A231" s="17" t="s">
        <v>673</v>
      </c>
      <c r="B231" s="17" t="s">
        <v>487</v>
      </c>
      <c r="C231" s="64" t="s">
        <v>589</v>
      </c>
    </row>
    <row r="232" spans="1:3">
      <c r="A232" s="17" t="s">
        <v>673</v>
      </c>
      <c r="B232" s="17" t="s">
        <v>424</v>
      </c>
      <c r="C232" s="64" t="s">
        <v>489</v>
      </c>
    </row>
    <row r="233" spans="1:3" ht="29">
      <c r="A233" s="17" t="s">
        <v>675</v>
      </c>
      <c r="B233" s="17" t="s">
        <v>560</v>
      </c>
      <c r="C233" s="64" t="s">
        <v>561</v>
      </c>
    </row>
    <row r="234" spans="1:3">
      <c r="A234" s="17" t="s">
        <v>675</v>
      </c>
      <c r="B234" s="17" t="s">
        <v>424</v>
      </c>
      <c r="C234" s="64" t="s">
        <v>562</v>
      </c>
    </row>
    <row r="235" spans="1:3">
      <c r="A235" s="17" t="s">
        <v>675</v>
      </c>
      <c r="B235" s="17" t="s">
        <v>439</v>
      </c>
      <c r="C235" s="64" t="s">
        <v>471</v>
      </c>
    </row>
    <row r="236" spans="1:3">
      <c r="A236" s="17" t="s">
        <v>675</v>
      </c>
      <c r="B236" s="17" t="s">
        <v>439</v>
      </c>
      <c r="C236" s="17" t="s">
        <v>440</v>
      </c>
    </row>
    <row r="237" spans="1:3">
      <c r="A237" s="17" t="s">
        <v>675</v>
      </c>
      <c r="B237" s="17" t="s">
        <v>439</v>
      </c>
      <c r="C237" s="64" t="s">
        <v>441</v>
      </c>
    </row>
    <row r="238" spans="1:3">
      <c r="A238" s="17" t="s">
        <v>675</v>
      </c>
      <c r="B238" s="17" t="s">
        <v>439</v>
      </c>
      <c r="C238" s="17" t="s">
        <v>466</v>
      </c>
    </row>
    <row r="239" spans="1:3">
      <c r="A239" s="17" t="s">
        <v>675</v>
      </c>
      <c r="B239" s="17" t="s">
        <v>439</v>
      </c>
      <c r="C239" s="64" t="s">
        <v>570</v>
      </c>
    </row>
    <row r="240" spans="1:3">
      <c r="A240" s="17" t="s">
        <v>675</v>
      </c>
      <c r="B240" s="17" t="s">
        <v>439</v>
      </c>
      <c r="C240" s="17" t="s">
        <v>442</v>
      </c>
    </row>
    <row r="241" spans="1:3">
      <c r="A241" s="17" t="s">
        <v>675</v>
      </c>
      <c r="B241" s="17" t="s">
        <v>439</v>
      </c>
      <c r="C241" s="64" t="s">
        <v>519</v>
      </c>
    </row>
    <row r="242" spans="1:3">
      <c r="A242" s="17" t="s">
        <v>675</v>
      </c>
      <c r="B242" s="17" t="s">
        <v>439</v>
      </c>
      <c r="C242" s="64" t="s">
        <v>484</v>
      </c>
    </row>
    <row r="243" spans="1:3">
      <c r="A243" s="17" t="s">
        <v>675</v>
      </c>
      <c r="B243" s="17" t="s">
        <v>439</v>
      </c>
      <c r="C243" s="64" t="s">
        <v>529</v>
      </c>
    </row>
    <row r="244" spans="1:3">
      <c r="A244" s="17" t="s">
        <v>675</v>
      </c>
      <c r="B244" s="17" t="s">
        <v>439</v>
      </c>
      <c r="C244" s="17" t="s">
        <v>580</v>
      </c>
    </row>
    <row r="245" spans="1:3" ht="29">
      <c r="A245" s="17" t="s">
        <v>675</v>
      </c>
      <c r="B245" s="17" t="s">
        <v>439</v>
      </c>
      <c r="C245" s="64" t="s">
        <v>676</v>
      </c>
    </row>
    <row r="246" spans="1:3">
      <c r="A246" s="17" t="s">
        <v>675</v>
      </c>
      <c r="B246" s="17" t="s">
        <v>439</v>
      </c>
      <c r="C246" s="64" t="s">
        <v>530</v>
      </c>
    </row>
    <row r="247" spans="1:3">
      <c r="A247" s="17" t="s">
        <v>675</v>
      </c>
      <c r="B247" s="17" t="s">
        <v>424</v>
      </c>
      <c r="C247" s="64" t="s">
        <v>448</v>
      </c>
    </row>
    <row r="248" spans="1:3">
      <c r="A248" s="17" t="s">
        <v>677</v>
      </c>
      <c r="B248" s="17" t="s">
        <v>426</v>
      </c>
      <c r="C248" s="17" t="s">
        <v>428</v>
      </c>
    </row>
    <row r="249" spans="1:3">
      <c r="A249" s="17" t="s">
        <v>677</v>
      </c>
      <c r="B249" s="17" t="s">
        <v>426</v>
      </c>
      <c r="C249" s="64" t="s">
        <v>533</v>
      </c>
    </row>
    <row r="250" spans="1:3">
      <c r="A250" s="17" t="s">
        <v>677</v>
      </c>
      <c r="B250" s="17" t="s">
        <v>426</v>
      </c>
      <c r="C250" s="17" t="s">
        <v>678</v>
      </c>
    </row>
    <row r="251" spans="1:3">
      <c r="A251" s="17" t="s">
        <v>677</v>
      </c>
      <c r="B251" s="17" t="s">
        <v>426</v>
      </c>
      <c r="C251" s="64" t="s">
        <v>572</v>
      </c>
    </row>
    <row r="252" spans="1:3">
      <c r="A252" s="17" t="s">
        <v>677</v>
      </c>
      <c r="B252" s="17" t="s">
        <v>426</v>
      </c>
      <c r="C252" s="17" t="s">
        <v>573</v>
      </c>
    </row>
    <row r="253" spans="1:3">
      <c r="A253" s="17" t="s">
        <v>677</v>
      </c>
      <c r="B253" s="17" t="s">
        <v>426</v>
      </c>
      <c r="C253" s="64" t="s">
        <v>574</v>
      </c>
    </row>
    <row r="254" spans="1:3">
      <c r="A254" s="17" t="s">
        <v>677</v>
      </c>
      <c r="B254" s="17" t="s">
        <v>426</v>
      </c>
      <c r="C254" s="64" t="s">
        <v>575</v>
      </c>
    </row>
    <row r="255" spans="1:3">
      <c r="A255" s="17" t="s">
        <v>677</v>
      </c>
      <c r="B255" s="17" t="s">
        <v>426</v>
      </c>
      <c r="C255" s="64" t="s">
        <v>531</v>
      </c>
    </row>
    <row r="256" spans="1:3">
      <c r="A256" s="17" t="s">
        <v>677</v>
      </c>
      <c r="B256" s="17" t="s">
        <v>426</v>
      </c>
      <c r="C256" s="17" t="s">
        <v>556</v>
      </c>
    </row>
    <row r="257" spans="1:3">
      <c r="A257" s="17" t="s">
        <v>677</v>
      </c>
      <c r="B257" s="17" t="s">
        <v>426</v>
      </c>
      <c r="C257" s="64" t="s">
        <v>525</v>
      </c>
    </row>
    <row r="258" spans="1:3">
      <c r="A258" s="17" t="s">
        <v>677</v>
      </c>
      <c r="B258" s="17" t="s">
        <v>424</v>
      </c>
      <c r="C258" s="17" t="s">
        <v>427</v>
      </c>
    </row>
    <row r="259" spans="1:3" ht="43.5">
      <c r="A259" s="17" t="s">
        <v>677</v>
      </c>
      <c r="B259" s="17" t="s">
        <v>520</v>
      </c>
      <c r="C259" s="64" t="s">
        <v>545</v>
      </c>
    </row>
    <row r="260" spans="1:3" ht="58">
      <c r="A260" s="17" t="s">
        <v>677</v>
      </c>
      <c r="B260" s="17" t="s">
        <v>520</v>
      </c>
      <c r="C260" s="64" t="s">
        <v>546</v>
      </c>
    </row>
    <row r="261" spans="1:3" ht="43.5">
      <c r="A261" s="17" t="s">
        <v>677</v>
      </c>
      <c r="B261" s="17" t="s">
        <v>520</v>
      </c>
      <c r="C261" s="64" t="s">
        <v>547</v>
      </c>
    </row>
    <row r="262" spans="1:3" ht="58">
      <c r="A262" s="17" t="s">
        <v>677</v>
      </c>
      <c r="B262" s="17" t="s">
        <v>520</v>
      </c>
      <c r="C262" s="64" t="s">
        <v>548</v>
      </c>
    </row>
    <row r="263" spans="1:3">
      <c r="A263" s="17" t="s">
        <v>677</v>
      </c>
      <c r="B263" s="17" t="s">
        <v>424</v>
      </c>
      <c r="C263" s="64" t="s">
        <v>521</v>
      </c>
    </row>
    <row r="264" spans="1:3">
      <c r="A264" s="17" t="s">
        <v>679</v>
      </c>
      <c r="B264" s="17" t="s">
        <v>449</v>
      </c>
      <c r="C264" s="64" t="s">
        <v>472</v>
      </c>
    </row>
    <row r="265" spans="1:3">
      <c r="A265" s="17" t="s">
        <v>679</v>
      </c>
      <c r="B265" s="17" t="s">
        <v>550</v>
      </c>
      <c r="C265" s="64" t="s">
        <v>680</v>
      </c>
    </row>
    <row r="266" spans="1:3">
      <c r="A266" s="17" t="s">
        <v>679</v>
      </c>
      <c r="B266" s="17" t="s">
        <v>550</v>
      </c>
      <c r="C266" s="64" t="s">
        <v>681</v>
      </c>
    </row>
    <row r="267" spans="1:3">
      <c r="A267" s="17" t="s">
        <v>679</v>
      </c>
      <c r="B267" s="17" t="s">
        <v>550</v>
      </c>
      <c r="C267" s="17" t="s">
        <v>682</v>
      </c>
    </row>
    <row r="268" spans="1:3">
      <c r="A268" s="17" t="s">
        <v>679</v>
      </c>
      <c r="B268" s="17" t="s">
        <v>550</v>
      </c>
      <c r="C268" s="64" t="s">
        <v>683</v>
      </c>
    </row>
    <row r="269" spans="1:3">
      <c r="A269" s="17" t="s">
        <v>679</v>
      </c>
      <c r="B269" s="17" t="s">
        <v>550</v>
      </c>
      <c r="C269" s="64" t="s">
        <v>684</v>
      </c>
    </row>
    <row r="270" spans="1:3">
      <c r="A270" s="17" t="s">
        <v>679</v>
      </c>
      <c r="B270" s="17" t="s">
        <v>550</v>
      </c>
      <c r="C270" s="64" t="s">
        <v>685</v>
      </c>
    </row>
    <row r="271" spans="1:3">
      <c r="A271" s="17" t="s">
        <v>679</v>
      </c>
      <c r="B271" s="17" t="s">
        <v>550</v>
      </c>
      <c r="C271" s="64" t="s">
        <v>686</v>
      </c>
    </row>
    <row r="272" spans="1:3">
      <c r="A272" s="17" t="s">
        <v>679</v>
      </c>
      <c r="B272" s="17" t="s">
        <v>550</v>
      </c>
      <c r="C272" s="64" t="s">
        <v>687</v>
      </c>
    </row>
    <row r="273" spans="1:3">
      <c r="A273" s="17" t="s">
        <v>679</v>
      </c>
      <c r="B273" s="17" t="s">
        <v>550</v>
      </c>
      <c r="C273" s="17" t="s">
        <v>688</v>
      </c>
    </row>
    <row r="274" spans="1:3">
      <c r="A274" s="17" t="s">
        <v>679</v>
      </c>
      <c r="B274" s="17" t="s">
        <v>550</v>
      </c>
      <c r="C274" s="64" t="s">
        <v>689</v>
      </c>
    </row>
    <row r="275" spans="1:3">
      <c r="A275" s="17" t="s">
        <v>679</v>
      </c>
      <c r="B275" s="17" t="s">
        <v>550</v>
      </c>
      <c r="C275" s="64" t="s">
        <v>690</v>
      </c>
    </row>
    <row r="276" spans="1:3">
      <c r="A276" s="17" t="s">
        <v>679</v>
      </c>
      <c r="B276" s="17" t="s">
        <v>550</v>
      </c>
      <c r="C276" s="64" t="s">
        <v>691</v>
      </c>
    </row>
    <row r="277" spans="1:3">
      <c r="A277" s="17" t="s">
        <v>679</v>
      </c>
      <c r="B277" s="17" t="s">
        <v>550</v>
      </c>
      <c r="C277" s="64" t="s">
        <v>692</v>
      </c>
    </row>
    <row r="278" spans="1:3">
      <c r="A278" s="17" t="s">
        <v>679</v>
      </c>
      <c r="B278" s="17" t="s">
        <v>449</v>
      </c>
      <c r="C278" s="64" t="s">
        <v>571</v>
      </c>
    </row>
    <row r="279" spans="1:3">
      <c r="A279" s="17" t="s">
        <v>679</v>
      </c>
      <c r="B279" s="17" t="s">
        <v>449</v>
      </c>
      <c r="C279" s="64" t="s">
        <v>693</v>
      </c>
    </row>
    <row r="280" spans="1:3">
      <c r="A280" s="17" t="s">
        <v>679</v>
      </c>
      <c r="B280" s="17" t="s">
        <v>449</v>
      </c>
      <c r="C280" s="64" t="s">
        <v>473</v>
      </c>
    </row>
    <row r="281" spans="1:3" ht="29">
      <c r="A281" s="17" t="s">
        <v>679</v>
      </c>
      <c r="B281" s="17" t="s">
        <v>449</v>
      </c>
      <c r="C281" s="64" t="s">
        <v>474</v>
      </c>
    </row>
    <row r="282" spans="1:3">
      <c r="A282" s="17" t="s">
        <v>679</v>
      </c>
      <c r="B282" s="17" t="s">
        <v>449</v>
      </c>
      <c r="C282" s="64" t="s">
        <v>475</v>
      </c>
    </row>
    <row r="283" spans="1:3" ht="29">
      <c r="A283" s="17" t="s">
        <v>694</v>
      </c>
      <c r="B283" s="17" t="s">
        <v>449</v>
      </c>
      <c r="C283" s="64" t="s">
        <v>476</v>
      </c>
    </row>
    <row r="284" spans="1:3">
      <c r="A284" s="17" t="s">
        <v>694</v>
      </c>
      <c r="B284" s="17" t="s">
        <v>449</v>
      </c>
      <c r="C284" s="64" t="s">
        <v>478</v>
      </c>
    </row>
    <row r="285" spans="1:3" ht="29">
      <c r="A285" s="17" t="s">
        <v>694</v>
      </c>
      <c r="B285" s="17" t="s">
        <v>449</v>
      </c>
      <c r="C285" s="64" t="s">
        <v>479</v>
      </c>
    </row>
    <row r="286" spans="1:3">
      <c r="A286" s="17" t="s">
        <v>694</v>
      </c>
      <c r="B286" s="17" t="s">
        <v>449</v>
      </c>
      <c r="C286" s="64" t="s">
        <v>480</v>
      </c>
    </row>
    <row r="287" spans="1:3" ht="29">
      <c r="A287" s="17" t="s">
        <v>694</v>
      </c>
      <c r="B287" s="17" t="s">
        <v>449</v>
      </c>
      <c r="C287" s="64" t="s">
        <v>481</v>
      </c>
    </row>
    <row r="288" spans="1:3">
      <c r="A288" s="17" t="s">
        <v>694</v>
      </c>
      <c r="B288" s="17" t="s">
        <v>449</v>
      </c>
      <c r="C288" s="64" t="s">
        <v>482</v>
      </c>
    </row>
    <row r="289" spans="1:3" ht="29">
      <c r="A289" s="17" t="s">
        <v>694</v>
      </c>
      <c r="B289" s="17" t="s">
        <v>449</v>
      </c>
      <c r="C289" s="64" t="s">
        <v>483</v>
      </c>
    </row>
    <row r="290" spans="1:3">
      <c r="A290" s="17" t="s">
        <v>694</v>
      </c>
      <c r="B290" s="17" t="s">
        <v>449</v>
      </c>
      <c r="C290" s="64" t="s">
        <v>485</v>
      </c>
    </row>
    <row r="291" spans="1:3" ht="29">
      <c r="A291" s="17" t="s">
        <v>694</v>
      </c>
      <c r="B291" s="17" t="s">
        <v>449</v>
      </c>
      <c r="C291" s="64" t="s">
        <v>486</v>
      </c>
    </row>
    <row r="292" spans="1:3">
      <c r="A292" s="17" t="s">
        <v>694</v>
      </c>
      <c r="B292" s="17" t="s">
        <v>449</v>
      </c>
      <c r="C292" s="64" t="s">
        <v>620</v>
      </c>
    </row>
    <row r="293" spans="1:3" ht="29">
      <c r="A293" s="17" t="s">
        <v>694</v>
      </c>
      <c r="B293" s="17" t="s">
        <v>449</v>
      </c>
      <c r="C293" s="64" t="s">
        <v>621</v>
      </c>
    </row>
    <row r="294" spans="1:3">
      <c r="A294" s="17" t="s">
        <v>694</v>
      </c>
      <c r="B294" s="17" t="s">
        <v>449</v>
      </c>
      <c r="C294" s="64" t="s">
        <v>527</v>
      </c>
    </row>
    <row r="295" spans="1:3">
      <c r="A295" s="17" t="s">
        <v>694</v>
      </c>
      <c r="B295" s="17" t="s">
        <v>424</v>
      </c>
      <c r="C295" s="64" t="s">
        <v>450</v>
      </c>
    </row>
    <row r="296" spans="1:3">
      <c r="A296" s="17" t="s">
        <v>694</v>
      </c>
      <c r="B296" s="17" t="s">
        <v>423</v>
      </c>
      <c r="C296" s="64" t="s">
        <v>477</v>
      </c>
    </row>
    <row r="297" spans="1:3">
      <c r="A297" s="17" t="s">
        <v>694</v>
      </c>
      <c r="B297" s="17" t="s">
        <v>423</v>
      </c>
      <c r="C297" s="64" t="s">
        <v>549</v>
      </c>
    </row>
    <row r="298" spans="1:3" ht="29">
      <c r="A298" s="17" t="s">
        <v>694</v>
      </c>
      <c r="B298" s="17" t="s">
        <v>423</v>
      </c>
      <c r="C298" s="64" t="s">
        <v>590</v>
      </c>
    </row>
    <row r="299" spans="1:3">
      <c r="A299" s="17" t="s">
        <v>694</v>
      </c>
      <c r="B299" s="17" t="s">
        <v>423</v>
      </c>
      <c r="C299" s="64" t="s">
        <v>591</v>
      </c>
    </row>
    <row r="300" spans="1:3">
      <c r="A300" s="17" t="s">
        <v>694</v>
      </c>
      <c r="B300" s="17" t="s">
        <v>423</v>
      </c>
      <c r="C300" s="64" t="s">
        <v>592</v>
      </c>
    </row>
    <row r="301" spans="1:3">
      <c r="A301" s="17" t="s">
        <v>694</v>
      </c>
      <c r="B301" s="17" t="s">
        <v>423</v>
      </c>
      <c r="C301" s="64" t="s">
        <v>534</v>
      </c>
    </row>
    <row r="302" spans="1:3">
      <c r="A302" s="17" t="s">
        <v>694</v>
      </c>
      <c r="B302" s="17" t="s">
        <v>423</v>
      </c>
      <c r="C302" s="64" t="s">
        <v>535</v>
      </c>
    </row>
    <row r="303" spans="1:3">
      <c r="A303" s="17" t="s">
        <v>695</v>
      </c>
      <c r="B303" s="17" t="s">
        <v>423</v>
      </c>
      <c r="C303" s="17" t="s">
        <v>536</v>
      </c>
    </row>
    <row r="304" spans="1:3">
      <c r="A304" s="17" t="s">
        <v>695</v>
      </c>
      <c r="B304" s="17" t="s">
        <v>423</v>
      </c>
      <c r="C304" s="17" t="s">
        <v>593</v>
      </c>
    </row>
    <row r="305" spans="1:3">
      <c r="A305" s="17" t="s">
        <v>695</v>
      </c>
      <c r="B305" s="17" t="s">
        <v>423</v>
      </c>
      <c r="C305" s="17" t="s">
        <v>537</v>
      </c>
    </row>
    <row r="306" spans="1:3">
      <c r="A306" s="17" t="s">
        <v>695</v>
      </c>
      <c r="B306" s="17" t="s">
        <v>424</v>
      </c>
      <c r="C306" s="17" t="s">
        <v>451</v>
      </c>
    </row>
    <row r="307" spans="1:3">
      <c r="A307" s="17" t="s">
        <v>696</v>
      </c>
      <c r="B307" s="17" t="s">
        <v>424</v>
      </c>
      <c r="C307" s="64" t="s">
        <v>452</v>
      </c>
    </row>
    <row r="308" spans="1:3">
      <c r="A308" s="17" t="s">
        <v>697</v>
      </c>
      <c r="B308" s="17" t="s">
        <v>424</v>
      </c>
      <c r="C308" s="64" t="s">
        <v>446</v>
      </c>
    </row>
    <row r="309" spans="1:3" ht="29">
      <c r="A309" s="17" t="s">
        <v>697</v>
      </c>
      <c r="B309" s="17" t="s">
        <v>453</v>
      </c>
      <c r="C309" s="64" t="s">
        <v>698</v>
      </c>
    </row>
    <row r="310" spans="1:3">
      <c r="A310" s="17" t="s">
        <v>697</v>
      </c>
      <c r="B310" s="17" t="s">
        <v>424</v>
      </c>
      <c r="C310" s="64" t="s">
        <v>454</v>
      </c>
    </row>
    <row r="311" spans="1:3">
      <c r="A311" s="17" t="s">
        <v>697</v>
      </c>
      <c r="B311" s="17" t="s">
        <v>438</v>
      </c>
      <c r="C311" s="17" t="s">
        <v>469</v>
      </c>
    </row>
    <row r="312" spans="1:3">
      <c r="A312" s="17" t="s">
        <v>697</v>
      </c>
      <c r="B312" s="17" t="s">
        <v>438</v>
      </c>
      <c r="C312" s="17" t="s">
        <v>553</v>
      </c>
    </row>
    <row r="313" spans="1:3">
      <c r="A313" s="17" t="s">
        <v>697</v>
      </c>
      <c r="B313" s="17" t="s">
        <v>438</v>
      </c>
      <c r="C313" s="64" t="s">
        <v>465</v>
      </c>
    </row>
    <row r="314" spans="1:3">
      <c r="A314" s="17" t="s">
        <v>697</v>
      </c>
      <c r="B314" s="17" t="s">
        <v>438</v>
      </c>
      <c r="C314" s="64" t="s">
        <v>554</v>
      </c>
    </row>
    <row r="315" spans="1:3">
      <c r="A315" s="17" t="s">
        <v>697</v>
      </c>
      <c r="B315" s="17" t="s">
        <v>438</v>
      </c>
      <c r="C315" s="64" t="s">
        <v>578</v>
      </c>
    </row>
    <row r="316" spans="1:3" ht="29">
      <c r="A316" s="17" t="s">
        <v>697</v>
      </c>
      <c r="B316" s="17" t="s">
        <v>438</v>
      </c>
      <c r="C316" s="64" t="s">
        <v>555</v>
      </c>
    </row>
    <row r="317" spans="1:3">
      <c r="A317" s="17" t="s">
        <v>697</v>
      </c>
      <c r="B317" s="17" t="s">
        <v>438</v>
      </c>
      <c r="C317" s="64" t="s">
        <v>470</v>
      </c>
    </row>
    <row r="318" spans="1:3">
      <c r="A318" s="17" t="s">
        <v>697</v>
      </c>
      <c r="B318" s="17" t="s">
        <v>424</v>
      </c>
      <c r="C318" s="64" t="s">
        <v>447</v>
      </c>
    </row>
    <row r="319" spans="1:3">
      <c r="A319" s="17" t="s">
        <v>697</v>
      </c>
      <c r="B319" s="17" t="s">
        <v>490</v>
      </c>
      <c r="C319" s="64" t="s">
        <v>528</v>
      </c>
    </row>
    <row r="320" spans="1:3" ht="72.5">
      <c r="A320" s="17" t="s">
        <v>697</v>
      </c>
      <c r="B320" s="17" t="s">
        <v>490</v>
      </c>
      <c r="C320" s="64" t="s">
        <v>699</v>
      </c>
    </row>
    <row r="321" spans="1:3" ht="43.5">
      <c r="A321" s="17" t="s">
        <v>697</v>
      </c>
      <c r="B321" s="17" t="s">
        <v>490</v>
      </c>
      <c r="C321" s="64" t="s">
        <v>526</v>
      </c>
    </row>
    <row r="322" spans="1:3">
      <c r="A322" s="17" t="s">
        <v>697</v>
      </c>
      <c r="B322" s="17" t="s">
        <v>424</v>
      </c>
      <c r="C322" s="64" t="s">
        <v>491</v>
      </c>
    </row>
    <row r="323" spans="1:3">
      <c r="A323" s="17" t="s">
        <v>700</v>
      </c>
      <c r="B323" s="17" t="s">
        <v>487</v>
      </c>
      <c r="C323" s="64" t="s">
        <v>488</v>
      </c>
    </row>
    <row r="324" spans="1:3">
      <c r="A324" s="17" t="s">
        <v>700</v>
      </c>
      <c r="B324" s="17" t="s">
        <v>487</v>
      </c>
      <c r="C324" s="64" t="s">
        <v>579</v>
      </c>
    </row>
    <row r="325" spans="1:3">
      <c r="A325" s="17" t="s">
        <v>700</v>
      </c>
      <c r="B325" s="17" t="s">
        <v>487</v>
      </c>
      <c r="C325" s="64" t="s">
        <v>583</v>
      </c>
    </row>
    <row r="326" spans="1:3">
      <c r="A326" s="17" t="s">
        <v>700</v>
      </c>
      <c r="B326" s="17" t="s">
        <v>487</v>
      </c>
      <c r="C326" s="17" t="s">
        <v>584</v>
      </c>
    </row>
    <row r="327" spans="1:3">
      <c r="A327" s="17" t="s">
        <v>700</v>
      </c>
      <c r="B327" s="17" t="s">
        <v>487</v>
      </c>
      <c r="C327" s="64" t="s">
        <v>585</v>
      </c>
    </row>
    <row r="328" spans="1:3">
      <c r="A328" s="17" t="s">
        <v>700</v>
      </c>
      <c r="B328" s="17" t="s">
        <v>487</v>
      </c>
      <c r="C328" s="64" t="s">
        <v>586</v>
      </c>
    </row>
    <row r="329" spans="1:3">
      <c r="A329" s="17" t="s">
        <v>700</v>
      </c>
      <c r="B329" s="17" t="s">
        <v>425</v>
      </c>
      <c r="C329" s="17" t="s">
        <v>581</v>
      </c>
    </row>
    <row r="330" spans="1:3">
      <c r="A330" s="17" t="s">
        <v>700</v>
      </c>
      <c r="B330" s="17" t="s">
        <v>487</v>
      </c>
      <c r="C330" s="64" t="s">
        <v>524</v>
      </c>
    </row>
    <row r="331" spans="1:3">
      <c r="A331" s="17" t="s">
        <v>700</v>
      </c>
      <c r="B331" s="17" t="s">
        <v>487</v>
      </c>
      <c r="C331" s="17" t="s">
        <v>587</v>
      </c>
    </row>
    <row r="332" spans="1:3">
      <c r="A332" s="17" t="s">
        <v>700</v>
      </c>
      <c r="B332" s="17" t="s">
        <v>487</v>
      </c>
      <c r="C332" s="17" t="s">
        <v>588</v>
      </c>
    </row>
    <row r="333" spans="1:3" ht="87">
      <c r="A333" s="17" t="s">
        <v>700</v>
      </c>
      <c r="B333" s="17" t="s">
        <v>487</v>
      </c>
      <c r="C333" s="64" t="s">
        <v>589</v>
      </c>
    </row>
    <row r="334" spans="1:3">
      <c r="A334" s="17" t="s">
        <v>700</v>
      </c>
      <c r="B334" s="17" t="s">
        <v>424</v>
      </c>
      <c r="C334" s="64" t="s">
        <v>489</v>
      </c>
    </row>
    <row r="335" spans="1:3" ht="29">
      <c r="A335" s="17" t="s">
        <v>700</v>
      </c>
      <c r="B335" s="17" t="s">
        <v>560</v>
      </c>
      <c r="C335" s="64" t="s">
        <v>561</v>
      </c>
    </row>
    <row r="336" spans="1:3">
      <c r="A336" s="17" t="s">
        <v>700</v>
      </c>
      <c r="B336" s="17" t="s">
        <v>424</v>
      </c>
      <c r="C336" s="17" t="s">
        <v>562</v>
      </c>
    </row>
    <row r="337" spans="1:3">
      <c r="A337" s="17" t="s">
        <v>700</v>
      </c>
      <c r="B337" s="17" t="s">
        <v>439</v>
      </c>
      <c r="C337" s="64" t="s">
        <v>471</v>
      </c>
    </row>
    <row r="338" spans="1:3">
      <c r="A338" s="17" t="s">
        <v>700</v>
      </c>
      <c r="B338" s="17" t="s">
        <v>439</v>
      </c>
      <c r="C338" s="17" t="s">
        <v>440</v>
      </c>
    </row>
    <row r="339" spans="1:3">
      <c r="A339" s="17" t="s">
        <v>700</v>
      </c>
      <c r="B339" s="17" t="s">
        <v>439</v>
      </c>
      <c r="C339" s="17" t="s">
        <v>441</v>
      </c>
    </row>
    <row r="340" spans="1:3">
      <c r="A340" s="17" t="s">
        <v>700</v>
      </c>
      <c r="B340" s="17" t="s">
        <v>439</v>
      </c>
      <c r="C340" s="17" t="s">
        <v>466</v>
      </c>
    </row>
    <row r="341" spans="1:3">
      <c r="A341" s="17" t="s">
        <v>700</v>
      </c>
      <c r="B341" s="17" t="s">
        <v>439</v>
      </c>
      <c r="C341" s="64" t="s">
        <v>570</v>
      </c>
    </row>
    <row r="342" spans="1:3">
      <c r="A342" s="17" t="s">
        <v>700</v>
      </c>
      <c r="B342" s="17" t="s">
        <v>439</v>
      </c>
      <c r="C342" s="64" t="s">
        <v>442</v>
      </c>
    </row>
    <row r="343" spans="1:3">
      <c r="A343" s="17" t="s">
        <v>700</v>
      </c>
      <c r="B343" s="17" t="s">
        <v>439</v>
      </c>
      <c r="C343" s="17" t="s">
        <v>519</v>
      </c>
    </row>
    <row r="344" spans="1:3">
      <c r="A344" s="17" t="s">
        <v>700</v>
      </c>
      <c r="B344" s="17" t="s">
        <v>439</v>
      </c>
      <c r="C344" s="17" t="s">
        <v>484</v>
      </c>
    </row>
    <row r="345" spans="1:3">
      <c r="A345" s="17" t="s">
        <v>700</v>
      </c>
      <c r="B345" s="17" t="s">
        <v>439</v>
      </c>
      <c r="C345" s="64" t="s">
        <v>529</v>
      </c>
    </row>
    <row r="346" spans="1:3" ht="58">
      <c r="A346" s="17" t="s">
        <v>700</v>
      </c>
      <c r="B346" s="17" t="s">
        <v>439</v>
      </c>
      <c r="C346" s="64" t="s">
        <v>580</v>
      </c>
    </row>
    <row r="347" spans="1:3" ht="29">
      <c r="A347" s="17" t="s">
        <v>700</v>
      </c>
      <c r="B347" s="17" t="s">
        <v>439</v>
      </c>
      <c r="C347" s="64" t="s">
        <v>701</v>
      </c>
    </row>
    <row r="348" spans="1:3">
      <c r="A348" s="17" t="s">
        <v>700</v>
      </c>
      <c r="B348" s="17" t="s">
        <v>439</v>
      </c>
      <c r="C348" s="64" t="s">
        <v>530</v>
      </c>
    </row>
    <row r="349" spans="1:3">
      <c r="A349" s="17" t="s">
        <v>700</v>
      </c>
      <c r="B349" s="17" t="s">
        <v>424</v>
      </c>
      <c r="C349" s="17" t="s">
        <v>448</v>
      </c>
    </row>
    <row r="350" spans="1:3">
      <c r="A350" s="17" t="s">
        <v>700</v>
      </c>
      <c r="B350" s="17" t="s">
        <v>426</v>
      </c>
      <c r="C350" s="64" t="s">
        <v>428</v>
      </c>
    </row>
    <row r="351" spans="1:3">
      <c r="A351" s="17" t="s">
        <v>700</v>
      </c>
      <c r="B351" s="17" t="s">
        <v>426</v>
      </c>
      <c r="C351" s="17" t="s">
        <v>533</v>
      </c>
    </row>
    <row r="352" spans="1:3">
      <c r="A352" s="17" t="s">
        <v>700</v>
      </c>
      <c r="B352" s="17" t="s">
        <v>426</v>
      </c>
      <c r="C352" s="17" t="s">
        <v>702</v>
      </c>
    </row>
    <row r="353" spans="1:3">
      <c r="A353" s="17" t="s">
        <v>700</v>
      </c>
      <c r="B353" s="17" t="s">
        <v>426</v>
      </c>
      <c r="C353" s="64" t="s">
        <v>572</v>
      </c>
    </row>
    <row r="354" spans="1:3">
      <c r="A354" s="17" t="s">
        <v>700</v>
      </c>
      <c r="B354" s="17" t="s">
        <v>426</v>
      </c>
      <c r="C354" s="64" t="s">
        <v>573</v>
      </c>
    </row>
    <row r="355" spans="1:3">
      <c r="A355" s="17" t="s">
        <v>700</v>
      </c>
      <c r="B355" s="17" t="s">
        <v>426</v>
      </c>
      <c r="C355" s="64" t="s">
        <v>574</v>
      </c>
    </row>
    <row r="356" spans="1:3">
      <c r="A356" s="17" t="s">
        <v>700</v>
      </c>
      <c r="B356" s="17" t="s">
        <v>426</v>
      </c>
      <c r="C356" s="17" t="s">
        <v>575</v>
      </c>
    </row>
    <row r="357" spans="1:3">
      <c r="A357" s="17" t="s">
        <v>700</v>
      </c>
      <c r="B357" s="17" t="s">
        <v>426</v>
      </c>
      <c r="C357" s="64" t="s">
        <v>531</v>
      </c>
    </row>
    <row r="358" spans="1:3">
      <c r="A358" s="17" t="s">
        <v>700</v>
      </c>
      <c r="B358" s="17" t="s">
        <v>426</v>
      </c>
      <c r="C358" s="64" t="s">
        <v>556</v>
      </c>
    </row>
    <row r="359" spans="1:3">
      <c r="A359" s="17" t="s">
        <v>700</v>
      </c>
      <c r="B359" s="17" t="s">
        <v>426</v>
      </c>
      <c r="C359" s="64" t="s">
        <v>525</v>
      </c>
    </row>
    <row r="360" spans="1:3">
      <c r="A360" s="17" t="s">
        <v>700</v>
      </c>
      <c r="B360" s="17" t="s">
        <v>424</v>
      </c>
      <c r="C360" s="64" t="s">
        <v>427</v>
      </c>
    </row>
    <row r="361" spans="1:3" ht="43.5">
      <c r="A361" s="17" t="s">
        <v>700</v>
      </c>
      <c r="B361" s="17" t="s">
        <v>520</v>
      </c>
      <c r="C361" s="64" t="s">
        <v>545</v>
      </c>
    </row>
    <row r="362" spans="1:3" ht="58">
      <c r="A362" s="17" t="s">
        <v>700</v>
      </c>
      <c r="B362" s="17" t="s">
        <v>520</v>
      </c>
      <c r="C362" s="64" t="s">
        <v>546</v>
      </c>
    </row>
    <row r="363" spans="1:3" ht="43.5">
      <c r="A363" s="17" t="s">
        <v>700</v>
      </c>
      <c r="B363" s="17" t="s">
        <v>520</v>
      </c>
      <c r="C363" s="64" t="s">
        <v>547</v>
      </c>
    </row>
    <row r="364" spans="1:3" ht="58">
      <c r="A364" s="17" t="s">
        <v>700</v>
      </c>
      <c r="B364" s="17" t="s">
        <v>520</v>
      </c>
      <c r="C364" s="64" t="s">
        <v>548</v>
      </c>
    </row>
    <row r="365" spans="1:3">
      <c r="A365" s="17" t="s">
        <v>700</v>
      </c>
      <c r="B365" s="17" t="s">
        <v>424</v>
      </c>
      <c r="C365" s="64" t="s">
        <v>521</v>
      </c>
    </row>
    <row r="366" spans="1:3">
      <c r="A366" s="17" t="s">
        <v>700</v>
      </c>
      <c r="B366" s="17" t="s">
        <v>449</v>
      </c>
      <c r="C366" s="64" t="s">
        <v>472</v>
      </c>
    </row>
    <row r="367" spans="1:3">
      <c r="A367" s="17" t="s">
        <v>700</v>
      </c>
      <c r="B367" s="17" t="s">
        <v>550</v>
      </c>
      <c r="C367" s="64" t="s">
        <v>703</v>
      </c>
    </row>
    <row r="368" spans="1:3">
      <c r="A368" s="17" t="s">
        <v>700</v>
      </c>
      <c r="B368" s="17" t="s">
        <v>550</v>
      </c>
      <c r="C368" s="64" t="s">
        <v>704</v>
      </c>
    </row>
    <row r="369" spans="1:3">
      <c r="A369" s="17" t="s">
        <v>700</v>
      </c>
      <c r="B369" s="17" t="s">
        <v>550</v>
      </c>
      <c r="C369" s="17" t="s">
        <v>705</v>
      </c>
    </row>
    <row r="370" spans="1:3">
      <c r="A370" s="17" t="s">
        <v>700</v>
      </c>
      <c r="B370" s="17" t="s">
        <v>550</v>
      </c>
      <c r="C370" s="64" t="s">
        <v>706</v>
      </c>
    </row>
    <row r="371" spans="1:3">
      <c r="A371" s="17" t="s">
        <v>700</v>
      </c>
      <c r="B371" s="17" t="s">
        <v>550</v>
      </c>
      <c r="C371" s="17" t="s">
        <v>707</v>
      </c>
    </row>
    <row r="372" spans="1:3">
      <c r="A372" s="17" t="s">
        <v>700</v>
      </c>
      <c r="B372" s="17" t="s">
        <v>550</v>
      </c>
      <c r="C372" s="17" t="s">
        <v>708</v>
      </c>
    </row>
    <row r="373" spans="1:3">
      <c r="A373" s="17" t="s">
        <v>700</v>
      </c>
      <c r="B373" s="17" t="s">
        <v>550</v>
      </c>
      <c r="C373" s="64" t="s">
        <v>709</v>
      </c>
    </row>
    <row r="374" spans="1:3">
      <c r="A374" s="17" t="s">
        <v>700</v>
      </c>
      <c r="B374" s="17" t="s">
        <v>550</v>
      </c>
      <c r="C374" s="64" t="s">
        <v>710</v>
      </c>
    </row>
    <row r="375" spans="1:3">
      <c r="A375" s="17" t="s">
        <v>700</v>
      </c>
      <c r="B375" s="17" t="s">
        <v>550</v>
      </c>
      <c r="C375" s="17" t="s">
        <v>711</v>
      </c>
    </row>
    <row r="376" spans="1:3">
      <c r="A376" s="17" t="s">
        <v>700</v>
      </c>
      <c r="B376" s="17" t="s">
        <v>550</v>
      </c>
      <c r="C376" s="64" t="s">
        <v>712</v>
      </c>
    </row>
    <row r="377" spans="1:3">
      <c r="A377" s="17" t="s">
        <v>700</v>
      </c>
      <c r="B377" s="17" t="s">
        <v>550</v>
      </c>
      <c r="C377" s="64" t="s">
        <v>713</v>
      </c>
    </row>
    <row r="378" spans="1:3">
      <c r="A378" s="17" t="s">
        <v>700</v>
      </c>
      <c r="B378" s="17" t="s">
        <v>550</v>
      </c>
      <c r="C378" s="64" t="s">
        <v>714</v>
      </c>
    </row>
    <row r="379" spans="1:3">
      <c r="A379" s="17" t="s">
        <v>700</v>
      </c>
      <c r="B379" s="17" t="s">
        <v>550</v>
      </c>
      <c r="C379" s="64" t="s">
        <v>715</v>
      </c>
    </row>
    <row r="380" spans="1:3">
      <c r="A380" s="17" t="s">
        <v>700</v>
      </c>
      <c r="B380" s="17" t="s">
        <v>449</v>
      </c>
      <c r="C380" s="17" t="s">
        <v>571</v>
      </c>
    </row>
    <row r="381" spans="1:3">
      <c r="A381" s="17" t="s">
        <v>700</v>
      </c>
      <c r="B381" s="17" t="s">
        <v>449</v>
      </c>
      <c r="C381" s="17" t="s">
        <v>716</v>
      </c>
    </row>
    <row r="382" spans="1:3">
      <c r="A382" s="17" t="s">
        <v>700</v>
      </c>
      <c r="B382" s="17" t="s">
        <v>449</v>
      </c>
      <c r="C382" s="64" t="s">
        <v>473</v>
      </c>
    </row>
    <row r="383" spans="1:3" ht="29">
      <c r="A383" s="17" t="s">
        <v>700</v>
      </c>
      <c r="B383" s="17" t="s">
        <v>449</v>
      </c>
      <c r="C383" s="64" t="s">
        <v>474</v>
      </c>
    </row>
    <row r="384" spans="1:3">
      <c r="A384" s="17" t="s">
        <v>700</v>
      </c>
      <c r="B384" s="17" t="s">
        <v>449</v>
      </c>
      <c r="C384" s="64" t="s">
        <v>475</v>
      </c>
    </row>
    <row r="385" spans="1:3" ht="29">
      <c r="A385" s="17" t="s">
        <v>700</v>
      </c>
      <c r="B385" s="17" t="s">
        <v>449</v>
      </c>
      <c r="C385" s="64" t="s">
        <v>476</v>
      </c>
    </row>
    <row r="386" spans="1:3">
      <c r="A386" s="17" t="s">
        <v>700</v>
      </c>
      <c r="B386" s="17" t="s">
        <v>449</v>
      </c>
      <c r="C386" s="64" t="s">
        <v>478</v>
      </c>
    </row>
    <row r="387" spans="1:3" ht="29">
      <c r="A387" s="17" t="s">
        <v>700</v>
      </c>
      <c r="B387" s="17" t="s">
        <v>449</v>
      </c>
      <c r="C387" s="64" t="s">
        <v>479</v>
      </c>
    </row>
    <row r="388" spans="1:3">
      <c r="A388" s="17" t="s">
        <v>700</v>
      </c>
      <c r="B388" s="17" t="s">
        <v>449</v>
      </c>
      <c r="C388" s="64" t="s">
        <v>480</v>
      </c>
    </row>
    <row r="389" spans="1:3" ht="29">
      <c r="A389" s="17" t="s">
        <v>700</v>
      </c>
      <c r="B389" s="17" t="s">
        <v>449</v>
      </c>
      <c r="C389" s="64" t="s">
        <v>481</v>
      </c>
    </row>
    <row r="390" spans="1:3">
      <c r="A390" s="17" t="s">
        <v>700</v>
      </c>
      <c r="B390" s="17" t="s">
        <v>449</v>
      </c>
      <c r="C390" s="64" t="s">
        <v>482</v>
      </c>
    </row>
    <row r="391" spans="1:3" ht="29">
      <c r="A391" s="17" t="s">
        <v>700</v>
      </c>
      <c r="B391" s="17" t="s">
        <v>449</v>
      </c>
      <c r="C391" s="64" t="s">
        <v>483</v>
      </c>
    </row>
    <row r="392" spans="1:3">
      <c r="A392" s="17" t="s">
        <v>700</v>
      </c>
      <c r="B392" s="17" t="s">
        <v>449</v>
      </c>
      <c r="C392" s="64" t="s">
        <v>485</v>
      </c>
    </row>
    <row r="393" spans="1:3" ht="29">
      <c r="A393" s="17" t="s">
        <v>700</v>
      </c>
      <c r="B393" s="17" t="s">
        <v>449</v>
      </c>
      <c r="C393" s="64" t="s">
        <v>486</v>
      </c>
    </row>
    <row r="394" spans="1:3">
      <c r="A394" s="17" t="s">
        <v>700</v>
      </c>
      <c r="B394" s="17" t="s">
        <v>449</v>
      </c>
      <c r="C394" s="64" t="s">
        <v>620</v>
      </c>
    </row>
    <row r="395" spans="1:3" ht="29">
      <c r="A395" s="17" t="s">
        <v>717</v>
      </c>
      <c r="B395" s="17" t="s">
        <v>449</v>
      </c>
      <c r="C395" s="64" t="s">
        <v>621</v>
      </c>
    </row>
    <row r="396" spans="1:3">
      <c r="A396" s="17" t="s">
        <v>717</v>
      </c>
      <c r="B396" s="17" t="s">
        <v>449</v>
      </c>
      <c r="C396" s="64" t="s">
        <v>527</v>
      </c>
    </row>
    <row r="397" spans="1:3">
      <c r="A397" s="17" t="s">
        <v>717</v>
      </c>
      <c r="B397" s="17" t="s">
        <v>424</v>
      </c>
      <c r="C397" s="64" t="s">
        <v>450</v>
      </c>
    </row>
    <row r="398" spans="1:3">
      <c r="A398" s="17" t="s">
        <v>717</v>
      </c>
      <c r="B398" s="17" t="s">
        <v>423</v>
      </c>
      <c r="C398" s="64" t="s">
        <v>477</v>
      </c>
    </row>
    <row r="399" spans="1:3">
      <c r="A399" s="17" t="s">
        <v>717</v>
      </c>
      <c r="B399" s="17" t="s">
        <v>423</v>
      </c>
      <c r="C399" s="64" t="s">
        <v>549</v>
      </c>
    </row>
    <row r="400" spans="1:3" ht="29">
      <c r="A400" s="17" t="s">
        <v>717</v>
      </c>
      <c r="B400" s="17" t="s">
        <v>423</v>
      </c>
      <c r="C400" s="64" t="s">
        <v>590</v>
      </c>
    </row>
    <row r="401" spans="1:3">
      <c r="A401" s="17" t="s">
        <v>717</v>
      </c>
      <c r="B401" s="17" t="s">
        <v>423</v>
      </c>
      <c r="C401" s="64" t="s">
        <v>591</v>
      </c>
    </row>
    <row r="402" spans="1:3">
      <c r="A402" s="17" t="s">
        <v>717</v>
      </c>
      <c r="B402" s="17" t="s">
        <v>423</v>
      </c>
      <c r="C402" s="64" t="s">
        <v>592</v>
      </c>
    </row>
    <row r="403" spans="1:3">
      <c r="A403" s="17" t="s">
        <v>717</v>
      </c>
      <c r="B403" s="17" t="s">
        <v>423</v>
      </c>
      <c r="C403" s="64" t="s">
        <v>534</v>
      </c>
    </row>
    <row r="404" spans="1:3">
      <c r="A404" s="17" t="s">
        <v>717</v>
      </c>
      <c r="B404" s="17" t="s">
        <v>423</v>
      </c>
      <c r="C404" s="64" t="s">
        <v>535</v>
      </c>
    </row>
    <row r="405" spans="1:3">
      <c r="A405" s="17" t="s">
        <v>717</v>
      </c>
      <c r="B405" s="17" t="s">
        <v>423</v>
      </c>
      <c r="C405" s="64" t="s">
        <v>536</v>
      </c>
    </row>
    <row r="406" spans="1:3">
      <c r="A406" s="17" t="s">
        <v>717</v>
      </c>
      <c r="B406" s="17" t="s">
        <v>423</v>
      </c>
      <c r="C406" s="64" t="s">
        <v>593</v>
      </c>
    </row>
    <row r="407" spans="1:3">
      <c r="A407" s="17" t="s">
        <v>717</v>
      </c>
      <c r="B407" s="17" t="s">
        <v>423</v>
      </c>
      <c r="C407" s="64" t="s">
        <v>537</v>
      </c>
    </row>
    <row r="408" spans="1:3">
      <c r="A408" s="17" t="s">
        <v>717</v>
      </c>
      <c r="B408" s="17" t="s">
        <v>424</v>
      </c>
      <c r="C408" s="64" t="s">
        <v>451</v>
      </c>
    </row>
    <row r="409" spans="1:3">
      <c r="A409" s="17" t="s">
        <v>718</v>
      </c>
      <c r="B409" s="17" t="s">
        <v>424</v>
      </c>
      <c r="C409" s="64" t="s">
        <v>452</v>
      </c>
    </row>
    <row r="410" spans="1:3">
      <c r="A410" s="17" t="s">
        <v>719</v>
      </c>
      <c r="B410" s="17" t="s">
        <v>424</v>
      </c>
      <c r="C410" s="17" t="s">
        <v>446</v>
      </c>
    </row>
    <row r="411" spans="1:3" ht="29">
      <c r="A411" s="17" t="s">
        <v>720</v>
      </c>
      <c r="B411" s="17" t="s">
        <v>453</v>
      </c>
      <c r="C411" s="64" t="s">
        <v>721</v>
      </c>
    </row>
    <row r="412" spans="1:3">
      <c r="A412" s="17" t="s">
        <v>720</v>
      </c>
      <c r="B412" s="17" t="s">
        <v>424</v>
      </c>
      <c r="C412" s="17" t="s">
        <v>454</v>
      </c>
    </row>
    <row r="413" spans="1:3">
      <c r="A413" s="17" t="s">
        <v>720</v>
      </c>
      <c r="B413" s="17" t="s">
        <v>438</v>
      </c>
      <c r="C413" s="64" t="s">
        <v>469</v>
      </c>
    </row>
    <row r="414" spans="1:3">
      <c r="A414" s="17" t="s">
        <v>720</v>
      </c>
      <c r="B414" s="17" t="s">
        <v>438</v>
      </c>
      <c r="C414" s="64" t="s">
        <v>553</v>
      </c>
    </row>
    <row r="415" spans="1:3">
      <c r="A415" s="17" t="s">
        <v>720</v>
      </c>
      <c r="B415" s="17" t="s">
        <v>438</v>
      </c>
      <c r="C415" s="64" t="s">
        <v>465</v>
      </c>
    </row>
    <row r="416" spans="1:3">
      <c r="A416" s="17" t="s">
        <v>720</v>
      </c>
      <c r="B416" s="17" t="s">
        <v>438</v>
      </c>
      <c r="C416" s="64" t="s">
        <v>554</v>
      </c>
    </row>
    <row r="417" spans="1:3">
      <c r="A417" s="17" t="s">
        <v>720</v>
      </c>
      <c r="B417" s="17" t="s">
        <v>438</v>
      </c>
      <c r="C417" s="64" t="s">
        <v>578</v>
      </c>
    </row>
    <row r="418" spans="1:3" ht="29">
      <c r="A418" s="17" t="s">
        <v>720</v>
      </c>
      <c r="B418" s="17" t="s">
        <v>438</v>
      </c>
      <c r="C418" s="64" t="s">
        <v>555</v>
      </c>
    </row>
    <row r="419" spans="1:3">
      <c r="A419" s="17" t="s">
        <v>720</v>
      </c>
      <c r="B419" s="17" t="s">
        <v>438</v>
      </c>
      <c r="C419" s="64" t="s">
        <v>470</v>
      </c>
    </row>
    <row r="420" spans="1:3">
      <c r="A420" s="17" t="s">
        <v>720</v>
      </c>
      <c r="B420" s="17" t="s">
        <v>424</v>
      </c>
      <c r="C420" s="64" t="s">
        <v>447</v>
      </c>
    </row>
    <row r="421" spans="1:3">
      <c r="A421" s="17" t="s">
        <v>720</v>
      </c>
      <c r="B421" s="17" t="s">
        <v>490</v>
      </c>
      <c r="C421" s="17" t="s">
        <v>528</v>
      </c>
    </row>
    <row r="422" spans="1:3" ht="72.5">
      <c r="A422" s="17" t="s">
        <v>720</v>
      </c>
      <c r="B422" s="17" t="s">
        <v>490</v>
      </c>
      <c r="C422" s="64" t="s">
        <v>722</v>
      </c>
    </row>
    <row r="423" spans="1:3" ht="43.5">
      <c r="A423" s="17" t="s">
        <v>720</v>
      </c>
      <c r="B423" s="17" t="s">
        <v>490</v>
      </c>
      <c r="C423" s="64" t="s">
        <v>526</v>
      </c>
    </row>
    <row r="424" spans="1:3">
      <c r="A424" s="17" t="s">
        <v>720</v>
      </c>
      <c r="B424" s="17" t="s">
        <v>424</v>
      </c>
      <c r="C424" s="64" t="s">
        <v>491</v>
      </c>
    </row>
    <row r="425" spans="1:3">
      <c r="A425" s="17" t="s">
        <v>720</v>
      </c>
      <c r="B425" s="17" t="s">
        <v>487</v>
      </c>
      <c r="C425" s="64" t="s">
        <v>488</v>
      </c>
    </row>
    <row r="426" spans="1:3">
      <c r="A426" s="17" t="s">
        <v>720</v>
      </c>
      <c r="B426" s="17" t="s">
        <v>487</v>
      </c>
      <c r="C426" s="64" t="s">
        <v>579</v>
      </c>
    </row>
    <row r="427" spans="1:3">
      <c r="A427" s="17" t="s">
        <v>720</v>
      </c>
      <c r="B427" s="17" t="s">
        <v>487</v>
      </c>
      <c r="C427" s="64" t="s">
        <v>583</v>
      </c>
    </row>
    <row r="428" spans="1:3">
      <c r="A428" s="17" t="s">
        <v>720</v>
      </c>
      <c r="B428" s="17" t="s">
        <v>487</v>
      </c>
      <c r="C428" s="64" t="s">
        <v>584</v>
      </c>
    </row>
    <row r="429" spans="1:3">
      <c r="A429" s="17" t="s">
        <v>720</v>
      </c>
      <c r="B429" s="17" t="s">
        <v>487</v>
      </c>
      <c r="C429" s="64" t="s">
        <v>585</v>
      </c>
    </row>
    <row r="430" spans="1:3">
      <c r="A430" s="17" t="s">
        <v>720</v>
      </c>
      <c r="B430" s="17" t="s">
        <v>487</v>
      </c>
      <c r="C430" s="64" t="s">
        <v>586</v>
      </c>
    </row>
    <row r="431" spans="1:3" ht="29">
      <c r="A431" s="17" t="s">
        <v>723</v>
      </c>
      <c r="B431" s="17" t="s">
        <v>425</v>
      </c>
      <c r="C431" s="64" t="s">
        <v>581</v>
      </c>
    </row>
    <row r="432" spans="1:3">
      <c r="A432" s="17" t="s">
        <v>723</v>
      </c>
      <c r="B432" s="17" t="s">
        <v>487</v>
      </c>
      <c r="C432" s="64" t="s">
        <v>524</v>
      </c>
    </row>
    <row r="433" spans="1:3">
      <c r="A433" s="17" t="s">
        <v>723</v>
      </c>
      <c r="B433" s="17" t="s">
        <v>487</v>
      </c>
      <c r="C433" s="64" t="s">
        <v>587</v>
      </c>
    </row>
    <row r="434" spans="1:3" ht="58">
      <c r="A434" s="17" t="s">
        <v>723</v>
      </c>
      <c r="B434" s="17" t="s">
        <v>487</v>
      </c>
      <c r="C434" s="64" t="s">
        <v>588</v>
      </c>
    </row>
    <row r="435" spans="1:3" ht="87">
      <c r="A435" s="17" t="s">
        <v>723</v>
      </c>
      <c r="B435" s="17" t="s">
        <v>487</v>
      </c>
      <c r="C435" s="64" t="s">
        <v>589</v>
      </c>
    </row>
    <row r="436" spans="1:3">
      <c r="A436" s="17" t="s">
        <v>723</v>
      </c>
      <c r="B436" s="17" t="s">
        <v>424</v>
      </c>
      <c r="C436" s="64" t="s">
        <v>489</v>
      </c>
    </row>
    <row r="437" spans="1:3" ht="29">
      <c r="A437" s="17" t="s">
        <v>723</v>
      </c>
      <c r="B437" s="17" t="s">
        <v>560</v>
      </c>
      <c r="C437" s="64" t="s">
        <v>561</v>
      </c>
    </row>
    <row r="438" spans="1:3">
      <c r="A438" s="17" t="s">
        <v>723</v>
      </c>
      <c r="B438" s="17" t="s">
        <v>424</v>
      </c>
      <c r="C438" s="64" t="s">
        <v>562</v>
      </c>
    </row>
    <row r="439" spans="1:3">
      <c r="A439" s="17" t="s">
        <v>723</v>
      </c>
      <c r="B439" s="17" t="s">
        <v>439</v>
      </c>
      <c r="C439" s="64" t="s">
        <v>471</v>
      </c>
    </row>
    <row r="440" spans="1:3">
      <c r="A440" s="17" t="s">
        <v>723</v>
      </c>
      <c r="B440" s="17" t="s">
        <v>439</v>
      </c>
      <c r="C440" s="64" t="s">
        <v>440</v>
      </c>
    </row>
    <row r="441" spans="1:3">
      <c r="A441" s="17" t="s">
        <v>723</v>
      </c>
      <c r="B441" s="17" t="s">
        <v>439</v>
      </c>
      <c r="C441" s="64" t="s">
        <v>441</v>
      </c>
    </row>
    <row r="442" spans="1:3">
      <c r="A442" s="17" t="s">
        <v>723</v>
      </c>
      <c r="B442" s="17" t="s">
        <v>439</v>
      </c>
      <c r="C442" s="64" t="s">
        <v>466</v>
      </c>
    </row>
    <row r="443" spans="1:3">
      <c r="A443" s="17" t="s">
        <v>723</v>
      </c>
      <c r="B443" s="17" t="s">
        <v>439</v>
      </c>
      <c r="C443" s="64" t="s">
        <v>570</v>
      </c>
    </row>
    <row r="444" spans="1:3">
      <c r="A444" s="17" t="s">
        <v>723</v>
      </c>
      <c r="B444" s="17" t="s">
        <v>439</v>
      </c>
      <c r="C444" s="17" t="s">
        <v>442</v>
      </c>
    </row>
    <row r="445" spans="1:3">
      <c r="A445" s="17" t="s">
        <v>723</v>
      </c>
      <c r="B445" s="17" t="s">
        <v>439</v>
      </c>
      <c r="C445" s="64" t="s">
        <v>519</v>
      </c>
    </row>
    <row r="446" spans="1:3">
      <c r="A446" s="17" t="s">
        <v>723</v>
      </c>
      <c r="B446" s="17" t="s">
        <v>439</v>
      </c>
      <c r="C446" s="17" t="s">
        <v>484</v>
      </c>
    </row>
    <row r="447" spans="1:3">
      <c r="A447" s="17" t="s">
        <v>723</v>
      </c>
      <c r="B447" s="17" t="s">
        <v>439</v>
      </c>
      <c r="C447" s="64" t="s">
        <v>529</v>
      </c>
    </row>
    <row r="448" spans="1:3" ht="58">
      <c r="A448" s="17" t="s">
        <v>723</v>
      </c>
      <c r="B448" s="17" t="s">
        <v>439</v>
      </c>
      <c r="C448" s="64" t="s">
        <v>580</v>
      </c>
    </row>
    <row r="449" spans="1:3" ht="29">
      <c r="A449" s="17" t="s">
        <v>723</v>
      </c>
      <c r="B449" s="17" t="s">
        <v>439</v>
      </c>
      <c r="C449" s="64" t="s">
        <v>724</v>
      </c>
    </row>
    <row r="450" spans="1:3">
      <c r="A450" s="17" t="s">
        <v>723</v>
      </c>
      <c r="B450" s="17" t="s">
        <v>439</v>
      </c>
      <c r="C450" s="64" t="s">
        <v>530</v>
      </c>
    </row>
    <row r="451" spans="1:3">
      <c r="A451" s="17" t="s">
        <v>723</v>
      </c>
      <c r="B451" s="17" t="s">
        <v>424</v>
      </c>
      <c r="C451" s="64" t="s">
        <v>448</v>
      </c>
    </row>
    <row r="452" spans="1:3">
      <c r="A452" s="17" t="s">
        <v>723</v>
      </c>
      <c r="B452" s="17" t="s">
        <v>426</v>
      </c>
      <c r="C452" s="17" t="s">
        <v>428</v>
      </c>
    </row>
    <row r="453" spans="1:3">
      <c r="A453" s="17" t="s">
        <v>723</v>
      </c>
      <c r="B453" s="17" t="s">
        <v>426</v>
      </c>
      <c r="C453" s="64" t="s">
        <v>533</v>
      </c>
    </row>
    <row r="454" spans="1:3">
      <c r="A454" s="17" t="s">
        <v>723</v>
      </c>
      <c r="B454" s="17" t="s">
        <v>426</v>
      </c>
      <c r="C454" s="17" t="s">
        <v>725</v>
      </c>
    </row>
    <row r="455" spans="1:3">
      <c r="A455" s="17" t="s">
        <v>723</v>
      </c>
      <c r="B455" s="17" t="s">
        <v>426</v>
      </c>
      <c r="C455" s="64" t="s">
        <v>572</v>
      </c>
    </row>
    <row r="456" spans="1:3">
      <c r="A456" s="17" t="s">
        <v>723</v>
      </c>
      <c r="B456" s="17" t="s">
        <v>426</v>
      </c>
      <c r="C456" s="17" t="s">
        <v>573</v>
      </c>
    </row>
    <row r="457" spans="1:3">
      <c r="A457" s="17" t="s">
        <v>726</v>
      </c>
      <c r="B457" s="17" t="s">
        <v>426</v>
      </c>
      <c r="C457" s="64" t="s">
        <v>574</v>
      </c>
    </row>
    <row r="458" spans="1:3">
      <c r="A458" s="17" t="s">
        <v>727</v>
      </c>
      <c r="B458" s="17" t="s">
        <v>426</v>
      </c>
      <c r="C458" s="64" t="s">
        <v>575</v>
      </c>
    </row>
    <row r="459" spans="1:3">
      <c r="A459" s="17" t="s">
        <v>727</v>
      </c>
      <c r="B459" s="17" t="s">
        <v>426</v>
      </c>
      <c r="C459" s="64" t="s">
        <v>531</v>
      </c>
    </row>
    <row r="460" spans="1:3">
      <c r="A460" s="17" t="s">
        <v>727</v>
      </c>
      <c r="B460" s="17" t="s">
        <v>426</v>
      </c>
      <c r="C460" s="17" t="s">
        <v>556</v>
      </c>
    </row>
    <row r="461" spans="1:3">
      <c r="A461" s="17" t="s">
        <v>727</v>
      </c>
      <c r="B461" s="17" t="s">
        <v>426</v>
      </c>
      <c r="C461" s="17" t="s">
        <v>525</v>
      </c>
    </row>
    <row r="462" spans="1:3">
      <c r="A462" s="17" t="s">
        <v>727</v>
      </c>
      <c r="B462" s="17" t="s">
        <v>424</v>
      </c>
      <c r="C462" s="64" t="s">
        <v>427</v>
      </c>
    </row>
    <row r="463" spans="1:3" ht="43.5">
      <c r="A463" s="17" t="s">
        <v>727</v>
      </c>
      <c r="B463" s="17" t="s">
        <v>520</v>
      </c>
      <c r="C463" s="64" t="s">
        <v>545</v>
      </c>
    </row>
    <row r="464" spans="1:3" ht="58">
      <c r="A464" s="17" t="s">
        <v>727</v>
      </c>
      <c r="B464" s="17" t="s">
        <v>520</v>
      </c>
      <c r="C464" s="64" t="s">
        <v>546</v>
      </c>
    </row>
    <row r="465" spans="1:3">
      <c r="A465" s="17" t="s">
        <v>727</v>
      </c>
      <c r="B465" s="17" t="s">
        <v>520</v>
      </c>
      <c r="C465" s="17" t="s">
        <v>547</v>
      </c>
    </row>
    <row r="466" spans="1:3" ht="58">
      <c r="A466" s="17" t="s">
        <v>727</v>
      </c>
      <c r="B466" s="17" t="s">
        <v>520</v>
      </c>
      <c r="C466" s="64" t="s">
        <v>548</v>
      </c>
    </row>
    <row r="467" spans="1:3">
      <c r="A467" s="17" t="s">
        <v>727</v>
      </c>
      <c r="B467" s="17" t="s">
        <v>424</v>
      </c>
      <c r="C467" s="17" t="s">
        <v>521</v>
      </c>
    </row>
    <row r="468" spans="1:3">
      <c r="A468" s="17" t="s">
        <v>727</v>
      </c>
      <c r="B468" s="17" t="s">
        <v>449</v>
      </c>
      <c r="C468" s="64" t="s">
        <v>472</v>
      </c>
    </row>
    <row r="469" spans="1:3">
      <c r="A469" s="17" t="s">
        <v>727</v>
      </c>
      <c r="B469" s="17" t="s">
        <v>550</v>
      </c>
      <c r="C469" s="64" t="s">
        <v>609</v>
      </c>
    </row>
    <row r="470" spans="1:3">
      <c r="A470" s="17" t="s">
        <v>727</v>
      </c>
      <c r="B470" s="17" t="s">
        <v>550</v>
      </c>
      <c r="C470" s="64" t="s">
        <v>610</v>
      </c>
    </row>
    <row r="471" spans="1:3">
      <c r="A471" s="17" t="s">
        <v>727</v>
      </c>
      <c r="B471" s="17" t="s">
        <v>550</v>
      </c>
      <c r="C471" s="17" t="s">
        <v>611</v>
      </c>
    </row>
    <row r="472" spans="1:3">
      <c r="A472" s="17" t="s">
        <v>727</v>
      </c>
      <c r="B472" s="17" t="s">
        <v>550</v>
      </c>
      <c r="C472" s="64" t="s">
        <v>612</v>
      </c>
    </row>
    <row r="473" spans="1:3">
      <c r="A473" s="17" t="s">
        <v>727</v>
      </c>
      <c r="B473" s="17" t="s">
        <v>550</v>
      </c>
      <c r="C473" s="17" t="s">
        <v>613</v>
      </c>
    </row>
    <row r="474" spans="1:3">
      <c r="A474" s="17" t="s">
        <v>727</v>
      </c>
      <c r="B474" s="17" t="s">
        <v>550</v>
      </c>
      <c r="C474" s="64" t="s">
        <v>614</v>
      </c>
    </row>
    <row r="475" spans="1:3">
      <c r="A475" s="17" t="s">
        <v>727</v>
      </c>
      <c r="B475" s="17" t="s">
        <v>550</v>
      </c>
      <c r="C475" s="64" t="s">
        <v>615</v>
      </c>
    </row>
    <row r="476" spans="1:3">
      <c r="A476" s="17" t="s">
        <v>727</v>
      </c>
      <c r="B476" s="17" t="s">
        <v>550</v>
      </c>
      <c r="C476" s="64" t="s">
        <v>616</v>
      </c>
    </row>
    <row r="477" spans="1:3">
      <c r="A477" s="17" t="s">
        <v>727</v>
      </c>
      <c r="B477" s="17" t="s">
        <v>550</v>
      </c>
      <c r="C477" s="17" t="s">
        <v>617</v>
      </c>
    </row>
    <row r="478" spans="1:3">
      <c r="A478" s="17" t="s">
        <v>727</v>
      </c>
      <c r="B478" s="17" t="s">
        <v>550</v>
      </c>
      <c r="C478" s="64" t="s">
        <v>618</v>
      </c>
    </row>
    <row r="479" spans="1:3">
      <c r="A479" s="17" t="s">
        <v>727</v>
      </c>
      <c r="B479" s="17" t="s">
        <v>550</v>
      </c>
      <c r="C479" s="17" t="s">
        <v>619</v>
      </c>
    </row>
    <row r="480" spans="1:3">
      <c r="A480" s="17" t="s">
        <v>727</v>
      </c>
      <c r="B480" s="17" t="s">
        <v>550</v>
      </c>
      <c r="C480" s="64" t="s">
        <v>728</v>
      </c>
    </row>
    <row r="481" spans="1:3">
      <c r="A481" s="17" t="s">
        <v>727</v>
      </c>
      <c r="B481" s="17" t="s">
        <v>550</v>
      </c>
      <c r="C481" s="64" t="s">
        <v>729</v>
      </c>
    </row>
    <row r="482" spans="1:3">
      <c r="A482" s="17" t="s">
        <v>727</v>
      </c>
      <c r="B482" s="17" t="s">
        <v>449</v>
      </c>
      <c r="C482" s="64" t="s">
        <v>571</v>
      </c>
    </row>
    <row r="483" spans="1:3">
      <c r="A483" s="17" t="s">
        <v>727</v>
      </c>
      <c r="B483" s="17" t="s">
        <v>449</v>
      </c>
      <c r="C483" s="17" t="s">
        <v>730</v>
      </c>
    </row>
    <row r="484" spans="1:3">
      <c r="A484" s="17" t="s">
        <v>727</v>
      </c>
      <c r="B484" s="17" t="s">
        <v>449</v>
      </c>
      <c r="C484" s="64" t="s">
        <v>473</v>
      </c>
    </row>
    <row r="485" spans="1:3" ht="29">
      <c r="A485" s="17" t="s">
        <v>727</v>
      </c>
      <c r="B485" s="17" t="s">
        <v>449</v>
      </c>
      <c r="C485" s="64" t="s">
        <v>474</v>
      </c>
    </row>
    <row r="486" spans="1:3">
      <c r="A486" s="17" t="s">
        <v>727</v>
      </c>
      <c r="B486" s="17" t="s">
        <v>449</v>
      </c>
      <c r="C486" s="64" t="s">
        <v>475</v>
      </c>
    </row>
    <row r="487" spans="1:3" ht="29">
      <c r="A487" s="17" t="s">
        <v>727</v>
      </c>
      <c r="B487" s="17" t="s">
        <v>449</v>
      </c>
      <c r="C487" s="64" t="s">
        <v>476</v>
      </c>
    </row>
    <row r="488" spans="1:3">
      <c r="A488" s="17" t="s">
        <v>727</v>
      </c>
      <c r="B488" s="17" t="s">
        <v>449</v>
      </c>
      <c r="C488" s="64" t="s">
        <v>478</v>
      </c>
    </row>
    <row r="489" spans="1:3" ht="29">
      <c r="A489" s="17" t="s">
        <v>727</v>
      </c>
      <c r="B489" s="17" t="s">
        <v>449</v>
      </c>
      <c r="C489" s="64" t="s">
        <v>479</v>
      </c>
    </row>
    <row r="490" spans="1:3">
      <c r="A490" s="17" t="s">
        <v>727</v>
      </c>
      <c r="B490" s="17" t="s">
        <v>449</v>
      </c>
      <c r="C490" s="64" t="s">
        <v>480</v>
      </c>
    </row>
    <row r="491" spans="1:3" ht="29">
      <c r="A491" s="17" t="s">
        <v>727</v>
      </c>
      <c r="B491" s="17" t="s">
        <v>449</v>
      </c>
      <c r="C491" s="64" t="s">
        <v>481</v>
      </c>
    </row>
    <row r="492" spans="1:3">
      <c r="A492" s="17" t="s">
        <v>727</v>
      </c>
      <c r="B492" s="17" t="s">
        <v>449</v>
      </c>
      <c r="C492" s="64" t="s">
        <v>482</v>
      </c>
    </row>
    <row r="493" spans="1:3" ht="29">
      <c r="A493" s="17" t="s">
        <v>727</v>
      </c>
      <c r="B493" s="17" t="s">
        <v>449</v>
      </c>
      <c r="C493" s="64" t="s">
        <v>483</v>
      </c>
    </row>
    <row r="494" spans="1:3">
      <c r="A494" s="17" t="s">
        <v>727</v>
      </c>
      <c r="B494" s="17" t="s">
        <v>449</v>
      </c>
      <c r="C494" s="64" t="s">
        <v>485</v>
      </c>
    </row>
    <row r="495" spans="1:3" ht="29">
      <c r="A495" s="17" t="s">
        <v>727</v>
      </c>
      <c r="B495" s="17" t="s">
        <v>449</v>
      </c>
      <c r="C495" s="64" t="s">
        <v>486</v>
      </c>
    </row>
    <row r="496" spans="1:3">
      <c r="A496" s="17" t="s">
        <v>727</v>
      </c>
      <c r="B496" s="17" t="s">
        <v>449</v>
      </c>
      <c r="C496" s="64" t="s">
        <v>620</v>
      </c>
    </row>
    <row r="497" spans="1:3" ht="29">
      <c r="A497" s="17" t="s">
        <v>727</v>
      </c>
      <c r="B497" s="17" t="s">
        <v>449</v>
      </c>
      <c r="C497" s="64" t="s">
        <v>621</v>
      </c>
    </row>
    <row r="498" spans="1:3">
      <c r="A498" s="17" t="s">
        <v>727</v>
      </c>
      <c r="B498" s="17" t="s">
        <v>449</v>
      </c>
      <c r="C498" s="64" t="s">
        <v>527</v>
      </c>
    </row>
    <row r="499" spans="1:3">
      <c r="A499" s="17" t="s">
        <v>731</v>
      </c>
      <c r="B499" s="17" t="s">
        <v>424</v>
      </c>
      <c r="C499" s="17" t="s">
        <v>450</v>
      </c>
    </row>
    <row r="500" spans="1:3">
      <c r="A500" s="17" t="s">
        <v>731</v>
      </c>
      <c r="B500" s="17" t="s">
        <v>423</v>
      </c>
      <c r="C500" s="64" t="s">
        <v>477</v>
      </c>
    </row>
    <row r="501" spans="1:3">
      <c r="A501" s="17" t="s">
        <v>731</v>
      </c>
      <c r="B501" s="17" t="s">
        <v>423</v>
      </c>
      <c r="C501" s="64" t="s">
        <v>549</v>
      </c>
    </row>
    <row r="502" spans="1:3" ht="29">
      <c r="A502" s="17" t="s">
        <v>731</v>
      </c>
      <c r="B502" s="17" t="s">
        <v>423</v>
      </c>
      <c r="C502" s="64" t="s">
        <v>590</v>
      </c>
    </row>
    <row r="503" spans="1:3">
      <c r="A503" s="17" t="s">
        <v>731</v>
      </c>
      <c r="B503" s="17" t="s">
        <v>423</v>
      </c>
      <c r="C503" s="17" t="s">
        <v>591</v>
      </c>
    </row>
    <row r="504" spans="1:3">
      <c r="A504" s="17" t="s">
        <v>731</v>
      </c>
      <c r="B504" s="17" t="s">
        <v>423</v>
      </c>
      <c r="C504" s="64" t="s">
        <v>592</v>
      </c>
    </row>
    <row r="505" spans="1:3">
      <c r="A505" s="17" t="s">
        <v>731</v>
      </c>
      <c r="B505" s="17" t="s">
        <v>423</v>
      </c>
      <c r="C505" s="64" t="s">
        <v>534</v>
      </c>
    </row>
    <row r="506" spans="1:3">
      <c r="A506" s="17" t="s">
        <v>731</v>
      </c>
      <c r="B506" s="17" t="s">
        <v>423</v>
      </c>
      <c r="C506" s="64" t="s">
        <v>535</v>
      </c>
    </row>
    <row r="507" spans="1:3">
      <c r="A507" s="17" t="s">
        <v>731</v>
      </c>
      <c r="B507" s="17" t="s">
        <v>423</v>
      </c>
      <c r="C507" s="64" t="s">
        <v>536</v>
      </c>
    </row>
    <row r="508" spans="1:3">
      <c r="A508" s="17" t="s">
        <v>731</v>
      </c>
      <c r="B508" s="17" t="s">
        <v>423</v>
      </c>
      <c r="C508" s="64" t="s">
        <v>593</v>
      </c>
    </row>
    <row r="509" spans="1:3">
      <c r="A509" s="17" t="s">
        <v>731</v>
      </c>
      <c r="B509" s="17" t="s">
        <v>423</v>
      </c>
      <c r="C509" s="17" t="s">
        <v>537</v>
      </c>
    </row>
    <row r="510" spans="1:3">
      <c r="A510" s="17" t="s">
        <v>731</v>
      </c>
      <c r="B510" s="17" t="s">
        <v>424</v>
      </c>
      <c r="C510" s="64" t="s">
        <v>451</v>
      </c>
    </row>
    <row r="511" spans="1:3">
      <c r="A511" s="17" t="s">
        <v>732</v>
      </c>
      <c r="B511" s="17" t="s">
        <v>424</v>
      </c>
      <c r="C511" s="17" t="s">
        <v>452</v>
      </c>
    </row>
    <row r="512" spans="1:3">
      <c r="A512" s="17" t="s">
        <v>733</v>
      </c>
      <c r="B512" s="17" t="s">
        <v>424</v>
      </c>
      <c r="C512" s="64" t="s">
        <v>446</v>
      </c>
    </row>
    <row r="513" spans="1:3" ht="29">
      <c r="A513" s="17" t="s">
        <v>733</v>
      </c>
      <c r="B513" s="17" t="s">
        <v>453</v>
      </c>
      <c r="C513" s="64" t="s">
        <v>734</v>
      </c>
    </row>
    <row r="514" spans="1:3">
      <c r="A514" s="17" t="s">
        <v>733</v>
      </c>
      <c r="B514" s="17" t="s">
        <v>424</v>
      </c>
      <c r="C514" s="64" t="s">
        <v>454</v>
      </c>
    </row>
    <row r="515" spans="1:3">
      <c r="A515" s="17" t="s">
        <v>733</v>
      </c>
      <c r="B515" s="17" t="s">
        <v>438</v>
      </c>
      <c r="C515" s="64" t="s">
        <v>469</v>
      </c>
    </row>
    <row r="516" spans="1:3">
      <c r="A516" s="17" t="s">
        <v>733</v>
      </c>
      <c r="B516" s="17" t="s">
        <v>438</v>
      </c>
      <c r="C516" s="64" t="s">
        <v>553</v>
      </c>
    </row>
    <row r="517" spans="1:3">
      <c r="A517" s="17" t="s">
        <v>733</v>
      </c>
      <c r="B517" s="17" t="s">
        <v>438</v>
      </c>
      <c r="C517" s="64" t="s">
        <v>465</v>
      </c>
    </row>
    <row r="518" spans="1:3">
      <c r="A518" s="17" t="s">
        <v>733</v>
      </c>
      <c r="B518" s="17" t="s">
        <v>438</v>
      </c>
      <c r="C518" s="64" t="s">
        <v>554</v>
      </c>
    </row>
    <row r="519" spans="1:3">
      <c r="A519" s="17" t="s">
        <v>733</v>
      </c>
      <c r="B519" s="17" t="s">
        <v>438</v>
      </c>
      <c r="C519" s="64" t="s">
        <v>578</v>
      </c>
    </row>
    <row r="520" spans="1:3" ht="29">
      <c r="A520" s="17" t="s">
        <v>733</v>
      </c>
      <c r="B520" s="17" t="s">
        <v>438</v>
      </c>
      <c r="C520" s="64" t="s">
        <v>555</v>
      </c>
    </row>
    <row r="521" spans="1:3">
      <c r="A521" s="17" t="s">
        <v>733</v>
      </c>
      <c r="B521" s="17" t="s">
        <v>438</v>
      </c>
      <c r="C521" s="64" t="s">
        <v>470</v>
      </c>
    </row>
    <row r="522" spans="1:3">
      <c r="A522" s="17" t="s">
        <v>733</v>
      </c>
      <c r="B522" s="17" t="s">
        <v>424</v>
      </c>
      <c r="C522" s="17" t="s">
        <v>447</v>
      </c>
    </row>
    <row r="523" spans="1:3">
      <c r="A523" s="17" t="s">
        <v>733</v>
      </c>
      <c r="B523" s="17" t="s">
        <v>490</v>
      </c>
      <c r="C523" s="64" t="s">
        <v>528</v>
      </c>
    </row>
    <row r="524" spans="1:3" ht="72.5">
      <c r="A524" s="17" t="s">
        <v>735</v>
      </c>
      <c r="B524" s="17" t="s">
        <v>490</v>
      </c>
      <c r="C524" s="64" t="s">
        <v>736</v>
      </c>
    </row>
    <row r="525" spans="1:3" ht="43.5">
      <c r="A525" s="17" t="s">
        <v>735</v>
      </c>
      <c r="B525" s="17" t="s">
        <v>490</v>
      </c>
      <c r="C525" s="64" t="s">
        <v>526</v>
      </c>
    </row>
    <row r="526" spans="1:3">
      <c r="A526" s="17" t="s">
        <v>735</v>
      </c>
      <c r="B526" s="17" t="s">
        <v>424</v>
      </c>
      <c r="C526" s="17" t="s">
        <v>491</v>
      </c>
    </row>
    <row r="527" spans="1:3">
      <c r="A527" s="17" t="s">
        <v>735</v>
      </c>
      <c r="B527" s="17" t="s">
        <v>487</v>
      </c>
      <c r="C527" s="64" t="s">
        <v>488</v>
      </c>
    </row>
    <row r="528" spans="1:3">
      <c r="A528" s="17" t="s">
        <v>735</v>
      </c>
      <c r="B528" s="17" t="s">
        <v>487</v>
      </c>
      <c r="C528" s="64" t="s">
        <v>579</v>
      </c>
    </row>
    <row r="529" spans="1:3">
      <c r="A529" s="17" t="s">
        <v>735</v>
      </c>
      <c r="B529" s="17" t="s">
        <v>487</v>
      </c>
      <c r="C529" s="64" t="s">
        <v>583</v>
      </c>
    </row>
    <row r="530" spans="1:3">
      <c r="A530" s="17" t="s">
        <v>735</v>
      </c>
      <c r="B530" s="17" t="s">
        <v>487</v>
      </c>
      <c r="C530" s="64" t="s">
        <v>584</v>
      </c>
    </row>
    <row r="531" spans="1:3">
      <c r="A531" s="17" t="s">
        <v>735</v>
      </c>
      <c r="B531" s="17" t="s">
        <v>487</v>
      </c>
      <c r="C531" s="64" t="s">
        <v>585</v>
      </c>
    </row>
    <row r="532" spans="1:3">
      <c r="A532" s="17" t="s">
        <v>735</v>
      </c>
      <c r="B532" s="17" t="s">
        <v>487</v>
      </c>
      <c r="C532" s="17" t="s">
        <v>586</v>
      </c>
    </row>
    <row r="533" spans="1:3">
      <c r="A533" s="17" t="s">
        <v>735</v>
      </c>
      <c r="B533" s="17" t="s">
        <v>425</v>
      </c>
      <c r="C533" s="17" t="s">
        <v>581</v>
      </c>
    </row>
    <row r="534" spans="1:3">
      <c r="A534" s="17" t="s">
        <v>735</v>
      </c>
      <c r="B534" s="17" t="s">
        <v>487</v>
      </c>
      <c r="C534" s="17" t="s">
        <v>524</v>
      </c>
    </row>
    <row r="535" spans="1:3">
      <c r="A535" s="17" t="s">
        <v>735</v>
      </c>
      <c r="B535" s="17" t="s">
        <v>487</v>
      </c>
      <c r="C535" s="64" t="s">
        <v>587</v>
      </c>
    </row>
    <row r="536" spans="1:3" ht="58">
      <c r="A536" s="17" t="s">
        <v>735</v>
      </c>
      <c r="B536" s="17" t="s">
        <v>487</v>
      </c>
      <c r="C536" s="64" t="s">
        <v>588</v>
      </c>
    </row>
    <row r="537" spans="1:3" ht="87">
      <c r="A537" s="17" t="s">
        <v>737</v>
      </c>
      <c r="B537" s="17" t="s">
        <v>487</v>
      </c>
      <c r="C537" s="64" t="s">
        <v>589</v>
      </c>
    </row>
    <row r="538" spans="1:3">
      <c r="A538" s="17" t="s">
        <v>737</v>
      </c>
      <c r="B538" s="17" t="s">
        <v>424</v>
      </c>
      <c r="C538" s="17" t="s">
        <v>489</v>
      </c>
    </row>
    <row r="539" spans="1:3" ht="29">
      <c r="A539" s="17" t="s">
        <v>737</v>
      </c>
      <c r="B539" s="17" t="s">
        <v>560</v>
      </c>
      <c r="C539" s="64" t="s">
        <v>561</v>
      </c>
    </row>
    <row r="540" spans="1:3">
      <c r="A540" s="17" t="s">
        <v>737</v>
      </c>
      <c r="B540" s="17" t="s">
        <v>424</v>
      </c>
      <c r="C540" s="17" t="s">
        <v>562</v>
      </c>
    </row>
    <row r="541" spans="1:3">
      <c r="A541" s="17" t="s">
        <v>737</v>
      </c>
      <c r="B541" s="17" t="s">
        <v>439</v>
      </c>
      <c r="C541" s="64" t="s">
        <v>471</v>
      </c>
    </row>
    <row r="542" spans="1:3">
      <c r="A542" s="17" t="s">
        <v>737</v>
      </c>
      <c r="B542" s="17" t="s">
        <v>439</v>
      </c>
      <c r="C542" s="64" t="s">
        <v>440</v>
      </c>
    </row>
    <row r="543" spans="1:3">
      <c r="A543" s="17" t="s">
        <v>737</v>
      </c>
      <c r="B543" s="17" t="s">
        <v>439</v>
      </c>
      <c r="C543" s="64" t="s">
        <v>441</v>
      </c>
    </row>
    <row r="544" spans="1:3">
      <c r="A544" s="17" t="s">
        <v>737</v>
      </c>
      <c r="B544" s="17" t="s">
        <v>439</v>
      </c>
      <c r="C544" s="17" t="s">
        <v>466</v>
      </c>
    </row>
    <row r="545" spans="1:3">
      <c r="A545" s="17" t="s">
        <v>737</v>
      </c>
      <c r="B545" s="17" t="s">
        <v>439</v>
      </c>
      <c r="C545" s="64" t="s">
        <v>570</v>
      </c>
    </row>
    <row r="546" spans="1:3">
      <c r="A546" s="17" t="s">
        <v>737</v>
      </c>
      <c r="B546" s="17" t="s">
        <v>439</v>
      </c>
      <c r="C546" s="64" t="s">
        <v>442</v>
      </c>
    </row>
    <row r="547" spans="1:3">
      <c r="A547" s="17" t="s">
        <v>737</v>
      </c>
      <c r="B547" s="17" t="s">
        <v>439</v>
      </c>
      <c r="C547" s="64" t="s">
        <v>519</v>
      </c>
    </row>
    <row r="548" spans="1:3">
      <c r="A548" s="17" t="s">
        <v>737</v>
      </c>
      <c r="B548" s="17" t="s">
        <v>439</v>
      </c>
      <c r="C548" s="17" t="s">
        <v>484</v>
      </c>
    </row>
    <row r="549" spans="1:3">
      <c r="A549" s="17" t="s">
        <v>737</v>
      </c>
      <c r="B549" s="17" t="s">
        <v>439</v>
      </c>
      <c r="C549" s="64" t="s">
        <v>529</v>
      </c>
    </row>
    <row r="550" spans="1:3">
      <c r="A550" s="17" t="s">
        <v>737</v>
      </c>
      <c r="B550" s="17" t="s">
        <v>439</v>
      </c>
      <c r="C550" s="17" t="s">
        <v>580</v>
      </c>
    </row>
    <row r="551" spans="1:3" ht="29">
      <c r="A551" s="17" t="s">
        <v>737</v>
      </c>
      <c r="B551" s="17" t="s">
        <v>439</v>
      </c>
      <c r="C551" s="64" t="s">
        <v>738</v>
      </c>
    </row>
    <row r="552" spans="1:3">
      <c r="A552" s="17" t="s">
        <v>737</v>
      </c>
      <c r="B552" s="17" t="s">
        <v>439</v>
      </c>
      <c r="C552" s="17" t="s">
        <v>530</v>
      </c>
    </row>
    <row r="553" spans="1:3">
      <c r="A553" s="17" t="s">
        <v>737</v>
      </c>
      <c r="B553" s="17" t="s">
        <v>424</v>
      </c>
      <c r="C553" s="64" t="s">
        <v>448</v>
      </c>
    </row>
    <row r="554" spans="1:3">
      <c r="A554" s="17" t="s">
        <v>737</v>
      </c>
      <c r="B554" s="17" t="s">
        <v>426</v>
      </c>
      <c r="C554" s="17" t="s">
        <v>428</v>
      </c>
    </row>
    <row r="555" spans="1:3">
      <c r="A555" s="17" t="s">
        <v>737</v>
      </c>
      <c r="B555" s="17" t="s">
        <v>426</v>
      </c>
      <c r="C555" s="64" t="s">
        <v>533</v>
      </c>
    </row>
    <row r="556" spans="1:3">
      <c r="A556" s="17" t="s">
        <v>737</v>
      </c>
      <c r="B556" s="17" t="s">
        <v>426</v>
      </c>
      <c r="C556" s="64" t="s">
        <v>739</v>
      </c>
    </row>
    <row r="557" spans="1:3">
      <c r="A557" s="17" t="s">
        <v>737</v>
      </c>
      <c r="B557" s="17" t="s">
        <v>426</v>
      </c>
      <c r="C557" s="64" t="s">
        <v>572</v>
      </c>
    </row>
    <row r="558" spans="1:3">
      <c r="A558" s="17" t="s">
        <v>737</v>
      </c>
      <c r="B558" s="17" t="s">
        <v>426</v>
      </c>
      <c r="C558" s="64" t="s">
        <v>573</v>
      </c>
    </row>
    <row r="559" spans="1:3">
      <c r="A559" s="17" t="s">
        <v>737</v>
      </c>
      <c r="B559" s="17" t="s">
        <v>426</v>
      </c>
      <c r="C559" s="64" t="s">
        <v>574</v>
      </c>
    </row>
    <row r="560" spans="1:3">
      <c r="A560" s="17" t="s">
        <v>737</v>
      </c>
      <c r="B560" s="17" t="s">
        <v>426</v>
      </c>
      <c r="C560" s="17" t="s">
        <v>575</v>
      </c>
    </row>
    <row r="561" spans="1:3">
      <c r="A561" s="17" t="s">
        <v>737</v>
      </c>
      <c r="B561" s="17" t="s">
        <v>426</v>
      </c>
      <c r="C561" s="64" t="s">
        <v>531</v>
      </c>
    </row>
    <row r="562" spans="1:3">
      <c r="A562" s="17" t="s">
        <v>737</v>
      </c>
      <c r="B562" s="17" t="s">
        <v>426</v>
      </c>
      <c r="C562" s="17" t="s">
        <v>556</v>
      </c>
    </row>
    <row r="563" spans="1:3">
      <c r="A563" s="17" t="s">
        <v>737</v>
      </c>
      <c r="B563" s="17" t="s">
        <v>426</v>
      </c>
      <c r="C563" s="64" t="s">
        <v>525</v>
      </c>
    </row>
    <row r="564" spans="1:3">
      <c r="A564" s="17" t="s">
        <v>737</v>
      </c>
      <c r="B564" s="17" t="s">
        <v>424</v>
      </c>
      <c r="C564" s="17" t="s">
        <v>427</v>
      </c>
    </row>
    <row r="565" spans="1:3" ht="43.5">
      <c r="A565" s="17" t="s">
        <v>737</v>
      </c>
      <c r="B565" s="17" t="s">
        <v>520</v>
      </c>
      <c r="C565" s="64" t="s">
        <v>545</v>
      </c>
    </row>
    <row r="566" spans="1:3" ht="58">
      <c r="A566" s="17" t="s">
        <v>737</v>
      </c>
      <c r="B566" s="17" t="s">
        <v>520</v>
      </c>
      <c r="C566" s="64" t="s">
        <v>546</v>
      </c>
    </row>
    <row r="567" spans="1:3" ht="43.5">
      <c r="A567" s="17" t="s">
        <v>737</v>
      </c>
      <c r="B567" s="17" t="s">
        <v>520</v>
      </c>
      <c r="C567" s="64" t="s">
        <v>547</v>
      </c>
    </row>
    <row r="568" spans="1:3" ht="58">
      <c r="A568" s="17" t="s">
        <v>737</v>
      </c>
      <c r="B568" s="17" t="s">
        <v>520</v>
      </c>
      <c r="C568" s="64" t="s">
        <v>548</v>
      </c>
    </row>
    <row r="569" spans="1:3">
      <c r="A569" s="17" t="s">
        <v>737</v>
      </c>
      <c r="B569" s="17" t="s">
        <v>424</v>
      </c>
      <c r="C569" s="64" t="s">
        <v>521</v>
      </c>
    </row>
    <row r="570" spans="1:3">
      <c r="A570" s="17" t="s">
        <v>737</v>
      </c>
      <c r="B570" s="17" t="s">
        <v>449</v>
      </c>
      <c r="C570" s="64" t="s">
        <v>472</v>
      </c>
    </row>
    <row r="571" spans="1:3">
      <c r="A571" s="17" t="s">
        <v>737</v>
      </c>
      <c r="B571" s="17" t="s">
        <v>550</v>
      </c>
      <c r="C571" s="64" t="s">
        <v>740</v>
      </c>
    </row>
    <row r="572" spans="1:3">
      <c r="A572" s="17" t="s">
        <v>737</v>
      </c>
      <c r="B572" s="17" t="s">
        <v>550</v>
      </c>
      <c r="C572" s="64" t="s">
        <v>741</v>
      </c>
    </row>
    <row r="573" spans="1:3">
      <c r="A573" s="17" t="s">
        <v>737</v>
      </c>
      <c r="B573" s="17" t="s">
        <v>550</v>
      </c>
      <c r="C573" s="64" t="s">
        <v>742</v>
      </c>
    </row>
    <row r="574" spans="1:3">
      <c r="A574" s="17" t="s">
        <v>737</v>
      </c>
      <c r="B574" s="17" t="s">
        <v>550</v>
      </c>
      <c r="C574" s="64" t="s">
        <v>743</v>
      </c>
    </row>
    <row r="575" spans="1:3">
      <c r="A575" s="17" t="s">
        <v>737</v>
      </c>
      <c r="B575" s="17" t="s">
        <v>550</v>
      </c>
      <c r="C575" s="64" t="s">
        <v>744</v>
      </c>
    </row>
    <row r="576" spans="1:3">
      <c r="A576" s="17" t="s">
        <v>737</v>
      </c>
      <c r="B576" s="17" t="s">
        <v>550</v>
      </c>
      <c r="C576" s="64" t="s">
        <v>745</v>
      </c>
    </row>
    <row r="577" spans="1:3">
      <c r="A577" s="17" t="s">
        <v>737</v>
      </c>
      <c r="B577" s="17" t="s">
        <v>550</v>
      </c>
      <c r="C577" s="64" t="s">
        <v>746</v>
      </c>
    </row>
    <row r="578" spans="1:3">
      <c r="A578" s="17" t="s">
        <v>737</v>
      </c>
      <c r="B578" s="17" t="s">
        <v>550</v>
      </c>
      <c r="C578" s="64" t="s">
        <v>747</v>
      </c>
    </row>
    <row r="579" spans="1:3">
      <c r="A579" s="17" t="s">
        <v>737</v>
      </c>
      <c r="B579" s="17" t="s">
        <v>550</v>
      </c>
      <c r="C579" s="64" t="s">
        <v>748</v>
      </c>
    </row>
    <row r="580" spans="1:3">
      <c r="A580" s="17" t="s">
        <v>737</v>
      </c>
      <c r="B580" s="17" t="s">
        <v>550</v>
      </c>
      <c r="C580" s="64" t="s">
        <v>749</v>
      </c>
    </row>
    <row r="581" spans="1:3">
      <c r="A581" s="17" t="s">
        <v>737</v>
      </c>
      <c r="B581" s="17" t="s">
        <v>550</v>
      </c>
      <c r="C581" s="64" t="s">
        <v>750</v>
      </c>
    </row>
    <row r="582" spans="1:3">
      <c r="A582" s="17" t="s">
        <v>737</v>
      </c>
      <c r="B582" s="17" t="s">
        <v>550</v>
      </c>
      <c r="C582" s="17" t="s">
        <v>751</v>
      </c>
    </row>
    <row r="583" spans="1:3">
      <c r="A583" s="17" t="s">
        <v>737</v>
      </c>
      <c r="B583" s="17" t="s">
        <v>550</v>
      </c>
      <c r="C583" s="64" t="s">
        <v>752</v>
      </c>
    </row>
    <row r="584" spans="1:3">
      <c r="A584" s="17" t="s">
        <v>737</v>
      </c>
      <c r="B584" s="17" t="s">
        <v>449</v>
      </c>
      <c r="C584" s="17" t="s">
        <v>571</v>
      </c>
    </row>
    <row r="585" spans="1:3">
      <c r="A585" s="17" t="s">
        <v>737</v>
      </c>
      <c r="B585" s="17" t="s">
        <v>449</v>
      </c>
      <c r="C585" s="64" t="s">
        <v>753</v>
      </c>
    </row>
    <row r="586" spans="1:3">
      <c r="A586" s="17" t="s">
        <v>737</v>
      </c>
      <c r="B586" s="17" t="s">
        <v>449</v>
      </c>
      <c r="C586" s="64" t="s">
        <v>473</v>
      </c>
    </row>
    <row r="587" spans="1:3" ht="29">
      <c r="A587" s="17" t="s">
        <v>737</v>
      </c>
      <c r="B587" s="17" t="s">
        <v>449</v>
      </c>
      <c r="C587" s="64" t="s">
        <v>474</v>
      </c>
    </row>
    <row r="588" spans="1:3">
      <c r="A588" s="17" t="s">
        <v>737</v>
      </c>
      <c r="B588" s="17" t="s">
        <v>449</v>
      </c>
      <c r="C588" s="17" t="s">
        <v>475</v>
      </c>
    </row>
    <row r="589" spans="1:3" ht="29">
      <c r="A589" s="17" t="s">
        <v>737</v>
      </c>
      <c r="B589" s="17" t="s">
        <v>449</v>
      </c>
      <c r="C589" s="64" t="s">
        <v>476</v>
      </c>
    </row>
    <row r="590" spans="1:3">
      <c r="A590" s="17" t="s">
        <v>737</v>
      </c>
      <c r="B590" s="17" t="s">
        <v>449</v>
      </c>
      <c r="C590" s="17" t="s">
        <v>478</v>
      </c>
    </row>
    <row r="591" spans="1:3" ht="29">
      <c r="A591" s="17" t="s">
        <v>737</v>
      </c>
      <c r="B591" s="17" t="s">
        <v>449</v>
      </c>
      <c r="C591" s="64" t="s">
        <v>479</v>
      </c>
    </row>
    <row r="592" spans="1:3">
      <c r="A592" s="17" t="s">
        <v>737</v>
      </c>
      <c r="B592" s="17" t="s">
        <v>449</v>
      </c>
      <c r="C592" s="17" t="s">
        <v>480</v>
      </c>
    </row>
    <row r="593" spans="1:3" ht="29">
      <c r="A593" s="17" t="s">
        <v>737</v>
      </c>
      <c r="B593" s="17" t="s">
        <v>449</v>
      </c>
      <c r="C593" s="64" t="s">
        <v>481</v>
      </c>
    </row>
    <row r="594" spans="1:3">
      <c r="A594" s="17" t="s">
        <v>737</v>
      </c>
      <c r="B594" s="17" t="s">
        <v>449</v>
      </c>
      <c r="C594" s="17" t="s">
        <v>482</v>
      </c>
    </row>
    <row r="595" spans="1:3" ht="29">
      <c r="A595" s="17" t="s">
        <v>737</v>
      </c>
      <c r="B595" s="17" t="s">
        <v>449</v>
      </c>
      <c r="C595" s="64" t="s">
        <v>483</v>
      </c>
    </row>
    <row r="596" spans="1:3">
      <c r="A596" s="17" t="s">
        <v>737</v>
      </c>
      <c r="B596" s="17" t="s">
        <v>449</v>
      </c>
      <c r="C596" s="17" t="s">
        <v>485</v>
      </c>
    </row>
    <row r="597" spans="1:3" ht="29">
      <c r="A597" s="17" t="s">
        <v>754</v>
      </c>
      <c r="B597" s="17" t="s">
        <v>449</v>
      </c>
      <c r="C597" s="64" t="s">
        <v>486</v>
      </c>
    </row>
    <row r="598" spans="1:3">
      <c r="A598" s="17" t="s">
        <v>754</v>
      </c>
      <c r="B598" s="17" t="s">
        <v>449</v>
      </c>
      <c r="C598" s="64" t="s">
        <v>620</v>
      </c>
    </row>
    <row r="599" spans="1:3" ht="29">
      <c r="A599" s="17" t="s">
        <v>754</v>
      </c>
      <c r="B599" s="17" t="s">
        <v>449</v>
      </c>
      <c r="C599" s="64" t="s">
        <v>621</v>
      </c>
    </row>
    <row r="600" spans="1:3">
      <c r="A600" s="17" t="s">
        <v>754</v>
      </c>
      <c r="B600" s="17" t="s">
        <v>449</v>
      </c>
      <c r="C600" s="64" t="s">
        <v>527</v>
      </c>
    </row>
    <row r="601" spans="1:3">
      <c r="A601" s="17" t="s">
        <v>754</v>
      </c>
      <c r="B601" s="17" t="s">
        <v>424</v>
      </c>
      <c r="C601" s="64" t="s">
        <v>450</v>
      </c>
    </row>
    <row r="602" spans="1:3">
      <c r="A602" s="17" t="s">
        <v>754</v>
      </c>
      <c r="B602" s="17" t="s">
        <v>423</v>
      </c>
      <c r="C602" s="17" t="s">
        <v>477</v>
      </c>
    </row>
    <row r="603" spans="1:3">
      <c r="A603" s="17" t="s">
        <v>754</v>
      </c>
      <c r="B603" s="17" t="s">
        <v>423</v>
      </c>
      <c r="C603" s="64" t="s">
        <v>549</v>
      </c>
    </row>
    <row r="604" spans="1:3">
      <c r="A604" s="17" t="s">
        <v>754</v>
      </c>
      <c r="B604" s="17" t="s">
        <v>423</v>
      </c>
      <c r="C604" s="17" t="s">
        <v>590</v>
      </c>
    </row>
    <row r="605" spans="1:3">
      <c r="A605" s="17" t="s">
        <v>754</v>
      </c>
      <c r="B605" s="17" t="s">
        <v>423</v>
      </c>
      <c r="C605" s="17" t="s">
        <v>591</v>
      </c>
    </row>
    <row r="606" spans="1:3">
      <c r="A606" s="17" t="s">
        <v>754</v>
      </c>
      <c r="B606" s="17" t="s">
        <v>423</v>
      </c>
      <c r="C606" s="17" t="s">
        <v>592</v>
      </c>
    </row>
    <row r="607" spans="1:3">
      <c r="A607" s="17" t="s">
        <v>754</v>
      </c>
      <c r="B607" s="17" t="s">
        <v>423</v>
      </c>
      <c r="C607" s="64" t="s">
        <v>534</v>
      </c>
    </row>
    <row r="608" spans="1:3">
      <c r="A608" s="17" t="s">
        <v>754</v>
      </c>
      <c r="B608" s="17" t="s">
        <v>423</v>
      </c>
      <c r="C608" s="64" t="s">
        <v>535</v>
      </c>
    </row>
    <row r="609" spans="1:3">
      <c r="A609" s="17" t="s">
        <v>754</v>
      </c>
      <c r="B609" s="17" t="s">
        <v>423</v>
      </c>
      <c r="C609" s="64" t="s">
        <v>536</v>
      </c>
    </row>
    <row r="610" spans="1:3">
      <c r="A610" s="17" t="s">
        <v>754</v>
      </c>
      <c r="B610" s="17" t="s">
        <v>423</v>
      </c>
      <c r="C610" s="64" t="s">
        <v>593</v>
      </c>
    </row>
    <row r="611" spans="1:3">
      <c r="A611" s="17" t="s">
        <v>754</v>
      </c>
      <c r="B611" s="17" t="s">
        <v>423</v>
      </c>
      <c r="C611" s="64" t="s">
        <v>537</v>
      </c>
    </row>
    <row r="612" spans="1:3">
      <c r="A612" s="17" t="s">
        <v>754</v>
      </c>
      <c r="B612" s="17" t="s">
        <v>424</v>
      </c>
      <c r="C612" s="17" t="s">
        <v>451</v>
      </c>
    </row>
    <row r="613" spans="1:3">
      <c r="A613" s="17" t="s">
        <v>755</v>
      </c>
      <c r="B613" s="17" t="s">
        <v>424</v>
      </c>
      <c r="C613" s="17" t="s">
        <v>452</v>
      </c>
    </row>
    <row r="614" spans="1:3">
      <c r="A614" s="17" t="s">
        <v>756</v>
      </c>
      <c r="B614" s="17" t="s">
        <v>424</v>
      </c>
      <c r="C614" s="64" t="s">
        <v>446</v>
      </c>
    </row>
    <row r="615" spans="1:3" ht="29">
      <c r="A615" s="17" t="s">
        <v>756</v>
      </c>
      <c r="B615" s="17" t="s">
        <v>453</v>
      </c>
      <c r="C615" s="64" t="s">
        <v>757</v>
      </c>
    </row>
    <row r="616" spans="1:3">
      <c r="A616" s="17" t="s">
        <v>756</v>
      </c>
      <c r="B616" s="17" t="s">
        <v>424</v>
      </c>
      <c r="C616" s="64" t="s">
        <v>454</v>
      </c>
    </row>
    <row r="617" spans="1:3">
      <c r="A617" s="17" t="s">
        <v>756</v>
      </c>
      <c r="B617" s="17" t="s">
        <v>438</v>
      </c>
      <c r="C617" s="17" t="s">
        <v>469</v>
      </c>
    </row>
    <row r="618" spans="1:3">
      <c r="A618" s="17" t="s">
        <v>756</v>
      </c>
      <c r="B618" s="17" t="s">
        <v>438</v>
      </c>
      <c r="C618" s="64" t="s">
        <v>553</v>
      </c>
    </row>
    <row r="619" spans="1:3">
      <c r="A619" s="17" t="s">
        <v>756</v>
      </c>
      <c r="B619" s="17" t="s">
        <v>438</v>
      </c>
      <c r="C619" s="64" t="s">
        <v>465</v>
      </c>
    </row>
    <row r="620" spans="1:3">
      <c r="A620" s="17" t="s">
        <v>756</v>
      </c>
      <c r="B620" s="17" t="s">
        <v>438</v>
      </c>
      <c r="C620" s="17" t="s">
        <v>554</v>
      </c>
    </row>
    <row r="621" spans="1:3">
      <c r="A621" s="17" t="s">
        <v>758</v>
      </c>
      <c r="B621" s="17" t="s">
        <v>438</v>
      </c>
      <c r="C621" s="17" t="s">
        <v>578</v>
      </c>
    </row>
    <row r="622" spans="1:3" ht="29">
      <c r="A622" s="17" t="s">
        <v>758</v>
      </c>
      <c r="B622" s="17" t="s">
        <v>438</v>
      </c>
      <c r="C622" s="64" t="s">
        <v>555</v>
      </c>
    </row>
    <row r="623" spans="1:3">
      <c r="A623" s="17" t="s">
        <v>758</v>
      </c>
      <c r="B623" s="17" t="s">
        <v>438</v>
      </c>
      <c r="C623" s="64" t="s">
        <v>470</v>
      </c>
    </row>
    <row r="624" spans="1:3">
      <c r="A624" s="17" t="s">
        <v>758</v>
      </c>
      <c r="B624" s="17" t="s">
        <v>424</v>
      </c>
      <c r="C624" s="17" t="s">
        <v>447</v>
      </c>
    </row>
    <row r="625" spans="1:3">
      <c r="A625" s="17" t="s">
        <v>758</v>
      </c>
      <c r="B625" s="17" t="s">
        <v>490</v>
      </c>
      <c r="C625" s="17" t="s">
        <v>528</v>
      </c>
    </row>
    <row r="626" spans="1:3" ht="72.5">
      <c r="A626" s="17" t="s">
        <v>758</v>
      </c>
      <c r="B626" s="17" t="s">
        <v>490</v>
      </c>
      <c r="C626" s="64" t="s">
        <v>759</v>
      </c>
    </row>
    <row r="627" spans="1:3" ht="43.5">
      <c r="A627" s="17" t="s">
        <v>758</v>
      </c>
      <c r="B627" s="17" t="s">
        <v>490</v>
      </c>
      <c r="C627" s="64" t="s">
        <v>526</v>
      </c>
    </row>
    <row r="628" spans="1:3">
      <c r="A628" s="17" t="s">
        <v>758</v>
      </c>
      <c r="B628" s="17" t="s">
        <v>424</v>
      </c>
      <c r="C628" s="17" t="s">
        <v>491</v>
      </c>
    </row>
    <row r="629" spans="1:3">
      <c r="A629" s="17" t="s">
        <v>758</v>
      </c>
      <c r="B629" s="17" t="s">
        <v>487</v>
      </c>
      <c r="C629" s="17" t="s">
        <v>488</v>
      </c>
    </row>
    <row r="630" spans="1:3">
      <c r="A630" s="17" t="s">
        <v>758</v>
      </c>
      <c r="B630" s="17" t="s">
        <v>487</v>
      </c>
      <c r="C630" s="64" t="s">
        <v>579</v>
      </c>
    </row>
    <row r="631" spans="1:3">
      <c r="A631" s="17" t="s">
        <v>758</v>
      </c>
      <c r="B631" s="17" t="s">
        <v>487</v>
      </c>
      <c r="C631" s="64" t="s">
        <v>583</v>
      </c>
    </row>
    <row r="632" spans="1:3">
      <c r="A632" s="17" t="s">
        <v>758</v>
      </c>
      <c r="B632" s="17" t="s">
        <v>487</v>
      </c>
      <c r="C632" s="17" t="s">
        <v>584</v>
      </c>
    </row>
    <row r="633" spans="1:3">
      <c r="A633" s="17" t="s">
        <v>758</v>
      </c>
      <c r="B633" s="17" t="s">
        <v>487</v>
      </c>
      <c r="C633" s="17" t="s">
        <v>585</v>
      </c>
    </row>
    <row r="634" spans="1:3">
      <c r="A634" s="17" t="s">
        <v>758</v>
      </c>
      <c r="B634" s="17" t="s">
        <v>487</v>
      </c>
      <c r="C634" s="64" t="s">
        <v>586</v>
      </c>
    </row>
    <row r="635" spans="1:3">
      <c r="A635" s="17" t="s">
        <v>758</v>
      </c>
      <c r="B635" s="17" t="s">
        <v>425</v>
      </c>
      <c r="C635" s="17" t="s">
        <v>581</v>
      </c>
    </row>
    <row r="636" spans="1:3">
      <c r="A636" s="17" t="s">
        <v>758</v>
      </c>
      <c r="B636" s="17" t="s">
        <v>487</v>
      </c>
      <c r="C636" s="64" t="s">
        <v>524</v>
      </c>
    </row>
    <row r="637" spans="1:3">
      <c r="A637" s="17" t="s">
        <v>758</v>
      </c>
      <c r="B637" s="17" t="s">
        <v>487</v>
      </c>
      <c r="C637" s="64" t="s">
        <v>587</v>
      </c>
    </row>
    <row r="638" spans="1:3">
      <c r="A638" s="17" t="s">
        <v>758</v>
      </c>
      <c r="B638" s="17" t="s">
        <v>487</v>
      </c>
      <c r="C638" s="17" t="s">
        <v>588</v>
      </c>
    </row>
    <row r="639" spans="1:3" ht="87">
      <c r="A639" s="17" t="s">
        <v>758</v>
      </c>
      <c r="B639" s="17" t="s">
        <v>487</v>
      </c>
      <c r="C639" s="64" t="s">
        <v>589</v>
      </c>
    </row>
    <row r="640" spans="1:3">
      <c r="A640" s="17" t="s">
        <v>758</v>
      </c>
      <c r="B640" s="17" t="s">
        <v>424</v>
      </c>
      <c r="C640" s="17" t="s">
        <v>489</v>
      </c>
    </row>
    <row r="641" spans="1:3" ht="29">
      <c r="A641" s="17" t="s">
        <v>758</v>
      </c>
      <c r="B641" s="17" t="s">
        <v>560</v>
      </c>
      <c r="C641" s="64" t="s">
        <v>561</v>
      </c>
    </row>
    <row r="642" spans="1:3">
      <c r="A642" s="17" t="s">
        <v>758</v>
      </c>
      <c r="B642" s="17" t="s">
        <v>424</v>
      </c>
      <c r="C642" s="17" t="s">
        <v>562</v>
      </c>
    </row>
    <row r="643" spans="1:3">
      <c r="A643" s="17" t="s">
        <v>758</v>
      </c>
      <c r="B643" s="17" t="s">
        <v>439</v>
      </c>
      <c r="C643" s="64" t="s">
        <v>471</v>
      </c>
    </row>
    <row r="644" spans="1:3">
      <c r="A644" s="17" t="s">
        <v>758</v>
      </c>
      <c r="B644" s="17" t="s">
        <v>439</v>
      </c>
      <c r="C644" s="17" t="s">
        <v>440</v>
      </c>
    </row>
    <row r="645" spans="1:3">
      <c r="A645" s="17" t="s">
        <v>758</v>
      </c>
      <c r="B645" s="17" t="s">
        <v>439</v>
      </c>
      <c r="C645" s="64" t="s">
        <v>441</v>
      </c>
    </row>
    <row r="646" spans="1:3">
      <c r="A646" s="17" t="s">
        <v>758</v>
      </c>
      <c r="B646" s="17" t="s">
        <v>439</v>
      </c>
      <c r="C646" s="17" t="s">
        <v>466</v>
      </c>
    </row>
    <row r="647" spans="1:3">
      <c r="A647" s="17" t="s">
        <v>758</v>
      </c>
      <c r="B647" s="17" t="s">
        <v>439</v>
      </c>
      <c r="C647" s="64" t="s">
        <v>570</v>
      </c>
    </row>
    <row r="648" spans="1:3">
      <c r="A648" s="17" t="s">
        <v>758</v>
      </c>
      <c r="B648" s="17" t="s">
        <v>439</v>
      </c>
      <c r="C648" s="17" t="s">
        <v>442</v>
      </c>
    </row>
    <row r="649" spans="1:3">
      <c r="A649" s="17" t="s">
        <v>758</v>
      </c>
      <c r="B649" s="17" t="s">
        <v>439</v>
      </c>
      <c r="C649" s="64" t="s">
        <v>519</v>
      </c>
    </row>
    <row r="650" spans="1:3">
      <c r="A650" s="17" t="s">
        <v>758</v>
      </c>
      <c r="B650" s="17" t="s">
        <v>439</v>
      </c>
      <c r="C650" s="64" t="s">
        <v>484</v>
      </c>
    </row>
    <row r="651" spans="1:3">
      <c r="A651" s="17" t="s">
        <v>758</v>
      </c>
      <c r="B651" s="17" t="s">
        <v>439</v>
      </c>
      <c r="C651" s="64" t="s">
        <v>529</v>
      </c>
    </row>
    <row r="652" spans="1:3" ht="58">
      <c r="A652" s="17" t="s">
        <v>758</v>
      </c>
      <c r="B652" s="17" t="s">
        <v>439</v>
      </c>
      <c r="C652" s="64" t="s">
        <v>580</v>
      </c>
    </row>
    <row r="653" spans="1:3" ht="29">
      <c r="A653" s="17" t="s">
        <v>758</v>
      </c>
      <c r="B653" s="17" t="s">
        <v>439</v>
      </c>
      <c r="C653" s="64" t="s">
        <v>760</v>
      </c>
    </row>
    <row r="654" spans="1:3">
      <c r="A654" s="17" t="s">
        <v>758</v>
      </c>
      <c r="B654" s="17" t="s">
        <v>439</v>
      </c>
      <c r="C654" s="17" t="s">
        <v>530</v>
      </c>
    </row>
    <row r="655" spans="1:3">
      <c r="A655" s="17" t="s">
        <v>758</v>
      </c>
      <c r="B655" s="17" t="s">
        <v>424</v>
      </c>
      <c r="C655" s="64" t="s">
        <v>448</v>
      </c>
    </row>
    <row r="656" spans="1:3">
      <c r="A656" s="17" t="s">
        <v>758</v>
      </c>
      <c r="B656" s="17" t="s">
        <v>426</v>
      </c>
      <c r="C656" s="17" t="s">
        <v>428</v>
      </c>
    </row>
    <row r="657" spans="1:3">
      <c r="A657" s="17" t="s">
        <v>758</v>
      </c>
      <c r="B657" s="17" t="s">
        <v>426</v>
      </c>
      <c r="C657" s="64" t="s">
        <v>533</v>
      </c>
    </row>
    <row r="658" spans="1:3">
      <c r="A658" s="17" t="s">
        <v>758</v>
      </c>
      <c r="B658" s="17" t="s">
        <v>426</v>
      </c>
      <c r="C658" s="64" t="s">
        <v>761</v>
      </c>
    </row>
    <row r="659" spans="1:3">
      <c r="A659" s="17" t="s">
        <v>758</v>
      </c>
      <c r="B659" s="17" t="s">
        <v>426</v>
      </c>
      <c r="C659" s="64" t="s">
        <v>605</v>
      </c>
    </row>
    <row r="660" spans="1:3">
      <c r="A660" s="17" t="s">
        <v>758</v>
      </c>
      <c r="B660" s="17" t="s">
        <v>426</v>
      </c>
      <c r="C660" s="64" t="s">
        <v>606</v>
      </c>
    </row>
    <row r="661" spans="1:3">
      <c r="A661" s="17" t="s">
        <v>758</v>
      </c>
      <c r="B661" s="17" t="s">
        <v>426</v>
      </c>
      <c r="C661" s="64" t="s">
        <v>607</v>
      </c>
    </row>
    <row r="662" spans="1:3">
      <c r="A662" s="17" t="s">
        <v>758</v>
      </c>
      <c r="B662" s="17" t="s">
        <v>426</v>
      </c>
      <c r="C662" s="64" t="s">
        <v>608</v>
      </c>
    </row>
    <row r="663" spans="1:3">
      <c r="A663" s="17" t="s">
        <v>758</v>
      </c>
      <c r="B663" s="17" t="s">
        <v>426</v>
      </c>
      <c r="C663" s="17" t="s">
        <v>531</v>
      </c>
    </row>
    <row r="664" spans="1:3">
      <c r="A664" s="17" t="s">
        <v>758</v>
      </c>
      <c r="B664" s="17" t="s">
        <v>426</v>
      </c>
      <c r="C664" s="64" t="s">
        <v>556</v>
      </c>
    </row>
    <row r="665" spans="1:3">
      <c r="A665" s="17" t="s">
        <v>758</v>
      </c>
      <c r="B665" s="17" t="s">
        <v>426</v>
      </c>
      <c r="C665" s="17" t="s">
        <v>525</v>
      </c>
    </row>
    <row r="666" spans="1:3">
      <c r="A666" s="17" t="s">
        <v>758</v>
      </c>
      <c r="B666" s="17" t="s">
        <v>424</v>
      </c>
      <c r="C666" s="64" t="s">
        <v>427</v>
      </c>
    </row>
    <row r="667" spans="1:3">
      <c r="A667" s="17" t="s">
        <v>758</v>
      </c>
      <c r="B667" s="17" t="s">
        <v>520</v>
      </c>
      <c r="C667" s="17" t="s">
        <v>545</v>
      </c>
    </row>
    <row r="668" spans="1:3" ht="58">
      <c r="A668" s="17" t="s">
        <v>758</v>
      </c>
      <c r="B668" s="17" t="s">
        <v>520</v>
      </c>
      <c r="C668" s="64" t="s">
        <v>546</v>
      </c>
    </row>
    <row r="669" spans="1:3">
      <c r="A669" s="17" t="s">
        <v>758</v>
      </c>
      <c r="B669" s="17" t="s">
        <v>520</v>
      </c>
      <c r="C669" s="17" t="s">
        <v>547</v>
      </c>
    </row>
    <row r="670" spans="1:3" ht="58">
      <c r="A670" s="17" t="s">
        <v>758</v>
      </c>
      <c r="B670" s="17" t="s">
        <v>520</v>
      </c>
      <c r="C670" s="64" t="s">
        <v>548</v>
      </c>
    </row>
    <row r="671" spans="1:3">
      <c r="A671" s="17" t="s">
        <v>758</v>
      </c>
      <c r="B671" s="17" t="s">
        <v>424</v>
      </c>
      <c r="C671" s="17" t="s">
        <v>521</v>
      </c>
    </row>
    <row r="672" spans="1:3">
      <c r="A672" s="17" t="s">
        <v>758</v>
      </c>
      <c r="B672" s="17" t="s">
        <v>449</v>
      </c>
      <c r="C672" s="17" t="s">
        <v>472</v>
      </c>
    </row>
    <row r="673" spans="1:3">
      <c r="A673" s="17" t="s">
        <v>758</v>
      </c>
      <c r="B673" s="17" t="s">
        <v>550</v>
      </c>
      <c r="C673" s="17" t="s">
        <v>762</v>
      </c>
    </row>
    <row r="674" spans="1:3">
      <c r="A674" s="17" t="s">
        <v>758</v>
      </c>
      <c r="B674" s="17" t="s">
        <v>550</v>
      </c>
      <c r="C674" s="17" t="s">
        <v>763</v>
      </c>
    </row>
    <row r="675" spans="1:3">
      <c r="A675" s="17" t="s">
        <v>758</v>
      </c>
      <c r="B675" s="17" t="s">
        <v>550</v>
      </c>
      <c r="C675" s="64" t="s">
        <v>764</v>
      </c>
    </row>
    <row r="676" spans="1:3">
      <c r="A676" s="17" t="s">
        <v>758</v>
      </c>
      <c r="B676" s="17" t="s">
        <v>550</v>
      </c>
      <c r="C676" s="64" t="s">
        <v>765</v>
      </c>
    </row>
    <row r="677" spans="1:3">
      <c r="A677" s="17" t="s">
        <v>758</v>
      </c>
      <c r="B677" s="17" t="s">
        <v>550</v>
      </c>
      <c r="C677" s="64" t="s">
        <v>766</v>
      </c>
    </row>
    <row r="678" spans="1:3">
      <c r="A678" s="17" t="s">
        <v>758</v>
      </c>
      <c r="B678" s="17" t="s">
        <v>550</v>
      </c>
      <c r="C678" s="64" t="s">
        <v>767</v>
      </c>
    </row>
    <row r="679" spans="1:3">
      <c r="A679" s="17" t="s">
        <v>758</v>
      </c>
      <c r="B679" s="17" t="s">
        <v>550</v>
      </c>
      <c r="C679" s="17" t="s">
        <v>768</v>
      </c>
    </row>
    <row r="680" spans="1:3">
      <c r="A680" s="17" t="s">
        <v>758</v>
      </c>
      <c r="B680" s="17" t="s">
        <v>550</v>
      </c>
      <c r="C680" s="64" t="s">
        <v>769</v>
      </c>
    </row>
    <row r="681" spans="1:3">
      <c r="A681" s="17" t="s">
        <v>758</v>
      </c>
      <c r="B681" s="17" t="s">
        <v>550</v>
      </c>
      <c r="C681" s="17" t="s">
        <v>770</v>
      </c>
    </row>
    <row r="682" spans="1:3">
      <c r="A682" s="17" t="s">
        <v>758</v>
      </c>
      <c r="B682" s="17" t="s">
        <v>550</v>
      </c>
      <c r="C682" s="64" t="s">
        <v>771</v>
      </c>
    </row>
    <row r="683" spans="1:3">
      <c r="A683" s="17" t="s">
        <v>758</v>
      </c>
      <c r="B683" s="17" t="s">
        <v>550</v>
      </c>
      <c r="C683" s="17" t="s">
        <v>772</v>
      </c>
    </row>
    <row r="684" spans="1:3">
      <c r="A684" s="17" t="s">
        <v>758</v>
      </c>
      <c r="B684" s="17" t="s">
        <v>550</v>
      </c>
      <c r="C684" s="64" t="s">
        <v>773</v>
      </c>
    </row>
    <row r="685" spans="1:3">
      <c r="A685" s="17" t="s">
        <v>758</v>
      </c>
      <c r="B685" s="17" t="s">
        <v>550</v>
      </c>
      <c r="C685" s="64" t="s">
        <v>774</v>
      </c>
    </row>
    <row r="686" spans="1:3">
      <c r="A686" s="17" t="s">
        <v>758</v>
      </c>
      <c r="B686" s="17" t="s">
        <v>449</v>
      </c>
      <c r="C686" s="64" t="s">
        <v>571</v>
      </c>
    </row>
    <row r="687" spans="1:3">
      <c r="A687" s="17" t="s">
        <v>758</v>
      </c>
      <c r="B687" s="17" t="s">
        <v>449</v>
      </c>
      <c r="C687" s="64" t="s">
        <v>775</v>
      </c>
    </row>
    <row r="688" spans="1:3">
      <c r="A688" s="17" t="s">
        <v>758</v>
      </c>
      <c r="B688" s="17" t="s">
        <v>449</v>
      </c>
      <c r="C688" s="64" t="s">
        <v>473</v>
      </c>
    </row>
    <row r="689" spans="1:3" ht="29">
      <c r="A689" s="17" t="s">
        <v>776</v>
      </c>
      <c r="B689" s="17" t="s">
        <v>449</v>
      </c>
      <c r="C689" s="64" t="s">
        <v>474</v>
      </c>
    </row>
    <row r="690" spans="1:3">
      <c r="A690" s="17" t="s">
        <v>776</v>
      </c>
      <c r="B690" s="17" t="s">
        <v>449</v>
      </c>
      <c r="C690" s="64" t="s">
        <v>475</v>
      </c>
    </row>
    <row r="691" spans="1:3" ht="29">
      <c r="A691" s="17" t="s">
        <v>776</v>
      </c>
      <c r="B691" s="17" t="s">
        <v>449</v>
      </c>
      <c r="C691" s="64" t="s">
        <v>476</v>
      </c>
    </row>
    <row r="692" spans="1:3">
      <c r="A692" s="17" t="s">
        <v>776</v>
      </c>
      <c r="B692" s="17" t="s">
        <v>449</v>
      </c>
      <c r="C692" s="64" t="s">
        <v>478</v>
      </c>
    </row>
    <row r="693" spans="1:3" ht="29">
      <c r="A693" s="17" t="s">
        <v>776</v>
      </c>
      <c r="B693" s="17" t="s">
        <v>449</v>
      </c>
      <c r="C693" s="64" t="s">
        <v>479</v>
      </c>
    </row>
    <row r="694" spans="1:3">
      <c r="A694" s="17" t="s">
        <v>776</v>
      </c>
      <c r="B694" s="17" t="s">
        <v>449</v>
      </c>
      <c r="C694" s="64" t="s">
        <v>480</v>
      </c>
    </row>
    <row r="695" spans="1:3" ht="29">
      <c r="A695" s="17" t="s">
        <v>776</v>
      </c>
      <c r="B695" s="17" t="s">
        <v>449</v>
      </c>
      <c r="C695" s="64" t="s">
        <v>481</v>
      </c>
    </row>
    <row r="696" spans="1:3">
      <c r="A696" s="17" t="s">
        <v>776</v>
      </c>
      <c r="B696" s="17" t="s">
        <v>449</v>
      </c>
      <c r="C696" s="64" t="s">
        <v>482</v>
      </c>
    </row>
    <row r="697" spans="1:3" ht="29">
      <c r="A697" s="17" t="s">
        <v>776</v>
      </c>
      <c r="B697" s="17" t="s">
        <v>449</v>
      </c>
      <c r="C697" s="64" t="s">
        <v>483</v>
      </c>
    </row>
    <row r="698" spans="1:3">
      <c r="A698" s="17" t="s">
        <v>776</v>
      </c>
      <c r="B698" s="17" t="s">
        <v>449</v>
      </c>
      <c r="C698" s="64" t="s">
        <v>485</v>
      </c>
    </row>
    <row r="699" spans="1:3" ht="29">
      <c r="A699" s="17" t="s">
        <v>776</v>
      </c>
      <c r="B699" s="17" t="s">
        <v>449</v>
      </c>
      <c r="C699" s="64" t="s">
        <v>486</v>
      </c>
    </row>
    <row r="700" spans="1:3">
      <c r="A700" s="17" t="s">
        <v>776</v>
      </c>
      <c r="B700" s="17" t="s">
        <v>449</v>
      </c>
      <c r="C700" s="64" t="s">
        <v>777</v>
      </c>
    </row>
    <row r="701" spans="1:3" ht="29">
      <c r="A701" s="17" t="s">
        <v>776</v>
      </c>
      <c r="B701" s="17" t="s">
        <v>449</v>
      </c>
      <c r="C701" s="64" t="s">
        <v>778</v>
      </c>
    </row>
    <row r="702" spans="1:3">
      <c r="A702" s="17" t="s">
        <v>776</v>
      </c>
      <c r="B702" s="17" t="s">
        <v>449</v>
      </c>
      <c r="C702" s="64" t="s">
        <v>527</v>
      </c>
    </row>
    <row r="703" spans="1:3">
      <c r="A703" s="17" t="s">
        <v>776</v>
      </c>
      <c r="B703" s="17" t="s">
        <v>424</v>
      </c>
      <c r="C703" s="64" t="s">
        <v>450</v>
      </c>
    </row>
    <row r="704" spans="1:3">
      <c r="A704" s="17" t="s">
        <v>776</v>
      </c>
      <c r="B704" s="17" t="s">
        <v>423</v>
      </c>
      <c r="C704" s="17" t="s">
        <v>477</v>
      </c>
    </row>
    <row r="705" spans="1:3">
      <c r="A705" s="17" t="s">
        <v>776</v>
      </c>
      <c r="B705" s="17" t="s">
        <v>423</v>
      </c>
      <c r="C705" s="64" t="s">
        <v>549</v>
      </c>
    </row>
    <row r="706" spans="1:3">
      <c r="A706" s="17" t="s">
        <v>776</v>
      </c>
      <c r="B706" s="17" t="s">
        <v>423</v>
      </c>
      <c r="C706" s="17" t="s">
        <v>590</v>
      </c>
    </row>
    <row r="707" spans="1:3">
      <c r="A707" s="17" t="s">
        <v>776</v>
      </c>
      <c r="B707" s="17" t="s">
        <v>423</v>
      </c>
      <c r="C707" s="64" t="s">
        <v>591</v>
      </c>
    </row>
    <row r="708" spans="1:3">
      <c r="A708" s="17" t="s">
        <v>776</v>
      </c>
      <c r="B708" s="17" t="s">
        <v>423</v>
      </c>
      <c r="C708" s="17" t="s">
        <v>592</v>
      </c>
    </row>
    <row r="709" spans="1:3">
      <c r="A709" s="17" t="s">
        <v>776</v>
      </c>
      <c r="B709" s="17" t="s">
        <v>423</v>
      </c>
      <c r="C709" s="64" t="s">
        <v>534</v>
      </c>
    </row>
    <row r="710" spans="1:3">
      <c r="A710" s="17" t="s">
        <v>776</v>
      </c>
      <c r="B710" s="17" t="s">
        <v>423</v>
      </c>
      <c r="C710" s="17" t="s">
        <v>535</v>
      </c>
    </row>
    <row r="711" spans="1:3">
      <c r="A711" s="17" t="s">
        <v>776</v>
      </c>
      <c r="B711" s="17" t="s">
        <v>423</v>
      </c>
      <c r="C711" s="64" t="s">
        <v>536</v>
      </c>
    </row>
    <row r="712" spans="1:3">
      <c r="A712" s="17" t="s">
        <v>776</v>
      </c>
      <c r="B712" s="17" t="s">
        <v>423</v>
      </c>
      <c r="C712" s="17" t="s">
        <v>593</v>
      </c>
    </row>
    <row r="713" spans="1:3">
      <c r="A713" s="17" t="s">
        <v>776</v>
      </c>
      <c r="B713" s="17" t="s">
        <v>423</v>
      </c>
      <c r="C713" s="17" t="s">
        <v>537</v>
      </c>
    </row>
    <row r="714" spans="1:3">
      <c r="A714" s="17" t="s">
        <v>776</v>
      </c>
      <c r="B714" s="17" t="s">
        <v>424</v>
      </c>
      <c r="C714" s="64" t="s">
        <v>451</v>
      </c>
    </row>
    <row r="715" spans="1:3">
      <c r="A715" s="17" t="s">
        <v>779</v>
      </c>
      <c r="B715" s="17" t="s">
        <v>424</v>
      </c>
      <c r="C715" s="64" t="s">
        <v>452</v>
      </c>
    </row>
    <row r="716" spans="1:3">
      <c r="A716" s="17" t="s">
        <v>780</v>
      </c>
      <c r="B716" s="17" t="s">
        <v>424</v>
      </c>
      <c r="C716" s="64" t="s">
        <v>446</v>
      </c>
    </row>
    <row r="717" spans="1:3" ht="29">
      <c r="A717" s="17" t="s">
        <v>780</v>
      </c>
      <c r="B717" s="17" t="s">
        <v>453</v>
      </c>
      <c r="C717" s="64" t="s">
        <v>781</v>
      </c>
    </row>
    <row r="718" spans="1:3">
      <c r="A718" s="17" t="s">
        <v>780</v>
      </c>
      <c r="B718" s="17" t="s">
        <v>424</v>
      </c>
      <c r="C718" s="17" t="s">
        <v>454</v>
      </c>
    </row>
    <row r="719" spans="1:3">
      <c r="A719" s="17" t="s">
        <v>780</v>
      </c>
      <c r="B719" s="17" t="s">
        <v>438</v>
      </c>
      <c r="C719" s="64" t="s">
        <v>469</v>
      </c>
    </row>
    <row r="720" spans="1:3">
      <c r="A720" s="17" t="s">
        <v>780</v>
      </c>
      <c r="B720" s="17" t="s">
        <v>438</v>
      </c>
      <c r="C720" s="17" t="s">
        <v>553</v>
      </c>
    </row>
    <row r="721" spans="1:3">
      <c r="A721" s="17" t="s">
        <v>780</v>
      </c>
      <c r="B721" s="17" t="s">
        <v>438</v>
      </c>
      <c r="C721" s="64" t="s">
        <v>465</v>
      </c>
    </row>
    <row r="722" spans="1:3">
      <c r="A722" s="17" t="s">
        <v>780</v>
      </c>
      <c r="B722" s="17" t="s">
        <v>438</v>
      </c>
      <c r="C722" s="17" t="s">
        <v>554</v>
      </c>
    </row>
    <row r="723" spans="1:3">
      <c r="A723" s="17" t="s">
        <v>780</v>
      </c>
      <c r="B723" s="17" t="s">
        <v>438</v>
      </c>
      <c r="C723" s="64" t="s">
        <v>578</v>
      </c>
    </row>
    <row r="724" spans="1:3" ht="29">
      <c r="A724" s="17" t="s">
        <v>782</v>
      </c>
      <c r="B724" s="17" t="s">
        <v>438</v>
      </c>
      <c r="C724" s="64" t="s">
        <v>555</v>
      </c>
    </row>
    <row r="725" spans="1:3">
      <c r="A725" s="17" t="s">
        <v>782</v>
      </c>
      <c r="B725" s="17" t="s">
        <v>438</v>
      </c>
      <c r="C725" s="17" t="s">
        <v>470</v>
      </c>
    </row>
    <row r="726" spans="1:3">
      <c r="A726" s="17" t="s">
        <v>782</v>
      </c>
      <c r="B726" s="17" t="s">
        <v>424</v>
      </c>
      <c r="C726" s="17" t="s">
        <v>447</v>
      </c>
    </row>
    <row r="727" spans="1:3">
      <c r="A727" s="17" t="s">
        <v>782</v>
      </c>
      <c r="B727" s="17" t="s">
        <v>490</v>
      </c>
      <c r="C727" s="17" t="s">
        <v>528</v>
      </c>
    </row>
    <row r="728" spans="1:3" ht="72.5">
      <c r="A728" s="17" t="s">
        <v>782</v>
      </c>
      <c r="B728" s="17" t="s">
        <v>490</v>
      </c>
      <c r="C728" s="64" t="s">
        <v>783</v>
      </c>
    </row>
    <row r="729" spans="1:3" ht="43.5">
      <c r="A729" s="17" t="s">
        <v>782</v>
      </c>
      <c r="B729" s="17" t="s">
        <v>490</v>
      </c>
      <c r="C729" s="64" t="s">
        <v>526</v>
      </c>
    </row>
    <row r="730" spans="1:3">
      <c r="A730" s="17" t="s">
        <v>782</v>
      </c>
      <c r="B730" s="17" t="s">
        <v>424</v>
      </c>
      <c r="C730" s="17" t="s">
        <v>491</v>
      </c>
    </row>
    <row r="731" spans="1:3">
      <c r="A731" s="17" t="s">
        <v>782</v>
      </c>
      <c r="B731" s="17" t="s">
        <v>487</v>
      </c>
      <c r="C731" s="64" t="s">
        <v>488</v>
      </c>
    </row>
    <row r="732" spans="1:3">
      <c r="A732" s="17" t="s">
        <v>782</v>
      </c>
      <c r="B732" s="17" t="s">
        <v>487</v>
      </c>
      <c r="C732" s="64" t="s">
        <v>579</v>
      </c>
    </row>
    <row r="733" spans="1:3">
      <c r="A733" s="17" t="s">
        <v>782</v>
      </c>
      <c r="B733" s="17" t="s">
        <v>487</v>
      </c>
      <c r="C733" s="17" t="s">
        <v>583</v>
      </c>
    </row>
    <row r="734" spans="1:3">
      <c r="A734" s="17" t="s">
        <v>782</v>
      </c>
      <c r="B734" s="17" t="s">
        <v>487</v>
      </c>
      <c r="C734" s="17" t="s">
        <v>584</v>
      </c>
    </row>
    <row r="735" spans="1:3">
      <c r="A735" s="17" t="s">
        <v>782</v>
      </c>
      <c r="B735" s="17" t="s">
        <v>487</v>
      </c>
      <c r="C735" s="17" t="s">
        <v>585</v>
      </c>
    </row>
    <row r="736" spans="1:3">
      <c r="A736" s="17" t="s">
        <v>782</v>
      </c>
      <c r="B736" s="17" t="s">
        <v>487</v>
      </c>
      <c r="C736" s="17" t="s">
        <v>586</v>
      </c>
    </row>
    <row r="737" spans="1:3">
      <c r="A737" s="17" t="s">
        <v>782</v>
      </c>
      <c r="B737" s="17" t="s">
        <v>425</v>
      </c>
      <c r="C737" s="17" t="s">
        <v>581</v>
      </c>
    </row>
    <row r="738" spans="1:3">
      <c r="A738" s="17" t="s">
        <v>782</v>
      </c>
      <c r="B738" s="17" t="s">
        <v>487</v>
      </c>
      <c r="C738" s="64" t="s">
        <v>524</v>
      </c>
    </row>
    <row r="739" spans="1:3">
      <c r="A739" s="17" t="s">
        <v>782</v>
      </c>
      <c r="B739" s="17" t="s">
        <v>487</v>
      </c>
      <c r="C739" s="17" t="s">
        <v>587</v>
      </c>
    </row>
    <row r="740" spans="1:3" ht="58">
      <c r="A740" s="17" t="s">
        <v>782</v>
      </c>
      <c r="B740" s="17" t="s">
        <v>487</v>
      </c>
      <c r="C740" s="64" t="s">
        <v>588</v>
      </c>
    </row>
    <row r="741" spans="1:3" ht="87">
      <c r="A741" s="17" t="s">
        <v>782</v>
      </c>
      <c r="B741" s="17" t="s">
        <v>487</v>
      </c>
      <c r="C741" s="64" t="s">
        <v>589</v>
      </c>
    </row>
    <row r="742" spans="1:3">
      <c r="A742" s="17" t="s">
        <v>782</v>
      </c>
      <c r="B742" s="17" t="s">
        <v>424</v>
      </c>
      <c r="C742" s="17" t="s">
        <v>489</v>
      </c>
    </row>
    <row r="743" spans="1:3" ht="29">
      <c r="A743" s="17" t="s">
        <v>782</v>
      </c>
      <c r="B743" s="17" t="s">
        <v>560</v>
      </c>
      <c r="C743" s="64" t="s">
        <v>561</v>
      </c>
    </row>
    <row r="744" spans="1:3">
      <c r="A744" s="17" t="s">
        <v>782</v>
      </c>
      <c r="B744" s="17" t="s">
        <v>424</v>
      </c>
      <c r="C744" s="17" t="s">
        <v>562</v>
      </c>
    </row>
    <row r="745" spans="1:3">
      <c r="A745" s="17" t="s">
        <v>782</v>
      </c>
      <c r="B745" s="17" t="s">
        <v>439</v>
      </c>
      <c r="C745" s="64" t="s">
        <v>471</v>
      </c>
    </row>
    <row r="746" spans="1:3">
      <c r="A746" s="17" t="s">
        <v>782</v>
      </c>
      <c r="B746" s="17" t="s">
        <v>439</v>
      </c>
      <c r="C746" s="17" t="s">
        <v>440</v>
      </c>
    </row>
    <row r="747" spans="1:3">
      <c r="A747" s="17" t="s">
        <v>782</v>
      </c>
      <c r="B747" s="17" t="s">
        <v>439</v>
      </c>
      <c r="C747" s="17" t="s">
        <v>441</v>
      </c>
    </row>
    <row r="748" spans="1:3">
      <c r="A748" s="17" t="s">
        <v>782</v>
      </c>
      <c r="B748" s="17" t="s">
        <v>439</v>
      </c>
      <c r="C748" s="17" t="s">
        <v>466</v>
      </c>
    </row>
    <row r="749" spans="1:3">
      <c r="A749" s="17" t="s">
        <v>782</v>
      </c>
      <c r="B749" s="17" t="s">
        <v>439</v>
      </c>
      <c r="C749" s="17" t="s">
        <v>570</v>
      </c>
    </row>
    <row r="750" spans="1:3">
      <c r="A750" s="17" t="s">
        <v>782</v>
      </c>
      <c r="B750" s="17" t="s">
        <v>439</v>
      </c>
      <c r="C750" s="64" t="s">
        <v>442</v>
      </c>
    </row>
    <row r="751" spans="1:3">
      <c r="A751" s="17" t="s">
        <v>782</v>
      </c>
      <c r="B751" s="17" t="s">
        <v>439</v>
      </c>
      <c r="C751" s="17" t="s">
        <v>519</v>
      </c>
    </row>
    <row r="752" spans="1:3">
      <c r="A752" s="17" t="s">
        <v>782</v>
      </c>
      <c r="B752" s="17" t="s">
        <v>439</v>
      </c>
      <c r="C752" s="64" t="s">
        <v>484</v>
      </c>
    </row>
    <row r="753" spans="1:3">
      <c r="A753" s="17" t="s">
        <v>782</v>
      </c>
      <c r="B753" s="17" t="s">
        <v>439</v>
      </c>
      <c r="C753" s="64" t="s">
        <v>529</v>
      </c>
    </row>
    <row r="754" spans="1:3" ht="58">
      <c r="A754" s="17" t="s">
        <v>782</v>
      </c>
      <c r="B754" s="17" t="s">
        <v>439</v>
      </c>
      <c r="C754" s="64" t="s">
        <v>580</v>
      </c>
    </row>
    <row r="755" spans="1:3" ht="29">
      <c r="A755" s="17" t="s">
        <v>782</v>
      </c>
      <c r="B755" s="17" t="s">
        <v>439</v>
      </c>
      <c r="C755" s="64" t="s">
        <v>784</v>
      </c>
    </row>
    <row r="756" spans="1:3">
      <c r="A756" s="17" t="s">
        <v>782</v>
      </c>
      <c r="B756" s="17" t="s">
        <v>439</v>
      </c>
      <c r="C756" s="64" t="s">
        <v>530</v>
      </c>
    </row>
    <row r="757" spans="1:3">
      <c r="A757" s="17" t="s">
        <v>782</v>
      </c>
      <c r="B757" s="17" t="s">
        <v>424</v>
      </c>
      <c r="C757" s="17" t="s">
        <v>448</v>
      </c>
    </row>
    <row r="758" spans="1:3">
      <c r="A758" s="17" t="s">
        <v>782</v>
      </c>
      <c r="B758" s="17" t="s">
        <v>426</v>
      </c>
      <c r="C758" s="64" t="s">
        <v>428</v>
      </c>
    </row>
    <row r="759" spans="1:3">
      <c r="A759" s="17" t="s">
        <v>782</v>
      </c>
      <c r="B759" s="17" t="s">
        <v>426</v>
      </c>
      <c r="C759" s="17" t="s">
        <v>533</v>
      </c>
    </row>
    <row r="760" spans="1:3">
      <c r="A760" s="17" t="s">
        <v>782</v>
      </c>
      <c r="B760" s="17" t="s">
        <v>426</v>
      </c>
      <c r="C760" s="64" t="s">
        <v>785</v>
      </c>
    </row>
    <row r="761" spans="1:3">
      <c r="A761" s="17" t="s">
        <v>782</v>
      </c>
      <c r="B761" s="17" t="s">
        <v>426</v>
      </c>
      <c r="C761" s="64" t="s">
        <v>605</v>
      </c>
    </row>
    <row r="762" spans="1:3">
      <c r="A762" s="17" t="s">
        <v>782</v>
      </c>
      <c r="B762" s="17" t="s">
        <v>426</v>
      </c>
      <c r="C762" s="64" t="s">
        <v>606</v>
      </c>
    </row>
    <row r="763" spans="1:3">
      <c r="A763" s="17" t="s">
        <v>782</v>
      </c>
      <c r="B763" s="17" t="s">
        <v>426</v>
      </c>
      <c r="C763" s="64" t="s">
        <v>607</v>
      </c>
    </row>
    <row r="764" spans="1:3">
      <c r="A764" s="17" t="s">
        <v>782</v>
      </c>
      <c r="B764" s="17" t="s">
        <v>426</v>
      </c>
      <c r="C764" s="17" t="s">
        <v>608</v>
      </c>
    </row>
    <row r="765" spans="1:3">
      <c r="A765" s="17" t="s">
        <v>782</v>
      </c>
      <c r="B765" s="17" t="s">
        <v>426</v>
      </c>
      <c r="C765" s="64" t="s">
        <v>531</v>
      </c>
    </row>
    <row r="766" spans="1:3">
      <c r="A766" s="17" t="s">
        <v>782</v>
      </c>
      <c r="B766" s="17" t="s">
        <v>426</v>
      </c>
      <c r="C766" s="17" t="s">
        <v>556</v>
      </c>
    </row>
    <row r="767" spans="1:3">
      <c r="A767" s="17" t="s">
        <v>782</v>
      </c>
      <c r="B767" s="17" t="s">
        <v>426</v>
      </c>
      <c r="C767" s="64" t="s">
        <v>525</v>
      </c>
    </row>
    <row r="768" spans="1:3">
      <c r="A768" s="17" t="s">
        <v>782</v>
      </c>
      <c r="B768" s="17" t="s">
        <v>424</v>
      </c>
      <c r="C768" s="17" t="s">
        <v>427</v>
      </c>
    </row>
    <row r="769" spans="1:3" ht="43.5">
      <c r="A769" s="17" t="s">
        <v>782</v>
      </c>
      <c r="B769" s="17" t="s">
        <v>520</v>
      </c>
      <c r="C769" s="64" t="s">
        <v>545</v>
      </c>
    </row>
    <row r="770" spans="1:3" ht="58">
      <c r="A770" s="17" t="s">
        <v>782</v>
      </c>
      <c r="B770" s="17" t="s">
        <v>520</v>
      </c>
      <c r="C770" s="64" t="s">
        <v>546</v>
      </c>
    </row>
    <row r="771" spans="1:3" ht="43.5">
      <c r="A771" s="17" t="s">
        <v>782</v>
      </c>
      <c r="B771" s="17" t="s">
        <v>520</v>
      </c>
      <c r="C771" s="64" t="s">
        <v>547</v>
      </c>
    </row>
    <row r="772" spans="1:3" ht="58">
      <c r="A772" s="17" t="s">
        <v>782</v>
      </c>
      <c r="B772" s="17" t="s">
        <v>520</v>
      </c>
      <c r="C772" s="64" t="s">
        <v>548</v>
      </c>
    </row>
    <row r="773" spans="1:3">
      <c r="A773" s="17" t="s">
        <v>782</v>
      </c>
      <c r="B773" s="17" t="s">
        <v>424</v>
      </c>
      <c r="C773" s="64" t="s">
        <v>521</v>
      </c>
    </row>
    <row r="774" spans="1:3">
      <c r="A774" s="17" t="s">
        <v>782</v>
      </c>
      <c r="B774" s="17" t="s">
        <v>449</v>
      </c>
      <c r="C774" s="64" t="s">
        <v>472</v>
      </c>
    </row>
    <row r="775" spans="1:3">
      <c r="A775" s="17" t="s">
        <v>782</v>
      </c>
      <c r="B775" s="17" t="s">
        <v>550</v>
      </c>
      <c r="C775" s="17" t="s">
        <v>786</v>
      </c>
    </row>
    <row r="776" spans="1:3">
      <c r="A776" s="17" t="s">
        <v>782</v>
      </c>
      <c r="B776" s="17" t="s">
        <v>550</v>
      </c>
      <c r="C776" s="17" t="s">
        <v>787</v>
      </c>
    </row>
    <row r="777" spans="1:3">
      <c r="A777" s="17" t="s">
        <v>782</v>
      </c>
      <c r="B777" s="17" t="s">
        <v>550</v>
      </c>
      <c r="C777" s="64" t="s">
        <v>788</v>
      </c>
    </row>
    <row r="778" spans="1:3">
      <c r="A778" s="17" t="s">
        <v>782</v>
      </c>
      <c r="B778" s="17" t="s">
        <v>550</v>
      </c>
      <c r="C778" s="17" t="s">
        <v>789</v>
      </c>
    </row>
    <row r="779" spans="1:3">
      <c r="A779" s="17" t="s">
        <v>782</v>
      </c>
      <c r="B779" s="17" t="s">
        <v>550</v>
      </c>
      <c r="C779" s="17" t="s">
        <v>790</v>
      </c>
    </row>
    <row r="780" spans="1:3">
      <c r="A780" s="17" t="s">
        <v>782</v>
      </c>
      <c r="B780" s="17" t="s">
        <v>550</v>
      </c>
      <c r="C780" s="17" t="s">
        <v>791</v>
      </c>
    </row>
    <row r="781" spans="1:3">
      <c r="A781" s="17" t="s">
        <v>782</v>
      </c>
      <c r="B781" s="17" t="s">
        <v>550</v>
      </c>
      <c r="C781" s="64" t="s">
        <v>792</v>
      </c>
    </row>
    <row r="782" spans="1:3">
      <c r="A782" s="17" t="s">
        <v>782</v>
      </c>
      <c r="B782" s="17" t="s">
        <v>550</v>
      </c>
      <c r="C782" s="64" t="s">
        <v>793</v>
      </c>
    </row>
    <row r="783" spans="1:3">
      <c r="A783" s="17" t="s">
        <v>782</v>
      </c>
      <c r="B783" s="17" t="s">
        <v>550</v>
      </c>
      <c r="C783" s="64" t="s">
        <v>794</v>
      </c>
    </row>
    <row r="784" spans="1:3">
      <c r="A784" s="17" t="s">
        <v>782</v>
      </c>
      <c r="B784" s="17" t="s">
        <v>550</v>
      </c>
      <c r="C784" s="17" t="s">
        <v>795</v>
      </c>
    </row>
    <row r="785" spans="1:3">
      <c r="A785" s="17" t="s">
        <v>782</v>
      </c>
      <c r="B785" s="17" t="s">
        <v>550</v>
      </c>
      <c r="C785" s="64" t="s">
        <v>796</v>
      </c>
    </row>
    <row r="786" spans="1:3">
      <c r="A786" s="17" t="s">
        <v>782</v>
      </c>
      <c r="B786" s="17" t="s">
        <v>550</v>
      </c>
      <c r="C786" s="17" t="s">
        <v>797</v>
      </c>
    </row>
    <row r="787" spans="1:3">
      <c r="A787" s="17" t="s">
        <v>782</v>
      </c>
      <c r="B787" s="17" t="s">
        <v>550</v>
      </c>
      <c r="C787" s="17" t="s">
        <v>798</v>
      </c>
    </row>
    <row r="788" spans="1:3">
      <c r="A788" s="17" t="s">
        <v>782</v>
      </c>
      <c r="B788" s="17" t="s">
        <v>449</v>
      </c>
      <c r="C788" s="17" t="s">
        <v>571</v>
      </c>
    </row>
    <row r="789" spans="1:3">
      <c r="A789" s="17" t="s">
        <v>782</v>
      </c>
      <c r="B789" s="17" t="s">
        <v>449</v>
      </c>
      <c r="C789" s="64" t="s">
        <v>799</v>
      </c>
    </row>
    <row r="790" spans="1:3">
      <c r="A790" s="17" t="s">
        <v>782</v>
      </c>
      <c r="B790" s="17" t="s">
        <v>449</v>
      </c>
      <c r="C790" s="64" t="s">
        <v>473</v>
      </c>
    </row>
    <row r="791" spans="1:3" ht="29">
      <c r="A791" s="17" t="s">
        <v>782</v>
      </c>
      <c r="B791" s="17" t="s">
        <v>449</v>
      </c>
      <c r="C791" s="64" t="s">
        <v>474</v>
      </c>
    </row>
    <row r="792" spans="1:3">
      <c r="A792" s="17" t="s">
        <v>782</v>
      </c>
      <c r="B792" s="17" t="s">
        <v>449</v>
      </c>
      <c r="C792" s="64" t="s">
        <v>475</v>
      </c>
    </row>
    <row r="793" spans="1:3" ht="29">
      <c r="A793" s="17" t="s">
        <v>782</v>
      </c>
      <c r="B793" s="17" t="s">
        <v>449</v>
      </c>
      <c r="C793" s="64" t="s">
        <v>476</v>
      </c>
    </row>
    <row r="794" spans="1:3">
      <c r="A794" s="17" t="s">
        <v>800</v>
      </c>
      <c r="B794" s="17" t="s">
        <v>449</v>
      </c>
      <c r="C794" s="64" t="s">
        <v>478</v>
      </c>
    </row>
    <row r="795" spans="1:3" ht="29">
      <c r="A795" s="17" t="s">
        <v>800</v>
      </c>
      <c r="B795" s="17" t="s">
        <v>449</v>
      </c>
      <c r="C795" s="64" t="s">
        <v>479</v>
      </c>
    </row>
    <row r="796" spans="1:3">
      <c r="A796" s="17" t="s">
        <v>800</v>
      </c>
      <c r="B796" s="17" t="s">
        <v>449</v>
      </c>
      <c r="C796" s="64" t="s">
        <v>480</v>
      </c>
    </row>
    <row r="797" spans="1:3" ht="29">
      <c r="A797" s="17" t="s">
        <v>800</v>
      </c>
      <c r="B797" s="17" t="s">
        <v>449</v>
      </c>
      <c r="C797" s="64" t="s">
        <v>481</v>
      </c>
    </row>
    <row r="798" spans="1:3">
      <c r="A798" s="17" t="s">
        <v>800</v>
      </c>
      <c r="B798" s="17" t="s">
        <v>449</v>
      </c>
      <c r="C798" s="64" t="s">
        <v>482</v>
      </c>
    </row>
    <row r="799" spans="1:3" ht="29">
      <c r="A799" s="17" t="s">
        <v>800</v>
      </c>
      <c r="B799" s="17" t="s">
        <v>449</v>
      </c>
      <c r="C799" s="64" t="s">
        <v>483</v>
      </c>
    </row>
    <row r="800" spans="1:3">
      <c r="A800" s="17" t="s">
        <v>800</v>
      </c>
      <c r="B800" s="17" t="s">
        <v>449</v>
      </c>
      <c r="C800" s="64" t="s">
        <v>485</v>
      </c>
    </row>
    <row r="801" spans="1:3" ht="29">
      <c r="A801" s="17" t="s">
        <v>800</v>
      </c>
      <c r="B801" s="17" t="s">
        <v>449</v>
      </c>
      <c r="C801" s="64" t="s">
        <v>486</v>
      </c>
    </row>
    <row r="802" spans="1:3">
      <c r="A802" s="17" t="s">
        <v>800</v>
      </c>
      <c r="B802" s="17" t="s">
        <v>449</v>
      </c>
      <c r="C802" s="64" t="s">
        <v>801</v>
      </c>
    </row>
    <row r="803" spans="1:3" ht="29">
      <c r="A803" s="17" t="s">
        <v>800</v>
      </c>
      <c r="B803" s="17" t="s">
        <v>449</v>
      </c>
      <c r="C803" s="64" t="s">
        <v>802</v>
      </c>
    </row>
    <row r="804" spans="1:3">
      <c r="A804" s="17" t="s">
        <v>800</v>
      </c>
      <c r="B804" s="17" t="s">
        <v>449</v>
      </c>
      <c r="C804" s="64" t="s">
        <v>527</v>
      </c>
    </row>
    <row r="805" spans="1:3">
      <c r="A805" s="17" t="s">
        <v>800</v>
      </c>
      <c r="B805" s="17" t="s">
        <v>424</v>
      </c>
      <c r="C805" s="17" t="s">
        <v>450</v>
      </c>
    </row>
    <row r="806" spans="1:3">
      <c r="A806" s="17" t="s">
        <v>800</v>
      </c>
      <c r="B806" s="17" t="s">
        <v>423</v>
      </c>
      <c r="C806" s="64" t="s">
        <v>477</v>
      </c>
    </row>
    <row r="807" spans="1:3">
      <c r="A807" s="17" t="s">
        <v>800</v>
      </c>
      <c r="B807" s="17" t="s">
        <v>423</v>
      </c>
      <c r="C807" s="17" t="s">
        <v>549</v>
      </c>
    </row>
    <row r="808" spans="1:3" ht="29">
      <c r="A808" s="17" t="s">
        <v>800</v>
      </c>
      <c r="B808" s="17" t="s">
        <v>423</v>
      </c>
      <c r="C808" s="64" t="s">
        <v>590</v>
      </c>
    </row>
    <row r="809" spans="1:3">
      <c r="A809" s="17" t="s">
        <v>800</v>
      </c>
      <c r="B809" s="17" t="s">
        <v>423</v>
      </c>
      <c r="C809" s="17" t="s">
        <v>591</v>
      </c>
    </row>
    <row r="810" spans="1:3">
      <c r="A810" s="17" t="s">
        <v>800</v>
      </c>
      <c r="B810" s="17" t="s">
        <v>423</v>
      </c>
      <c r="C810" s="17" t="s">
        <v>592</v>
      </c>
    </row>
    <row r="811" spans="1:3">
      <c r="A811" s="17" t="s">
        <v>800</v>
      </c>
      <c r="B811" s="17" t="s">
        <v>423</v>
      </c>
      <c r="C811" s="17" t="s">
        <v>534</v>
      </c>
    </row>
    <row r="812" spans="1:3">
      <c r="A812" s="17" t="s">
        <v>800</v>
      </c>
      <c r="B812" s="17" t="s">
        <v>423</v>
      </c>
      <c r="C812" s="17" t="s">
        <v>535</v>
      </c>
    </row>
    <row r="813" spans="1:3">
      <c r="A813" s="17" t="s">
        <v>800</v>
      </c>
      <c r="B813" s="17" t="s">
        <v>423</v>
      </c>
      <c r="C813" s="64" t="s">
        <v>536</v>
      </c>
    </row>
    <row r="814" spans="1:3">
      <c r="A814" s="17" t="s">
        <v>800</v>
      </c>
      <c r="B814" s="17" t="s">
        <v>423</v>
      </c>
      <c r="C814" s="17" t="s">
        <v>593</v>
      </c>
    </row>
    <row r="815" spans="1:3">
      <c r="A815" s="17" t="s">
        <v>800</v>
      </c>
      <c r="B815" s="17" t="s">
        <v>423</v>
      </c>
      <c r="C815" s="64" t="s">
        <v>537</v>
      </c>
    </row>
    <row r="816" spans="1:3">
      <c r="A816" s="17" t="s">
        <v>800</v>
      </c>
      <c r="B816" s="17" t="s">
        <v>424</v>
      </c>
      <c r="C816" s="17" t="s">
        <v>451</v>
      </c>
    </row>
    <row r="817" spans="1:3">
      <c r="A817" s="17" t="s">
        <v>800</v>
      </c>
      <c r="B817" s="17" t="s">
        <v>424</v>
      </c>
      <c r="C817" s="17" t="s">
        <v>452</v>
      </c>
    </row>
    <row r="818" spans="1:3">
      <c r="A818" s="17" t="s">
        <v>803</v>
      </c>
      <c r="B818" s="17" t="s">
        <v>424</v>
      </c>
      <c r="C818" s="17" t="s">
        <v>446</v>
      </c>
    </row>
    <row r="819" spans="1:3" ht="29">
      <c r="A819" s="17" t="s">
        <v>804</v>
      </c>
      <c r="B819" s="17" t="s">
        <v>453</v>
      </c>
      <c r="C819" s="64" t="s">
        <v>805</v>
      </c>
    </row>
    <row r="820" spans="1:3">
      <c r="A820" s="17" t="s">
        <v>804</v>
      </c>
      <c r="B820" s="17" t="s">
        <v>424</v>
      </c>
      <c r="C820" s="17" t="s">
        <v>454</v>
      </c>
    </row>
    <row r="821" spans="1:3">
      <c r="A821" s="17" t="s">
        <v>804</v>
      </c>
      <c r="B821" s="17" t="s">
        <v>438</v>
      </c>
      <c r="C821" s="64" t="s">
        <v>469</v>
      </c>
    </row>
    <row r="822" spans="1:3">
      <c r="A822" s="17" t="s">
        <v>804</v>
      </c>
      <c r="B822" s="17" t="s">
        <v>438</v>
      </c>
      <c r="C822" s="17" t="s">
        <v>553</v>
      </c>
    </row>
    <row r="823" spans="1:3">
      <c r="A823" s="17" t="s">
        <v>804</v>
      </c>
      <c r="B823" s="17" t="s">
        <v>438</v>
      </c>
      <c r="C823" s="64" t="s">
        <v>465</v>
      </c>
    </row>
    <row r="824" spans="1:3">
      <c r="A824" s="17" t="s">
        <v>804</v>
      </c>
      <c r="B824" s="17" t="s">
        <v>438</v>
      </c>
      <c r="C824" s="17" t="s">
        <v>554</v>
      </c>
    </row>
    <row r="825" spans="1:3">
      <c r="A825" s="17" t="s">
        <v>806</v>
      </c>
      <c r="B825" s="17" t="s">
        <v>438</v>
      </c>
      <c r="C825" s="64" t="s">
        <v>578</v>
      </c>
    </row>
    <row r="826" spans="1:3" ht="29">
      <c r="A826" s="17" t="s">
        <v>806</v>
      </c>
      <c r="B826" s="17" t="s">
        <v>438</v>
      </c>
      <c r="C826" s="64" t="s">
        <v>555</v>
      </c>
    </row>
    <row r="827" spans="1:3">
      <c r="A827" s="17" t="s">
        <v>806</v>
      </c>
      <c r="B827" s="17" t="s">
        <v>438</v>
      </c>
      <c r="C827" s="64" t="s">
        <v>470</v>
      </c>
    </row>
    <row r="828" spans="1:3">
      <c r="A828" s="17" t="s">
        <v>806</v>
      </c>
      <c r="B828" s="17" t="s">
        <v>424</v>
      </c>
      <c r="C828" s="64" t="s">
        <v>447</v>
      </c>
    </row>
    <row r="829" spans="1:3">
      <c r="A829" s="17" t="s">
        <v>806</v>
      </c>
      <c r="B829" s="17" t="s">
        <v>490</v>
      </c>
      <c r="C829" s="64" t="s">
        <v>528</v>
      </c>
    </row>
    <row r="830" spans="1:3" ht="72.5">
      <c r="A830" s="17" t="s">
        <v>806</v>
      </c>
      <c r="B830" s="17" t="s">
        <v>490</v>
      </c>
      <c r="C830" s="64" t="s">
        <v>807</v>
      </c>
    </row>
    <row r="831" spans="1:3" ht="43.5">
      <c r="A831" s="17" t="s">
        <v>806</v>
      </c>
      <c r="B831" s="17" t="s">
        <v>490</v>
      </c>
      <c r="C831" s="64" t="s">
        <v>526</v>
      </c>
    </row>
    <row r="832" spans="1:3">
      <c r="A832" s="17" t="s">
        <v>806</v>
      </c>
      <c r="B832" s="17" t="s">
        <v>424</v>
      </c>
      <c r="C832" s="64" t="s">
        <v>491</v>
      </c>
    </row>
    <row r="833" spans="1:3">
      <c r="A833" s="17" t="s">
        <v>806</v>
      </c>
      <c r="B833" s="17" t="s">
        <v>487</v>
      </c>
      <c r="C833" s="64" t="s">
        <v>488</v>
      </c>
    </row>
    <row r="834" spans="1:3">
      <c r="A834" s="17" t="s">
        <v>806</v>
      </c>
      <c r="B834" s="17" t="s">
        <v>487</v>
      </c>
      <c r="C834" s="64" t="s">
        <v>579</v>
      </c>
    </row>
    <row r="835" spans="1:3">
      <c r="A835" s="17" t="s">
        <v>806</v>
      </c>
      <c r="B835" s="17" t="s">
        <v>487</v>
      </c>
      <c r="C835" s="64" t="s">
        <v>583</v>
      </c>
    </row>
    <row r="836" spans="1:3">
      <c r="A836" s="17" t="s">
        <v>806</v>
      </c>
      <c r="B836" s="17" t="s">
        <v>487</v>
      </c>
      <c r="C836" s="64" t="s">
        <v>584</v>
      </c>
    </row>
    <row r="837" spans="1:3">
      <c r="A837" s="17" t="s">
        <v>806</v>
      </c>
      <c r="B837" s="17" t="s">
        <v>487</v>
      </c>
      <c r="C837" s="64" t="s">
        <v>585</v>
      </c>
    </row>
    <row r="838" spans="1:3">
      <c r="A838" s="17" t="s">
        <v>806</v>
      </c>
      <c r="B838" s="17" t="s">
        <v>487</v>
      </c>
      <c r="C838" s="64" t="s">
        <v>586</v>
      </c>
    </row>
    <row r="839" spans="1:3" ht="29">
      <c r="A839" s="17" t="s">
        <v>806</v>
      </c>
      <c r="B839" s="17" t="s">
        <v>425</v>
      </c>
      <c r="C839" s="64" t="s">
        <v>581</v>
      </c>
    </row>
    <row r="840" spans="1:3">
      <c r="A840" s="17" t="s">
        <v>806</v>
      </c>
      <c r="B840" s="17" t="s">
        <v>487</v>
      </c>
      <c r="C840" s="64" t="s">
        <v>524</v>
      </c>
    </row>
    <row r="841" spans="1:3">
      <c r="A841" s="17" t="s">
        <v>806</v>
      </c>
      <c r="B841" s="17" t="s">
        <v>487</v>
      </c>
      <c r="C841" s="64" t="s">
        <v>587</v>
      </c>
    </row>
    <row r="842" spans="1:3" ht="58">
      <c r="A842" s="17" t="s">
        <v>806</v>
      </c>
      <c r="B842" s="17" t="s">
        <v>487</v>
      </c>
      <c r="C842" s="64" t="s">
        <v>588</v>
      </c>
    </row>
    <row r="843" spans="1:3" ht="87">
      <c r="A843" s="17" t="s">
        <v>806</v>
      </c>
      <c r="B843" s="17" t="s">
        <v>487</v>
      </c>
      <c r="C843" s="64" t="s">
        <v>589</v>
      </c>
    </row>
    <row r="844" spans="1:3">
      <c r="A844" s="17" t="s">
        <v>806</v>
      </c>
      <c r="B844" s="17" t="s">
        <v>424</v>
      </c>
      <c r="C844" s="64" t="s">
        <v>489</v>
      </c>
    </row>
    <row r="845" spans="1:3" ht="29">
      <c r="A845" s="17" t="s">
        <v>806</v>
      </c>
      <c r="B845" s="17" t="s">
        <v>560</v>
      </c>
      <c r="C845" s="64" t="s">
        <v>561</v>
      </c>
    </row>
    <row r="846" spans="1:3">
      <c r="A846" s="17" t="s">
        <v>806</v>
      </c>
      <c r="B846" s="17" t="s">
        <v>424</v>
      </c>
      <c r="C846" s="64" t="s">
        <v>562</v>
      </c>
    </row>
    <row r="847" spans="1:3">
      <c r="A847" s="17" t="s">
        <v>806</v>
      </c>
      <c r="B847" s="17" t="s">
        <v>439</v>
      </c>
      <c r="C847" s="64" t="s">
        <v>471</v>
      </c>
    </row>
    <row r="848" spans="1:3">
      <c r="A848" s="17" t="s">
        <v>806</v>
      </c>
      <c r="B848" s="17" t="s">
        <v>439</v>
      </c>
      <c r="C848" s="64" t="s">
        <v>440</v>
      </c>
    </row>
    <row r="849" spans="1:3">
      <c r="A849" s="17" t="s">
        <v>806</v>
      </c>
      <c r="B849" s="17" t="s">
        <v>439</v>
      </c>
      <c r="C849" s="17" t="s">
        <v>441</v>
      </c>
    </row>
    <row r="850" spans="1:3">
      <c r="A850" s="17" t="s">
        <v>806</v>
      </c>
      <c r="B850" s="17" t="s">
        <v>439</v>
      </c>
      <c r="C850" s="64" t="s">
        <v>466</v>
      </c>
    </row>
    <row r="851" spans="1:3">
      <c r="A851" s="17" t="s">
        <v>806</v>
      </c>
      <c r="B851" s="17" t="s">
        <v>439</v>
      </c>
      <c r="C851" s="17" t="s">
        <v>570</v>
      </c>
    </row>
    <row r="852" spans="1:3">
      <c r="A852" s="17" t="s">
        <v>806</v>
      </c>
      <c r="B852" s="17" t="s">
        <v>439</v>
      </c>
      <c r="C852" s="64" t="s">
        <v>442</v>
      </c>
    </row>
    <row r="853" spans="1:3">
      <c r="A853" s="17" t="s">
        <v>806</v>
      </c>
      <c r="B853" s="17" t="s">
        <v>439</v>
      </c>
      <c r="C853" s="17" t="s">
        <v>519</v>
      </c>
    </row>
    <row r="854" spans="1:3">
      <c r="A854" s="17" t="s">
        <v>806</v>
      </c>
      <c r="B854" s="17" t="s">
        <v>439</v>
      </c>
      <c r="C854" s="64" t="s">
        <v>484</v>
      </c>
    </row>
    <row r="855" spans="1:3">
      <c r="A855" s="17" t="s">
        <v>806</v>
      </c>
      <c r="B855" s="17" t="s">
        <v>439</v>
      </c>
      <c r="C855" s="17" t="s">
        <v>529</v>
      </c>
    </row>
    <row r="856" spans="1:3" ht="58">
      <c r="A856" s="17" t="s">
        <v>806</v>
      </c>
      <c r="B856" s="17" t="s">
        <v>439</v>
      </c>
      <c r="C856" s="64" t="s">
        <v>580</v>
      </c>
    </row>
    <row r="857" spans="1:3" ht="29">
      <c r="A857" s="17" t="s">
        <v>806</v>
      </c>
      <c r="B857" s="17" t="s">
        <v>439</v>
      </c>
      <c r="C857" s="64" t="s">
        <v>808</v>
      </c>
    </row>
    <row r="858" spans="1:3">
      <c r="A858" s="17" t="s">
        <v>806</v>
      </c>
      <c r="B858" s="17" t="s">
        <v>439</v>
      </c>
      <c r="C858" s="64" t="s">
        <v>530</v>
      </c>
    </row>
    <row r="859" spans="1:3">
      <c r="A859" s="17" t="s">
        <v>806</v>
      </c>
      <c r="B859" s="17" t="s">
        <v>424</v>
      </c>
      <c r="C859" s="17" t="s">
        <v>448</v>
      </c>
    </row>
    <row r="860" spans="1:3">
      <c r="A860" s="17" t="s">
        <v>806</v>
      </c>
      <c r="B860" s="17" t="s">
        <v>426</v>
      </c>
      <c r="C860" s="17" t="s">
        <v>428</v>
      </c>
    </row>
    <row r="861" spans="1:3">
      <c r="A861" s="17" t="s">
        <v>806</v>
      </c>
      <c r="B861" s="17" t="s">
        <v>426</v>
      </c>
      <c r="C861" s="17" t="s">
        <v>533</v>
      </c>
    </row>
    <row r="862" spans="1:3">
      <c r="A862" s="17" t="s">
        <v>806</v>
      </c>
      <c r="B862" s="17" t="s">
        <v>426</v>
      </c>
      <c r="C862" s="17" t="s">
        <v>809</v>
      </c>
    </row>
    <row r="863" spans="1:3">
      <c r="A863" s="17" t="s">
        <v>806</v>
      </c>
      <c r="B863" s="17" t="s">
        <v>426</v>
      </c>
      <c r="C863" s="17" t="s">
        <v>605</v>
      </c>
    </row>
    <row r="864" spans="1:3">
      <c r="A864" s="17" t="s">
        <v>806</v>
      </c>
      <c r="B864" s="17" t="s">
        <v>426</v>
      </c>
      <c r="C864" s="17" t="s">
        <v>606</v>
      </c>
    </row>
    <row r="865" spans="1:3">
      <c r="A865" s="17" t="s">
        <v>806</v>
      </c>
      <c r="B865" s="17" t="s">
        <v>426</v>
      </c>
      <c r="C865" s="64" t="s">
        <v>607</v>
      </c>
    </row>
    <row r="866" spans="1:3">
      <c r="A866" s="17" t="s">
        <v>806</v>
      </c>
      <c r="B866" s="17" t="s">
        <v>426</v>
      </c>
      <c r="C866" s="17" t="s">
        <v>608</v>
      </c>
    </row>
    <row r="867" spans="1:3">
      <c r="A867" s="17" t="s">
        <v>806</v>
      </c>
      <c r="B867" s="17" t="s">
        <v>426</v>
      </c>
      <c r="C867" s="17" t="s">
        <v>531</v>
      </c>
    </row>
    <row r="868" spans="1:3">
      <c r="A868" s="17" t="s">
        <v>806</v>
      </c>
      <c r="B868" s="17" t="s">
        <v>426</v>
      </c>
      <c r="C868" s="17" t="s">
        <v>556</v>
      </c>
    </row>
    <row r="869" spans="1:3">
      <c r="A869" s="17" t="s">
        <v>806</v>
      </c>
      <c r="B869" s="17" t="s">
        <v>426</v>
      </c>
      <c r="C869" s="17" t="s">
        <v>525</v>
      </c>
    </row>
    <row r="870" spans="1:3">
      <c r="A870" s="17" t="s">
        <v>806</v>
      </c>
      <c r="B870" s="17" t="s">
        <v>424</v>
      </c>
      <c r="C870" s="17" t="s">
        <v>427</v>
      </c>
    </row>
    <row r="871" spans="1:3">
      <c r="A871" s="17" t="s">
        <v>806</v>
      </c>
      <c r="B871" s="17" t="s">
        <v>520</v>
      </c>
      <c r="C871" s="17" t="s">
        <v>545</v>
      </c>
    </row>
    <row r="872" spans="1:3" ht="58">
      <c r="A872" s="17" t="s">
        <v>806</v>
      </c>
      <c r="B872" s="17" t="s">
        <v>520</v>
      </c>
      <c r="C872" s="64" t="s">
        <v>546</v>
      </c>
    </row>
    <row r="873" spans="1:3">
      <c r="A873" s="17" t="s">
        <v>806</v>
      </c>
      <c r="B873" s="17" t="s">
        <v>520</v>
      </c>
      <c r="C873" s="17" t="s">
        <v>547</v>
      </c>
    </row>
    <row r="874" spans="1:3" ht="58">
      <c r="A874" s="17" t="s">
        <v>806</v>
      </c>
      <c r="B874" s="17" t="s">
        <v>520</v>
      </c>
      <c r="C874" s="64" t="s">
        <v>548</v>
      </c>
    </row>
    <row r="875" spans="1:3">
      <c r="A875" s="17" t="s">
        <v>806</v>
      </c>
      <c r="B875" s="17" t="s">
        <v>424</v>
      </c>
      <c r="C875" s="17" t="s">
        <v>521</v>
      </c>
    </row>
    <row r="876" spans="1:3">
      <c r="A876" s="17" t="s">
        <v>806</v>
      </c>
      <c r="B876" s="17" t="s">
        <v>449</v>
      </c>
      <c r="C876" s="64" t="s">
        <v>472</v>
      </c>
    </row>
    <row r="877" spans="1:3">
      <c r="A877" s="17" t="s">
        <v>806</v>
      </c>
      <c r="B877" s="17" t="s">
        <v>550</v>
      </c>
      <c r="C877" s="17" t="s">
        <v>810</v>
      </c>
    </row>
    <row r="878" spans="1:3">
      <c r="A878" s="17" t="s">
        <v>806</v>
      </c>
      <c r="B878" s="17" t="s">
        <v>550</v>
      </c>
      <c r="C878" s="64" t="s">
        <v>811</v>
      </c>
    </row>
    <row r="879" spans="1:3">
      <c r="A879" s="17" t="s">
        <v>806</v>
      </c>
      <c r="B879" s="17" t="s">
        <v>550</v>
      </c>
      <c r="C879" s="17" t="s">
        <v>812</v>
      </c>
    </row>
    <row r="880" spans="1:3">
      <c r="A880" s="17" t="s">
        <v>806</v>
      </c>
      <c r="B880" s="17" t="s">
        <v>550</v>
      </c>
      <c r="C880" s="17" t="s">
        <v>813</v>
      </c>
    </row>
    <row r="881" spans="1:3">
      <c r="A881" s="17" t="s">
        <v>806</v>
      </c>
      <c r="B881" s="17" t="s">
        <v>550</v>
      </c>
      <c r="C881" s="64" t="s">
        <v>814</v>
      </c>
    </row>
    <row r="882" spans="1:3">
      <c r="A882" s="17" t="s">
        <v>806</v>
      </c>
      <c r="B882" s="17" t="s">
        <v>550</v>
      </c>
      <c r="C882" s="17" t="s">
        <v>815</v>
      </c>
    </row>
    <row r="883" spans="1:3">
      <c r="A883" s="17" t="s">
        <v>806</v>
      </c>
      <c r="B883" s="17" t="s">
        <v>550</v>
      </c>
      <c r="C883" s="64" t="s">
        <v>816</v>
      </c>
    </row>
    <row r="884" spans="1:3">
      <c r="A884" s="17" t="s">
        <v>806</v>
      </c>
      <c r="B884" s="17" t="s">
        <v>550</v>
      </c>
      <c r="C884" s="17" t="s">
        <v>817</v>
      </c>
    </row>
    <row r="885" spans="1:3">
      <c r="A885" s="17" t="s">
        <v>806</v>
      </c>
      <c r="B885" s="17" t="s">
        <v>550</v>
      </c>
      <c r="C885" s="64" t="s">
        <v>818</v>
      </c>
    </row>
    <row r="886" spans="1:3">
      <c r="A886" s="17" t="s">
        <v>806</v>
      </c>
      <c r="B886" s="17" t="s">
        <v>550</v>
      </c>
      <c r="C886" s="64" t="s">
        <v>819</v>
      </c>
    </row>
    <row r="887" spans="1:3">
      <c r="A887" s="17" t="s">
        <v>806</v>
      </c>
      <c r="B887" s="17" t="s">
        <v>550</v>
      </c>
      <c r="C887" s="17" t="s">
        <v>820</v>
      </c>
    </row>
    <row r="888" spans="1:3">
      <c r="A888" s="17" t="s">
        <v>806</v>
      </c>
      <c r="B888" s="17" t="s">
        <v>550</v>
      </c>
      <c r="C888" s="17" t="s">
        <v>821</v>
      </c>
    </row>
    <row r="889" spans="1:3">
      <c r="A889" s="17" t="s">
        <v>806</v>
      </c>
      <c r="B889" s="17" t="s">
        <v>550</v>
      </c>
      <c r="C889" s="17" t="s">
        <v>822</v>
      </c>
    </row>
    <row r="890" spans="1:3">
      <c r="A890" s="17" t="s">
        <v>806</v>
      </c>
      <c r="B890" s="17" t="s">
        <v>449</v>
      </c>
      <c r="C890" s="17" t="s">
        <v>571</v>
      </c>
    </row>
    <row r="891" spans="1:3">
      <c r="A891" s="17" t="s">
        <v>823</v>
      </c>
      <c r="B891" s="17" t="s">
        <v>449</v>
      </c>
      <c r="C891" s="17" t="s">
        <v>824</v>
      </c>
    </row>
    <row r="892" spans="1:3">
      <c r="A892" s="17" t="s">
        <v>823</v>
      </c>
      <c r="B892" s="17" t="s">
        <v>449</v>
      </c>
      <c r="C892" s="17" t="s">
        <v>473</v>
      </c>
    </row>
    <row r="893" spans="1:3" ht="29">
      <c r="A893" s="17" t="s">
        <v>823</v>
      </c>
      <c r="B893" s="17" t="s">
        <v>449</v>
      </c>
      <c r="C893" s="64" t="s">
        <v>474</v>
      </c>
    </row>
    <row r="894" spans="1:3">
      <c r="A894" s="17" t="s">
        <v>823</v>
      </c>
      <c r="B894" s="17" t="s">
        <v>449</v>
      </c>
      <c r="C894" s="64" t="s">
        <v>475</v>
      </c>
    </row>
    <row r="895" spans="1:3" ht="29">
      <c r="A895" s="17" t="s">
        <v>823</v>
      </c>
      <c r="B895" s="17" t="s">
        <v>449</v>
      </c>
      <c r="C895" s="64" t="s">
        <v>476</v>
      </c>
    </row>
    <row r="896" spans="1:3">
      <c r="A896" s="17" t="s">
        <v>823</v>
      </c>
      <c r="B896" s="17" t="s">
        <v>449</v>
      </c>
      <c r="C896" s="64" t="s">
        <v>478</v>
      </c>
    </row>
    <row r="897" spans="1:3" ht="29">
      <c r="A897" s="17" t="s">
        <v>823</v>
      </c>
      <c r="B897" s="17" t="s">
        <v>449</v>
      </c>
      <c r="C897" s="64" t="s">
        <v>479</v>
      </c>
    </row>
    <row r="898" spans="1:3">
      <c r="A898" s="17" t="s">
        <v>823</v>
      </c>
      <c r="B898" s="17" t="s">
        <v>449</v>
      </c>
      <c r="C898" s="64" t="s">
        <v>480</v>
      </c>
    </row>
    <row r="899" spans="1:3" ht="29">
      <c r="A899" s="17" t="s">
        <v>823</v>
      </c>
      <c r="B899" s="17" t="s">
        <v>449</v>
      </c>
      <c r="C899" s="64" t="s">
        <v>481</v>
      </c>
    </row>
    <row r="900" spans="1:3">
      <c r="A900" s="17" t="s">
        <v>823</v>
      </c>
      <c r="B900" s="17" t="s">
        <v>449</v>
      </c>
      <c r="C900" s="17" t="s">
        <v>482</v>
      </c>
    </row>
    <row r="901" spans="1:3" ht="29">
      <c r="A901" s="17" t="s">
        <v>823</v>
      </c>
      <c r="B901" s="17" t="s">
        <v>449</v>
      </c>
      <c r="C901" s="64" t="s">
        <v>483</v>
      </c>
    </row>
    <row r="902" spans="1:3">
      <c r="A902" s="17" t="s">
        <v>823</v>
      </c>
      <c r="B902" s="17" t="s">
        <v>449</v>
      </c>
      <c r="C902" s="17" t="s">
        <v>485</v>
      </c>
    </row>
    <row r="903" spans="1:3" ht="29">
      <c r="A903" s="17" t="s">
        <v>823</v>
      </c>
      <c r="B903" s="17" t="s">
        <v>449</v>
      </c>
      <c r="C903" s="64" t="s">
        <v>486</v>
      </c>
    </row>
    <row r="904" spans="1:3">
      <c r="A904" s="17" t="s">
        <v>823</v>
      </c>
      <c r="B904" s="17" t="s">
        <v>449</v>
      </c>
      <c r="C904" s="17" t="s">
        <v>825</v>
      </c>
    </row>
    <row r="905" spans="1:3" ht="29">
      <c r="A905" s="17" t="s">
        <v>823</v>
      </c>
      <c r="B905" s="17" t="s">
        <v>449</v>
      </c>
      <c r="C905" s="64" t="s">
        <v>826</v>
      </c>
    </row>
    <row r="906" spans="1:3">
      <c r="A906" s="17" t="s">
        <v>823</v>
      </c>
      <c r="B906" s="17" t="s">
        <v>449</v>
      </c>
      <c r="C906" s="64" t="s">
        <v>527</v>
      </c>
    </row>
    <row r="907" spans="1:3">
      <c r="A907" s="17" t="s">
        <v>823</v>
      </c>
      <c r="B907" s="17" t="s">
        <v>424</v>
      </c>
      <c r="C907" s="17" t="s">
        <v>450</v>
      </c>
    </row>
    <row r="908" spans="1:3">
      <c r="A908" s="17" t="s">
        <v>823</v>
      </c>
      <c r="B908" s="17" t="s">
        <v>423</v>
      </c>
      <c r="C908" s="17" t="s">
        <v>477</v>
      </c>
    </row>
    <row r="909" spans="1:3">
      <c r="A909" s="17" t="s">
        <v>823</v>
      </c>
      <c r="B909" s="17" t="s">
        <v>423</v>
      </c>
      <c r="C909" s="17" t="s">
        <v>549</v>
      </c>
    </row>
    <row r="910" spans="1:3" ht="29">
      <c r="A910" s="17" t="s">
        <v>823</v>
      </c>
      <c r="B910" s="17" t="s">
        <v>423</v>
      </c>
      <c r="C910" s="64" t="s">
        <v>590</v>
      </c>
    </row>
    <row r="911" spans="1:3">
      <c r="A911" s="17" t="s">
        <v>823</v>
      </c>
      <c r="B911" s="17" t="s">
        <v>423</v>
      </c>
      <c r="C911" s="64" t="s">
        <v>591</v>
      </c>
    </row>
    <row r="912" spans="1:3">
      <c r="A912" s="17" t="s">
        <v>823</v>
      </c>
      <c r="B912" s="17" t="s">
        <v>423</v>
      </c>
      <c r="C912" s="17" t="s">
        <v>592</v>
      </c>
    </row>
    <row r="913" spans="1:3">
      <c r="A913" s="17" t="s">
        <v>823</v>
      </c>
      <c r="B913" s="17" t="s">
        <v>423</v>
      </c>
      <c r="C913" s="17" t="s">
        <v>534</v>
      </c>
    </row>
    <row r="914" spans="1:3">
      <c r="A914" s="17" t="s">
        <v>823</v>
      </c>
      <c r="B914" s="17" t="s">
        <v>423</v>
      </c>
      <c r="C914" s="17" t="s">
        <v>535</v>
      </c>
    </row>
    <row r="915" spans="1:3">
      <c r="A915" s="17" t="s">
        <v>823</v>
      </c>
      <c r="B915" s="17" t="s">
        <v>423</v>
      </c>
      <c r="C915" s="17" t="s">
        <v>536</v>
      </c>
    </row>
    <row r="916" spans="1:3">
      <c r="A916" s="17" t="s">
        <v>823</v>
      </c>
      <c r="B916" s="17" t="s">
        <v>423</v>
      </c>
      <c r="C916" s="17" t="s">
        <v>593</v>
      </c>
    </row>
    <row r="917" spans="1:3">
      <c r="A917" s="17" t="s">
        <v>823</v>
      </c>
      <c r="B917" s="17" t="s">
        <v>423</v>
      </c>
      <c r="C917" s="17" t="s">
        <v>537</v>
      </c>
    </row>
    <row r="918" spans="1:3">
      <c r="A918" s="17" t="s">
        <v>823</v>
      </c>
      <c r="B918" s="17" t="s">
        <v>424</v>
      </c>
      <c r="C918" s="17" t="s">
        <v>451</v>
      </c>
    </row>
    <row r="919" spans="1:3">
      <c r="A919" s="17" t="s">
        <v>823</v>
      </c>
      <c r="B919" s="17" t="s">
        <v>424</v>
      </c>
      <c r="C919" s="64" t="s">
        <v>452</v>
      </c>
    </row>
    <row r="920" spans="1:3">
      <c r="A920" s="17" t="s">
        <v>827</v>
      </c>
      <c r="B920" s="17" t="s">
        <v>424</v>
      </c>
      <c r="C920" s="17" t="s">
        <v>446</v>
      </c>
    </row>
    <row r="921" spans="1:3" ht="29">
      <c r="A921" s="17" t="s">
        <v>828</v>
      </c>
      <c r="B921" s="17" t="s">
        <v>453</v>
      </c>
      <c r="C921" s="64" t="s">
        <v>829</v>
      </c>
    </row>
    <row r="922" spans="1:3">
      <c r="A922" s="17" t="s">
        <v>830</v>
      </c>
      <c r="B922" s="17" t="s">
        <v>424</v>
      </c>
      <c r="C922" s="17" t="s">
        <v>454</v>
      </c>
    </row>
    <row r="923" spans="1:3">
      <c r="A923" s="17" t="s">
        <v>830</v>
      </c>
      <c r="B923" s="17" t="s">
        <v>438</v>
      </c>
      <c r="C923" s="64" t="s">
        <v>469</v>
      </c>
    </row>
    <row r="924" spans="1:3">
      <c r="A924" s="17" t="s">
        <v>831</v>
      </c>
      <c r="B924" s="17" t="s">
        <v>438</v>
      </c>
      <c r="C924" s="17" t="s">
        <v>553</v>
      </c>
    </row>
    <row r="925" spans="1:3">
      <c r="A925" s="17" t="s">
        <v>831</v>
      </c>
      <c r="B925" s="17" t="s">
        <v>438</v>
      </c>
      <c r="C925" s="64" t="s">
        <v>465</v>
      </c>
    </row>
    <row r="926" spans="1:3">
      <c r="A926" s="17" t="s">
        <v>831</v>
      </c>
      <c r="B926" s="17" t="s">
        <v>438</v>
      </c>
      <c r="C926" s="17" t="s">
        <v>554</v>
      </c>
    </row>
    <row r="927" spans="1:3">
      <c r="A927" s="17" t="s">
        <v>831</v>
      </c>
      <c r="B927" s="17" t="s">
        <v>438</v>
      </c>
      <c r="C927" s="17" t="s">
        <v>594</v>
      </c>
    </row>
    <row r="928" spans="1:3">
      <c r="A928" s="17" t="s">
        <v>832</v>
      </c>
      <c r="B928" s="17" t="s">
        <v>424</v>
      </c>
      <c r="C928" s="17" t="s">
        <v>447</v>
      </c>
    </row>
    <row r="929" spans="1:3">
      <c r="A929" s="17" t="s">
        <v>832</v>
      </c>
      <c r="B929" s="17" t="s">
        <v>490</v>
      </c>
      <c r="C929" s="17" t="s">
        <v>528</v>
      </c>
    </row>
    <row r="930" spans="1:3">
      <c r="A930" s="17" t="s">
        <v>832</v>
      </c>
      <c r="B930" s="17" t="s">
        <v>490</v>
      </c>
      <c r="C930" s="17" t="s">
        <v>595</v>
      </c>
    </row>
    <row r="931" spans="1:3">
      <c r="A931" s="17" t="s">
        <v>832</v>
      </c>
      <c r="B931" s="17" t="s">
        <v>490</v>
      </c>
      <c r="C931" s="64" t="s">
        <v>596</v>
      </c>
    </row>
    <row r="932" spans="1:3">
      <c r="A932" s="17" t="s">
        <v>832</v>
      </c>
      <c r="B932" s="17" t="s">
        <v>424</v>
      </c>
      <c r="C932" s="64" t="s">
        <v>491</v>
      </c>
    </row>
    <row r="933" spans="1:3">
      <c r="A933" s="17" t="s">
        <v>832</v>
      </c>
      <c r="B933" s="17" t="s">
        <v>487</v>
      </c>
      <c r="C933" s="64" t="s">
        <v>488</v>
      </c>
    </row>
    <row r="934" spans="1:3">
      <c r="A934" s="17" t="s">
        <v>832</v>
      </c>
      <c r="B934" s="17" t="s">
        <v>487</v>
      </c>
      <c r="C934" s="64" t="s">
        <v>579</v>
      </c>
    </row>
    <row r="935" spans="1:3">
      <c r="A935" s="17" t="s">
        <v>832</v>
      </c>
      <c r="B935" s="17" t="s">
        <v>487</v>
      </c>
      <c r="C935" s="64" t="s">
        <v>583</v>
      </c>
    </row>
    <row r="936" spans="1:3">
      <c r="A936" s="17" t="s">
        <v>832</v>
      </c>
      <c r="B936" s="17" t="s">
        <v>487</v>
      </c>
      <c r="C936" s="64" t="s">
        <v>584</v>
      </c>
    </row>
    <row r="937" spans="1:3">
      <c r="A937" s="17" t="s">
        <v>832</v>
      </c>
      <c r="B937" s="17" t="s">
        <v>487</v>
      </c>
      <c r="C937" s="64" t="s">
        <v>585</v>
      </c>
    </row>
    <row r="938" spans="1:3">
      <c r="A938" s="17" t="s">
        <v>832</v>
      </c>
      <c r="B938" s="17" t="s">
        <v>487</v>
      </c>
      <c r="C938" s="64" t="s">
        <v>586</v>
      </c>
    </row>
    <row r="939" spans="1:3" ht="29">
      <c r="A939" s="17" t="s">
        <v>832</v>
      </c>
      <c r="B939" s="17" t="s">
        <v>425</v>
      </c>
      <c r="C939" s="64" t="s">
        <v>581</v>
      </c>
    </row>
    <row r="940" spans="1:3">
      <c r="A940" s="17" t="s">
        <v>832</v>
      </c>
      <c r="B940" s="17" t="s">
        <v>487</v>
      </c>
      <c r="C940" s="64" t="s">
        <v>524</v>
      </c>
    </row>
    <row r="941" spans="1:3">
      <c r="A941" s="17" t="s">
        <v>832</v>
      </c>
      <c r="B941" s="17" t="s">
        <v>487</v>
      </c>
      <c r="C941" s="64" t="s">
        <v>587</v>
      </c>
    </row>
    <row r="942" spans="1:3" ht="58">
      <c r="A942" s="17" t="s">
        <v>832</v>
      </c>
      <c r="B942" s="17" t="s">
        <v>487</v>
      </c>
      <c r="C942" s="64" t="s">
        <v>588</v>
      </c>
    </row>
    <row r="943" spans="1:3">
      <c r="A943" s="17" t="s">
        <v>832</v>
      </c>
      <c r="B943" s="17" t="s">
        <v>487</v>
      </c>
      <c r="C943" s="64" t="s">
        <v>597</v>
      </c>
    </row>
    <row r="944" spans="1:3">
      <c r="A944" s="17" t="s">
        <v>833</v>
      </c>
      <c r="B944" s="17" t="s">
        <v>424</v>
      </c>
      <c r="C944" s="64" t="s">
        <v>489</v>
      </c>
    </row>
    <row r="945" spans="1:3" ht="43.5">
      <c r="A945" s="17" t="s">
        <v>833</v>
      </c>
      <c r="B945" s="17" t="s">
        <v>560</v>
      </c>
      <c r="C945" s="64" t="s">
        <v>598</v>
      </c>
    </row>
    <row r="946" spans="1:3">
      <c r="A946" s="17" t="s">
        <v>834</v>
      </c>
      <c r="B946" s="17" t="s">
        <v>424</v>
      </c>
      <c r="C946" s="64" t="s">
        <v>562</v>
      </c>
    </row>
    <row r="947" spans="1:3">
      <c r="A947" s="17" t="s">
        <v>834</v>
      </c>
      <c r="B947" s="17" t="s">
        <v>439</v>
      </c>
      <c r="C947" s="17" t="s">
        <v>471</v>
      </c>
    </row>
    <row r="948" spans="1:3">
      <c r="A948" s="17" t="s">
        <v>834</v>
      </c>
      <c r="B948" s="17" t="s">
        <v>439</v>
      </c>
      <c r="C948" s="17" t="s">
        <v>440</v>
      </c>
    </row>
    <row r="949" spans="1:3">
      <c r="A949" s="17" t="s">
        <v>834</v>
      </c>
      <c r="B949" s="17" t="s">
        <v>439</v>
      </c>
      <c r="C949" s="17" t="s">
        <v>441</v>
      </c>
    </row>
    <row r="950" spans="1:3">
      <c r="A950" s="17" t="s">
        <v>834</v>
      </c>
      <c r="B950" s="17" t="s">
        <v>439</v>
      </c>
      <c r="C950" s="64" t="s">
        <v>466</v>
      </c>
    </row>
    <row r="951" spans="1:3">
      <c r="A951" s="17" t="s">
        <v>834</v>
      </c>
      <c r="B951" s="17" t="s">
        <v>439</v>
      </c>
      <c r="C951" s="64" t="s">
        <v>570</v>
      </c>
    </row>
    <row r="952" spans="1:3">
      <c r="A952" s="17" t="s">
        <v>834</v>
      </c>
      <c r="B952" s="17" t="s">
        <v>439</v>
      </c>
      <c r="C952" s="64" t="s">
        <v>442</v>
      </c>
    </row>
    <row r="953" spans="1:3">
      <c r="A953" s="17" t="s">
        <v>834</v>
      </c>
      <c r="B953" s="17" t="s">
        <v>439</v>
      </c>
      <c r="C953" s="64" t="s">
        <v>519</v>
      </c>
    </row>
    <row r="954" spans="1:3">
      <c r="A954" s="17" t="s">
        <v>834</v>
      </c>
      <c r="B954" s="17" t="s">
        <v>439</v>
      </c>
      <c r="C954" s="17" t="s">
        <v>484</v>
      </c>
    </row>
    <row r="955" spans="1:3">
      <c r="A955" s="17" t="s">
        <v>834</v>
      </c>
      <c r="B955" s="17" t="s">
        <v>439</v>
      </c>
      <c r="C955" s="17" t="s">
        <v>529</v>
      </c>
    </row>
    <row r="956" spans="1:3">
      <c r="A956" s="17" t="s">
        <v>834</v>
      </c>
      <c r="B956" s="17" t="s">
        <v>439</v>
      </c>
      <c r="C956" s="17" t="s">
        <v>599</v>
      </c>
    </row>
    <row r="957" spans="1:3">
      <c r="A957" s="17" t="s">
        <v>835</v>
      </c>
      <c r="B957" s="17" t="s">
        <v>424</v>
      </c>
      <c r="C957" s="17" t="s">
        <v>448</v>
      </c>
    </row>
    <row r="958" spans="1:3">
      <c r="A958" s="17" t="s">
        <v>835</v>
      </c>
      <c r="B958" s="17" t="s">
        <v>426</v>
      </c>
      <c r="C958" s="17" t="s">
        <v>428</v>
      </c>
    </row>
    <row r="959" spans="1:3">
      <c r="A959" s="17" t="s">
        <v>835</v>
      </c>
      <c r="B959" s="17" t="s">
        <v>426</v>
      </c>
      <c r="C959" s="64" t="s">
        <v>533</v>
      </c>
    </row>
    <row r="960" spans="1:3">
      <c r="A960" s="17" t="s">
        <v>835</v>
      </c>
      <c r="B960" s="17" t="s">
        <v>426</v>
      </c>
      <c r="C960" s="17" t="s">
        <v>836</v>
      </c>
    </row>
    <row r="961" spans="1:3">
      <c r="A961" s="17" t="s">
        <v>835</v>
      </c>
      <c r="B961" s="17" t="s">
        <v>426</v>
      </c>
      <c r="C961" s="64" t="s">
        <v>600</v>
      </c>
    </row>
    <row r="962" spans="1:3">
      <c r="A962" s="17" t="s">
        <v>835</v>
      </c>
      <c r="B962" s="17" t="s">
        <v>426</v>
      </c>
      <c r="C962" s="64" t="s">
        <v>531</v>
      </c>
    </row>
    <row r="963" spans="1:3">
      <c r="A963" s="17" t="s">
        <v>835</v>
      </c>
      <c r="B963" s="17" t="s">
        <v>426</v>
      </c>
      <c r="C963" s="64" t="s">
        <v>556</v>
      </c>
    </row>
    <row r="964" spans="1:3">
      <c r="A964" s="17" t="s">
        <v>835</v>
      </c>
      <c r="B964" s="17" t="s">
        <v>426</v>
      </c>
      <c r="C964" s="17" t="s">
        <v>525</v>
      </c>
    </row>
    <row r="965" spans="1:3" ht="43.5">
      <c r="A965" s="17" t="s">
        <v>835</v>
      </c>
      <c r="B965" s="17" t="s">
        <v>426</v>
      </c>
      <c r="C965" s="64" t="s">
        <v>601</v>
      </c>
    </row>
    <row r="966" spans="1:3">
      <c r="A966" s="17" t="s">
        <v>837</v>
      </c>
      <c r="B966" s="17" t="s">
        <v>424</v>
      </c>
      <c r="C966" s="64" t="s">
        <v>427</v>
      </c>
    </row>
    <row r="967" spans="1:3" ht="43.5">
      <c r="A967" s="17" t="s">
        <v>837</v>
      </c>
      <c r="B967" s="17" t="s">
        <v>520</v>
      </c>
      <c r="C967" s="64" t="s">
        <v>545</v>
      </c>
    </row>
    <row r="968" spans="1:3" ht="43.5">
      <c r="A968" s="17" t="s">
        <v>837</v>
      </c>
      <c r="B968" s="17" t="s">
        <v>520</v>
      </c>
      <c r="C968" s="64" t="s">
        <v>602</v>
      </c>
    </row>
    <row r="969" spans="1:3" ht="43.5">
      <c r="A969" s="17" t="s">
        <v>837</v>
      </c>
      <c r="B969" s="17" t="s">
        <v>520</v>
      </c>
      <c r="C969" s="64" t="s">
        <v>547</v>
      </c>
    </row>
    <row r="970" spans="1:3" ht="43.5">
      <c r="A970" s="17" t="s">
        <v>837</v>
      </c>
      <c r="B970" s="17" t="s">
        <v>520</v>
      </c>
      <c r="C970" s="64" t="s">
        <v>603</v>
      </c>
    </row>
    <row r="971" spans="1:3">
      <c r="A971" s="17" t="s">
        <v>837</v>
      </c>
      <c r="B971" s="17" t="s">
        <v>424</v>
      </c>
      <c r="C971" s="64" t="s">
        <v>521</v>
      </c>
    </row>
    <row r="972" spans="1:3">
      <c r="A972" s="17" t="s">
        <v>837</v>
      </c>
      <c r="B972" s="17" t="s">
        <v>449</v>
      </c>
      <c r="C972" s="17" t="s">
        <v>472</v>
      </c>
    </row>
    <row r="973" spans="1:3">
      <c r="A973" s="17" t="s">
        <v>837</v>
      </c>
      <c r="B973" s="17" t="s">
        <v>550</v>
      </c>
      <c r="C973" s="64" t="s">
        <v>838</v>
      </c>
    </row>
    <row r="974" spans="1:3">
      <c r="A974" s="17" t="s">
        <v>837</v>
      </c>
      <c r="B974" s="17" t="s">
        <v>550</v>
      </c>
      <c r="C974" s="17" t="s">
        <v>839</v>
      </c>
    </row>
    <row r="975" spans="1:3">
      <c r="A975" s="17" t="s">
        <v>840</v>
      </c>
      <c r="B975" s="17" t="s">
        <v>550</v>
      </c>
      <c r="C975" s="64" t="s">
        <v>841</v>
      </c>
    </row>
    <row r="976" spans="1:3">
      <c r="A976" s="17" t="s">
        <v>840</v>
      </c>
      <c r="B976" s="17" t="s">
        <v>550</v>
      </c>
      <c r="C976" s="17" t="s">
        <v>842</v>
      </c>
    </row>
    <row r="977" spans="1:3">
      <c r="A977" s="17" t="s">
        <v>840</v>
      </c>
      <c r="B977" s="17" t="s">
        <v>550</v>
      </c>
      <c r="C977" s="64" t="s">
        <v>843</v>
      </c>
    </row>
    <row r="978" spans="1:3">
      <c r="A978" s="17" t="s">
        <v>840</v>
      </c>
      <c r="B978" s="17" t="s">
        <v>550</v>
      </c>
      <c r="C978" s="17" t="s">
        <v>844</v>
      </c>
    </row>
    <row r="979" spans="1:3">
      <c r="A979" s="17" t="s">
        <v>840</v>
      </c>
      <c r="B979" s="17" t="s">
        <v>550</v>
      </c>
      <c r="C979" s="64" t="s">
        <v>845</v>
      </c>
    </row>
    <row r="980" spans="1:3">
      <c r="A980" s="17" t="s">
        <v>840</v>
      </c>
      <c r="B980" s="17" t="s">
        <v>550</v>
      </c>
      <c r="C980" s="17" t="s">
        <v>846</v>
      </c>
    </row>
    <row r="981" spans="1:3">
      <c r="A981" s="17" t="s">
        <v>840</v>
      </c>
      <c r="B981" s="17" t="s">
        <v>550</v>
      </c>
      <c r="C981" s="64" t="s">
        <v>847</v>
      </c>
    </row>
    <row r="982" spans="1:3">
      <c r="A982" s="17" t="s">
        <v>840</v>
      </c>
      <c r="B982" s="17" t="s">
        <v>550</v>
      </c>
      <c r="C982" s="64" t="s">
        <v>848</v>
      </c>
    </row>
    <row r="983" spans="1:3">
      <c r="A983" s="17" t="s">
        <v>840</v>
      </c>
      <c r="B983" s="17" t="s">
        <v>550</v>
      </c>
      <c r="C983" s="64" t="s">
        <v>849</v>
      </c>
    </row>
    <row r="984" spans="1:3">
      <c r="A984" s="17" t="s">
        <v>840</v>
      </c>
      <c r="B984" s="17" t="s">
        <v>550</v>
      </c>
      <c r="C984" s="17" t="s">
        <v>850</v>
      </c>
    </row>
    <row r="985" spans="1:3">
      <c r="A985" s="17" t="s">
        <v>840</v>
      </c>
      <c r="B985" s="17" t="s">
        <v>550</v>
      </c>
      <c r="C985" s="64" t="s">
        <v>851</v>
      </c>
    </row>
    <row r="986" spans="1:3">
      <c r="A986" s="17" t="s">
        <v>840</v>
      </c>
      <c r="B986" s="17" t="s">
        <v>449</v>
      </c>
      <c r="C986" s="17" t="s">
        <v>571</v>
      </c>
    </row>
    <row r="987" spans="1:3">
      <c r="A987" s="17" t="s">
        <v>840</v>
      </c>
      <c r="B987" s="17" t="s">
        <v>449</v>
      </c>
      <c r="C987" s="17" t="s">
        <v>852</v>
      </c>
    </row>
    <row r="988" spans="1:3">
      <c r="A988" s="17" t="s">
        <v>840</v>
      </c>
      <c r="B988" s="17" t="s">
        <v>449</v>
      </c>
      <c r="C988" s="17" t="s">
        <v>473</v>
      </c>
    </row>
    <row r="989" spans="1:3">
      <c r="A989" s="17" t="s">
        <v>840</v>
      </c>
      <c r="B989" s="17" t="s">
        <v>449</v>
      </c>
      <c r="C989" s="17" t="s">
        <v>604</v>
      </c>
    </row>
    <row r="990" spans="1:3">
      <c r="A990" s="17" t="s">
        <v>853</v>
      </c>
      <c r="B990" s="17" t="s">
        <v>424</v>
      </c>
      <c r="C990" s="17" t="s">
        <v>450</v>
      </c>
    </row>
    <row r="991" spans="1:3">
      <c r="A991" s="17" t="s">
        <v>853</v>
      </c>
      <c r="B991" s="17" t="s">
        <v>423</v>
      </c>
      <c r="C991" s="64" t="s">
        <v>477</v>
      </c>
    </row>
    <row r="992" spans="1:3">
      <c r="A992" s="17" t="s">
        <v>853</v>
      </c>
      <c r="B992" s="17" t="s">
        <v>423</v>
      </c>
      <c r="C992" s="17" t="s">
        <v>549</v>
      </c>
    </row>
    <row r="993" spans="1:3">
      <c r="A993" s="17" t="s">
        <v>853</v>
      </c>
      <c r="B993" s="17" t="s">
        <v>423</v>
      </c>
      <c r="C993" s="17" t="s">
        <v>590</v>
      </c>
    </row>
    <row r="994" spans="1:3">
      <c r="A994" s="17" t="s">
        <v>853</v>
      </c>
      <c r="B994" s="17" t="s">
        <v>423</v>
      </c>
      <c r="C994" s="17" t="s">
        <v>591</v>
      </c>
    </row>
    <row r="995" spans="1:3">
      <c r="A995" s="17" t="s">
        <v>853</v>
      </c>
      <c r="B995" s="17" t="s">
        <v>423</v>
      </c>
      <c r="C995" s="64" t="s">
        <v>592</v>
      </c>
    </row>
    <row r="996" spans="1:3">
      <c r="A996" s="17" t="s">
        <v>853</v>
      </c>
      <c r="B996" s="17" t="s">
        <v>423</v>
      </c>
      <c r="C996" s="17" t="s">
        <v>534</v>
      </c>
    </row>
    <row r="997" spans="1:3">
      <c r="A997" s="17" t="s">
        <v>853</v>
      </c>
      <c r="B997" s="17" t="s">
        <v>423</v>
      </c>
      <c r="C997" s="17" t="s">
        <v>535</v>
      </c>
    </row>
    <row r="998" spans="1:3">
      <c r="A998" s="17" t="s">
        <v>853</v>
      </c>
      <c r="B998" s="17" t="s">
        <v>423</v>
      </c>
      <c r="C998" s="64" t="s">
        <v>536</v>
      </c>
    </row>
    <row r="999" spans="1:3">
      <c r="A999" s="17" t="s">
        <v>853</v>
      </c>
      <c r="B999" s="17" t="s">
        <v>423</v>
      </c>
      <c r="C999" s="17" t="s">
        <v>593</v>
      </c>
    </row>
    <row r="1000" spans="1:3">
      <c r="A1000" s="17" t="s">
        <v>853</v>
      </c>
      <c r="B1000" s="17" t="s">
        <v>423</v>
      </c>
      <c r="C1000" s="64" t="s">
        <v>537</v>
      </c>
    </row>
    <row r="1001" spans="1:3">
      <c r="A1001" s="17" t="s">
        <v>853</v>
      </c>
      <c r="B1001" s="17" t="s">
        <v>424</v>
      </c>
      <c r="C1001" s="17" t="s">
        <v>451</v>
      </c>
    </row>
    <row r="1002" spans="1:3">
      <c r="A1002" s="17" t="s">
        <v>853</v>
      </c>
      <c r="B1002" s="17" t="s">
        <v>424</v>
      </c>
      <c r="C1002" s="64" t="s">
        <v>452</v>
      </c>
    </row>
    <row r="1003" spans="1:3">
      <c r="A1003" s="17" t="s">
        <v>854</v>
      </c>
      <c r="B1003" s="17" t="s">
        <v>424</v>
      </c>
      <c r="C1003" s="64" t="s">
        <v>446</v>
      </c>
    </row>
    <row r="1004" spans="1:3" ht="29">
      <c r="A1004" s="17" t="s">
        <v>854</v>
      </c>
      <c r="B1004" s="17" t="s">
        <v>453</v>
      </c>
      <c r="C1004" s="64" t="s">
        <v>855</v>
      </c>
    </row>
    <row r="1005" spans="1:3">
      <c r="A1005" s="17" t="s">
        <v>854</v>
      </c>
      <c r="B1005" s="17" t="s">
        <v>424</v>
      </c>
      <c r="C1005" s="17" t="s">
        <v>454</v>
      </c>
    </row>
    <row r="1006" spans="1:3">
      <c r="A1006" s="17" t="s">
        <v>854</v>
      </c>
      <c r="B1006" s="17" t="s">
        <v>438</v>
      </c>
      <c r="C1006" s="17" t="s">
        <v>469</v>
      </c>
    </row>
    <row r="1007" spans="1:3">
      <c r="A1007" s="17" t="s">
        <v>854</v>
      </c>
      <c r="B1007" s="17" t="s">
        <v>438</v>
      </c>
      <c r="C1007" s="17" t="s">
        <v>553</v>
      </c>
    </row>
    <row r="1008" spans="1:3">
      <c r="A1008" s="17" t="s">
        <v>854</v>
      </c>
      <c r="B1008" s="17" t="s">
        <v>438</v>
      </c>
      <c r="C1008" s="64" t="s">
        <v>465</v>
      </c>
    </row>
    <row r="1009" spans="1:3">
      <c r="A1009" s="17" t="s">
        <v>854</v>
      </c>
      <c r="B1009" s="17" t="s">
        <v>438</v>
      </c>
      <c r="C1009" s="17" t="s">
        <v>554</v>
      </c>
    </row>
    <row r="1010" spans="1:3">
      <c r="A1010" s="17" t="s">
        <v>854</v>
      </c>
      <c r="B1010" s="17" t="s">
        <v>438</v>
      </c>
      <c r="C1010" s="64" t="s">
        <v>578</v>
      </c>
    </row>
    <row r="1011" spans="1:3" ht="29">
      <c r="A1011" s="17" t="s">
        <v>854</v>
      </c>
      <c r="B1011" s="17" t="s">
        <v>438</v>
      </c>
      <c r="C1011" s="64" t="s">
        <v>555</v>
      </c>
    </row>
    <row r="1012" spans="1:3">
      <c r="A1012" s="17" t="s">
        <v>854</v>
      </c>
      <c r="B1012" s="17" t="s">
        <v>438</v>
      </c>
      <c r="C1012" s="17" t="s">
        <v>470</v>
      </c>
    </row>
    <row r="1013" spans="1:3">
      <c r="A1013" s="17" t="s">
        <v>854</v>
      </c>
      <c r="B1013" s="17" t="s">
        <v>424</v>
      </c>
      <c r="C1013" s="17" t="s">
        <v>447</v>
      </c>
    </row>
    <row r="1014" spans="1:3">
      <c r="A1014" s="17" t="s">
        <v>854</v>
      </c>
      <c r="B1014" s="17" t="s">
        <v>490</v>
      </c>
      <c r="C1014" s="17" t="s">
        <v>528</v>
      </c>
    </row>
    <row r="1015" spans="1:3" ht="72.5">
      <c r="A1015" s="17" t="s">
        <v>854</v>
      </c>
      <c r="B1015" s="17" t="s">
        <v>490</v>
      </c>
      <c r="C1015" s="64" t="s">
        <v>856</v>
      </c>
    </row>
    <row r="1016" spans="1:3" ht="43.5">
      <c r="A1016" s="17" t="s">
        <v>854</v>
      </c>
      <c r="B1016" s="17" t="s">
        <v>490</v>
      </c>
      <c r="C1016" s="64" t="s">
        <v>526</v>
      </c>
    </row>
    <row r="1017" spans="1:3">
      <c r="A1017" s="17" t="s">
        <v>854</v>
      </c>
      <c r="B1017" s="17" t="s">
        <v>424</v>
      </c>
      <c r="C1017" s="17" t="s">
        <v>491</v>
      </c>
    </row>
    <row r="1018" spans="1:3">
      <c r="A1018" s="17" t="s">
        <v>854</v>
      </c>
      <c r="B1018" s="17" t="s">
        <v>487</v>
      </c>
      <c r="C1018" s="64" t="s">
        <v>488</v>
      </c>
    </row>
    <row r="1019" spans="1:3">
      <c r="A1019" s="17" t="s">
        <v>854</v>
      </c>
      <c r="B1019" s="17" t="s">
        <v>487</v>
      </c>
      <c r="C1019" s="17" t="s">
        <v>579</v>
      </c>
    </row>
    <row r="1020" spans="1:3">
      <c r="A1020" s="17" t="s">
        <v>854</v>
      </c>
      <c r="B1020" s="17" t="s">
        <v>487</v>
      </c>
      <c r="C1020" s="64" t="s">
        <v>583</v>
      </c>
    </row>
    <row r="1021" spans="1:3">
      <c r="A1021" s="17" t="s">
        <v>854</v>
      </c>
      <c r="B1021" s="17" t="s">
        <v>487</v>
      </c>
      <c r="C1021" s="17" t="s">
        <v>584</v>
      </c>
    </row>
    <row r="1022" spans="1:3">
      <c r="A1022" s="17" t="s">
        <v>854</v>
      </c>
      <c r="B1022" s="17" t="s">
        <v>487</v>
      </c>
      <c r="C1022" s="64" t="s">
        <v>585</v>
      </c>
    </row>
    <row r="1023" spans="1:3">
      <c r="A1023" s="17" t="s">
        <v>854</v>
      </c>
      <c r="B1023" s="17" t="s">
        <v>487</v>
      </c>
      <c r="C1023" s="17" t="s">
        <v>586</v>
      </c>
    </row>
    <row r="1024" spans="1:3" ht="29">
      <c r="A1024" s="17" t="s">
        <v>854</v>
      </c>
      <c r="B1024" s="17" t="s">
        <v>425</v>
      </c>
      <c r="C1024" s="64" t="s">
        <v>581</v>
      </c>
    </row>
    <row r="1025" spans="1:3">
      <c r="A1025" s="17" t="s">
        <v>854</v>
      </c>
      <c r="B1025" s="17" t="s">
        <v>487</v>
      </c>
      <c r="C1025" s="17" t="s">
        <v>524</v>
      </c>
    </row>
    <row r="1026" spans="1:3">
      <c r="A1026" s="17" t="s">
        <v>854</v>
      </c>
      <c r="B1026" s="17" t="s">
        <v>487</v>
      </c>
      <c r="C1026" s="64" t="s">
        <v>587</v>
      </c>
    </row>
    <row r="1027" spans="1:3" ht="58">
      <c r="A1027" s="17" t="s">
        <v>854</v>
      </c>
      <c r="B1027" s="17" t="s">
        <v>487</v>
      </c>
      <c r="C1027" s="64" t="s">
        <v>588</v>
      </c>
    </row>
    <row r="1028" spans="1:3" ht="87">
      <c r="A1028" s="17" t="s">
        <v>854</v>
      </c>
      <c r="B1028" s="17" t="s">
        <v>487</v>
      </c>
      <c r="C1028" s="64" t="s">
        <v>589</v>
      </c>
    </row>
    <row r="1029" spans="1:3">
      <c r="A1029" s="17" t="s">
        <v>854</v>
      </c>
      <c r="B1029" s="17" t="s">
        <v>424</v>
      </c>
      <c r="C1029" s="17" t="s">
        <v>489</v>
      </c>
    </row>
    <row r="1030" spans="1:3" ht="29">
      <c r="A1030" s="17" t="s">
        <v>854</v>
      </c>
      <c r="B1030" s="17" t="s">
        <v>560</v>
      </c>
      <c r="C1030" s="64" t="s">
        <v>561</v>
      </c>
    </row>
    <row r="1031" spans="1:3">
      <c r="A1031" s="17" t="s">
        <v>854</v>
      </c>
      <c r="B1031" s="17" t="s">
        <v>424</v>
      </c>
      <c r="C1031" s="17" t="s">
        <v>562</v>
      </c>
    </row>
    <row r="1032" spans="1:3">
      <c r="A1032" s="17" t="s">
        <v>854</v>
      </c>
      <c r="B1032" s="17" t="s">
        <v>439</v>
      </c>
      <c r="C1032" s="17" t="s">
        <v>471</v>
      </c>
    </row>
    <row r="1033" spans="1:3">
      <c r="A1033" s="17" t="s">
        <v>854</v>
      </c>
      <c r="B1033" s="17" t="s">
        <v>439</v>
      </c>
      <c r="C1033" s="17" t="s">
        <v>440</v>
      </c>
    </row>
    <row r="1034" spans="1:3">
      <c r="A1034" s="17" t="s">
        <v>854</v>
      </c>
      <c r="B1034" s="17" t="s">
        <v>439</v>
      </c>
      <c r="C1034" s="17" t="s">
        <v>441</v>
      </c>
    </row>
    <row r="1035" spans="1:3">
      <c r="A1035" s="17" t="s">
        <v>854</v>
      </c>
      <c r="B1035" s="17" t="s">
        <v>439</v>
      </c>
      <c r="C1035" s="17" t="s">
        <v>466</v>
      </c>
    </row>
    <row r="1036" spans="1:3">
      <c r="A1036" s="17" t="s">
        <v>854</v>
      </c>
      <c r="B1036" s="17" t="s">
        <v>439</v>
      </c>
      <c r="C1036" s="64" t="s">
        <v>570</v>
      </c>
    </row>
    <row r="1037" spans="1:3">
      <c r="A1037" s="17" t="s">
        <v>854</v>
      </c>
      <c r="B1037" s="17" t="s">
        <v>439</v>
      </c>
      <c r="C1037" s="17" t="s">
        <v>442</v>
      </c>
    </row>
    <row r="1038" spans="1:3">
      <c r="A1038" s="17" t="s">
        <v>854</v>
      </c>
      <c r="B1038" s="17" t="s">
        <v>439</v>
      </c>
      <c r="C1038" s="64" t="s">
        <v>519</v>
      </c>
    </row>
    <row r="1039" spans="1:3">
      <c r="A1039" s="17" t="s">
        <v>854</v>
      </c>
      <c r="B1039" s="17" t="s">
        <v>439</v>
      </c>
      <c r="C1039" s="17" t="s">
        <v>484</v>
      </c>
    </row>
    <row r="1040" spans="1:3">
      <c r="A1040" s="17" t="s">
        <v>854</v>
      </c>
      <c r="B1040" s="17" t="s">
        <v>439</v>
      </c>
      <c r="C1040" s="64" t="s">
        <v>529</v>
      </c>
    </row>
    <row r="1041" spans="1:3">
      <c r="A1041" s="17" t="s">
        <v>854</v>
      </c>
      <c r="B1041" s="17" t="s">
        <v>439</v>
      </c>
      <c r="C1041" s="17" t="s">
        <v>580</v>
      </c>
    </row>
    <row r="1042" spans="1:3" ht="29">
      <c r="A1042" s="17" t="s">
        <v>854</v>
      </c>
      <c r="B1042" s="17" t="s">
        <v>439</v>
      </c>
      <c r="C1042" s="64" t="s">
        <v>857</v>
      </c>
    </row>
    <row r="1043" spans="1:3">
      <c r="A1043" s="17" t="s">
        <v>854</v>
      </c>
      <c r="B1043" s="17" t="s">
        <v>439</v>
      </c>
      <c r="C1043" s="17" t="s">
        <v>530</v>
      </c>
    </row>
    <row r="1044" spans="1:3">
      <c r="A1044" s="17" t="s">
        <v>854</v>
      </c>
      <c r="B1044" s="17" t="s">
        <v>424</v>
      </c>
      <c r="C1044" s="64" t="s">
        <v>448</v>
      </c>
    </row>
    <row r="1045" spans="1:3">
      <c r="A1045" s="17" t="s">
        <v>854</v>
      </c>
      <c r="B1045" s="17" t="s">
        <v>426</v>
      </c>
      <c r="C1045" s="17" t="s">
        <v>428</v>
      </c>
    </row>
    <row r="1046" spans="1:3">
      <c r="A1046" s="17" t="s">
        <v>854</v>
      </c>
      <c r="B1046" s="17" t="s">
        <v>426</v>
      </c>
      <c r="C1046" s="64" t="s">
        <v>533</v>
      </c>
    </row>
    <row r="1047" spans="1:3">
      <c r="A1047" s="17" t="s">
        <v>858</v>
      </c>
      <c r="B1047" s="17" t="s">
        <v>426</v>
      </c>
      <c r="C1047" s="17" t="s">
        <v>859</v>
      </c>
    </row>
    <row r="1048" spans="1:3">
      <c r="A1048" s="17" t="s">
        <v>858</v>
      </c>
      <c r="B1048" s="17" t="s">
        <v>426</v>
      </c>
      <c r="C1048" s="64" t="s">
        <v>605</v>
      </c>
    </row>
    <row r="1049" spans="1:3">
      <c r="A1049" s="17" t="s">
        <v>858</v>
      </c>
      <c r="B1049" s="17" t="s">
        <v>426</v>
      </c>
      <c r="C1049" s="17" t="s">
        <v>606</v>
      </c>
    </row>
    <row r="1050" spans="1:3">
      <c r="A1050" s="17" t="s">
        <v>858</v>
      </c>
      <c r="B1050" s="17" t="s">
        <v>426</v>
      </c>
      <c r="C1050" s="64" t="s">
        <v>607</v>
      </c>
    </row>
    <row r="1051" spans="1:3">
      <c r="A1051" s="17" t="s">
        <v>858</v>
      </c>
      <c r="B1051" s="17" t="s">
        <v>426</v>
      </c>
      <c r="C1051" s="17" t="s">
        <v>608</v>
      </c>
    </row>
    <row r="1052" spans="1:3">
      <c r="A1052" s="17" t="s">
        <v>858</v>
      </c>
      <c r="B1052" s="17" t="s">
        <v>426</v>
      </c>
      <c r="C1052" s="17" t="s">
        <v>531</v>
      </c>
    </row>
    <row r="1053" spans="1:3">
      <c r="A1053" s="17" t="s">
        <v>858</v>
      </c>
      <c r="B1053" s="17" t="s">
        <v>426</v>
      </c>
      <c r="C1053" s="17" t="s">
        <v>556</v>
      </c>
    </row>
    <row r="1054" spans="1:3">
      <c r="A1054" s="17" t="s">
        <v>858</v>
      </c>
      <c r="B1054" s="17" t="s">
        <v>426</v>
      </c>
      <c r="C1054" s="17" t="s">
        <v>525</v>
      </c>
    </row>
    <row r="1055" spans="1:3">
      <c r="A1055" s="17" t="s">
        <v>858</v>
      </c>
      <c r="B1055" s="17" t="s">
        <v>424</v>
      </c>
      <c r="C1055" s="17" t="s">
        <v>427</v>
      </c>
    </row>
    <row r="1056" spans="1:3">
      <c r="A1056" s="17" t="s">
        <v>858</v>
      </c>
      <c r="B1056" s="17" t="s">
        <v>520</v>
      </c>
      <c r="C1056" s="17" t="s">
        <v>545</v>
      </c>
    </row>
    <row r="1057" spans="1:3" ht="58">
      <c r="A1057" s="17" t="s">
        <v>858</v>
      </c>
      <c r="B1057" s="17" t="s">
        <v>520</v>
      </c>
      <c r="C1057" s="64" t="s">
        <v>546</v>
      </c>
    </row>
    <row r="1058" spans="1:3">
      <c r="A1058" s="17" t="s">
        <v>858</v>
      </c>
      <c r="B1058" s="17" t="s">
        <v>520</v>
      </c>
      <c r="C1058" s="17" t="s">
        <v>547</v>
      </c>
    </row>
    <row r="1059" spans="1:3" ht="58">
      <c r="A1059" s="17" t="s">
        <v>858</v>
      </c>
      <c r="B1059" s="17" t="s">
        <v>520</v>
      </c>
      <c r="C1059" s="64" t="s">
        <v>548</v>
      </c>
    </row>
    <row r="1060" spans="1:3">
      <c r="A1060" s="17" t="s">
        <v>858</v>
      </c>
      <c r="B1060" s="17" t="s">
        <v>424</v>
      </c>
      <c r="C1060" s="64" t="s">
        <v>521</v>
      </c>
    </row>
    <row r="1061" spans="1:3">
      <c r="A1061" s="17" t="s">
        <v>858</v>
      </c>
      <c r="B1061" s="17" t="s">
        <v>449</v>
      </c>
      <c r="C1061" s="64" t="s">
        <v>472</v>
      </c>
    </row>
    <row r="1062" spans="1:3">
      <c r="A1062" s="17" t="s">
        <v>858</v>
      </c>
      <c r="B1062" s="17" t="s">
        <v>550</v>
      </c>
      <c r="C1062" s="17" t="s">
        <v>860</v>
      </c>
    </row>
    <row r="1063" spans="1:3">
      <c r="A1063" s="17" t="s">
        <v>858</v>
      </c>
      <c r="B1063" s="17" t="s">
        <v>550</v>
      </c>
      <c r="C1063" s="64" t="s">
        <v>861</v>
      </c>
    </row>
    <row r="1064" spans="1:3">
      <c r="A1064" s="17" t="s">
        <v>858</v>
      </c>
      <c r="B1064" s="17" t="s">
        <v>550</v>
      </c>
      <c r="C1064" s="17" t="s">
        <v>862</v>
      </c>
    </row>
    <row r="1065" spans="1:3">
      <c r="A1065" s="17" t="s">
        <v>858</v>
      </c>
      <c r="B1065" s="17" t="s">
        <v>550</v>
      </c>
      <c r="C1065" s="64" t="s">
        <v>863</v>
      </c>
    </row>
    <row r="1066" spans="1:3">
      <c r="A1066" s="17" t="s">
        <v>858</v>
      </c>
      <c r="B1066" s="17" t="s">
        <v>550</v>
      </c>
      <c r="C1066" s="17" t="s">
        <v>864</v>
      </c>
    </row>
    <row r="1067" spans="1:3">
      <c r="A1067" s="17" t="s">
        <v>858</v>
      </c>
      <c r="B1067" s="17" t="s">
        <v>550</v>
      </c>
      <c r="C1067" s="64" t="s">
        <v>865</v>
      </c>
    </row>
    <row r="1068" spans="1:3">
      <c r="A1068" s="17" t="s">
        <v>858</v>
      </c>
      <c r="B1068" s="17" t="s">
        <v>550</v>
      </c>
      <c r="C1068" s="17" t="s">
        <v>866</v>
      </c>
    </row>
    <row r="1069" spans="1:3">
      <c r="A1069" s="17" t="s">
        <v>858</v>
      </c>
      <c r="B1069" s="17" t="s">
        <v>550</v>
      </c>
      <c r="C1069" s="64" t="s">
        <v>867</v>
      </c>
    </row>
    <row r="1070" spans="1:3">
      <c r="A1070" s="17" t="s">
        <v>858</v>
      </c>
      <c r="B1070" s="17" t="s">
        <v>550</v>
      </c>
      <c r="C1070" s="17" t="s">
        <v>868</v>
      </c>
    </row>
    <row r="1071" spans="1:3">
      <c r="A1071" s="17" t="s">
        <v>858</v>
      </c>
      <c r="B1071" s="17" t="s">
        <v>550</v>
      </c>
      <c r="C1071" s="64" t="s">
        <v>869</v>
      </c>
    </row>
    <row r="1072" spans="1:3">
      <c r="A1072" s="17" t="s">
        <v>858</v>
      </c>
      <c r="B1072" s="17" t="s">
        <v>550</v>
      </c>
      <c r="C1072" s="17" t="s">
        <v>870</v>
      </c>
    </row>
    <row r="1073" spans="1:3">
      <c r="A1073" s="17" t="s">
        <v>858</v>
      </c>
      <c r="B1073" s="17" t="s">
        <v>550</v>
      </c>
      <c r="C1073" s="64" t="s">
        <v>871</v>
      </c>
    </row>
    <row r="1074" spans="1:3">
      <c r="A1074" s="17" t="s">
        <v>858</v>
      </c>
      <c r="B1074" s="17" t="s">
        <v>550</v>
      </c>
      <c r="C1074" s="17" t="s">
        <v>872</v>
      </c>
    </row>
    <row r="1075" spans="1:3">
      <c r="A1075" s="17" t="s">
        <v>858</v>
      </c>
      <c r="B1075" s="17" t="s">
        <v>449</v>
      </c>
      <c r="C1075" s="64" t="s">
        <v>571</v>
      </c>
    </row>
    <row r="1076" spans="1:3">
      <c r="A1076" s="17" t="s">
        <v>858</v>
      </c>
      <c r="B1076" s="17" t="s">
        <v>449</v>
      </c>
      <c r="C1076" s="17" t="s">
        <v>852</v>
      </c>
    </row>
    <row r="1077" spans="1:3">
      <c r="A1077" s="17" t="s">
        <v>858</v>
      </c>
      <c r="B1077" s="17" t="s">
        <v>449</v>
      </c>
      <c r="C1077" s="64" t="s">
        <v>473</v>
      </c>
    </row>
    <row r="1078" spans="1:3" ht="29">
      <c r="A1078" s="17" t="s">
        <v>858</v>
      </c>
      <c r="B1078" s="17" t="s">
        <v>449</v>
      </c>
      <c r="C1078" s="64" t="s">
        <v>474</v>
      </c>
    </row>
    <row r="1079" spans="1:3">
      <c r="A1079" s="17" t="s">
        <v>858</v>
      </c>
      <c r="B1079" s="17" t="s">
        <v>449</v>
      </c>
      <c r="C1079" s="17" t="s">
        <v>475</v>
      </c>
    </row>
    <row r="1080" spans="1:3" ht="29">
      <c r="A1080" s="17" t="s">
        <v>858</v>
      </c>
      <c r="B1080" s="17" t="s">
        <v>449</v>
      </c>
      <c r="C1080" s="64" t="s">
        <v>476</v>
      </c>
    </row>
    <row r="1081" spans="1:3">
      <c r="A1081" s="17" t="s">
        <v>858</v>
      </c>
      <c r="B1081" s="17" t="s">
        <v>449</v>
      </c>
      <c r="C1081" s="17" t="s">
        <v>478</v>
      </c>
    </row>
    <row r="1082" spans="1:3" ht="29">
      <c r="A1082" s="17" t="s">
        <v>858</v>
      </c>
      <c r="B1082" s="17" t="s">
        <v>449</v>
      </c>
      <c r="C1082" s="64" t="s">
        <v>479</v>
      </c>
    </row>
    <row r="1083" spans="1:3">
      <c r="A1083" s="17" t="s">
        <v>858</v>
      </c>
      <c r="B1083" s="17" t="s">
        <v>449</v>
      </c>
      <c r="C1083" s="64" t="s">
        <v>480</v>
      </c>
    </row>
    <row r="1084" spans="1:3" ht="29">
      <c r="A1084" s="17" t="s">
        <v>858</v>
      </c>
      <c r="B1084" s="17" t="s">
        <v>449</v>
      </c>
      <c r="C1084" s="64" t="s">
        <v>481</v>
      </c>
    </row>
    <row r="1085" spans="1:3">
      <c r="A1085" s="17" t="s">
        <v>858</v>
      </c>
      <c r="B1085" s="17" t="s">
        <v>449</v>
      </c>
      <c r="C1085" s="64" t="s">
        <v>482</v>
      </c>
    </row>
    <row r="1086" spans="1:3" ht="29">
      <c r="A1086" s="17" t="s">
        <v>858</v>
      </c>
      <c r="B1086" s="17" t="s">
        <v>449</v>
      </c>
      <c r="C1086" s="64" t="s">
        <v>483</v>
      </c>
    </row>
    <row r="1087" spans="1:3">
      <c r="A1087" s="17" t="s">
        <v>858</v>
      </c>
      <c r="B1087" s="17" t="s">
        <v>449</v>
      </c>
      <c r="C1087" s="17" t="s">
        <v>485</v>
      </c>
    </row>
    <row r="1088" spans="1:3" ht="29">
      <c r="A1088" s="17" t="s">
        <v>858</v>
      </c>
      <c r="B1088" s="17" t="s">
        <v>449</v>
      </c>
      <c r="C1088" s="64" t="s">
        <v>486</v>
      </c>
    </row>
    <row r="1089" spans="1:3">
      <c r="A1089" s="17" t="s">
        <v>858</v>
      </c>
      <c r="B1089" s="17" t="s">
        <v>449</v>
      </c>
      <c r="C1089" s="17" t="s">
        <v>825</v>
      </c>
    </row>
    <row r="1090" spans="1:3" ht="29">
      <c r="A1090" s="17" t="s">
        <v>858</v>
      </c>
      <c r="B1090" s="17" t="s">
        <v>449</v>
      </c>
      <c r="C1090" s="64" t="s">
        <v>826</v>
      </c>
    </row>
    <row r="1091" spans="1:3">
      <c r="A1091" s="17" t="s">
        <v>858</v>
      </c>
      <c r="B1091" s="17" t="s">
        <v>449</v>
      </c>
      <c r="C1091" s="17" t="s">
        <v>527</v>
      </c>
    </row>
    <row r="1092" spans="1:3">
      <c r="A1092" s="17" t="s">
        <v>858</v>
      </c>
      <c r="B1092" s="17" t="s">
        <v>424</v>
      </c>
      <c r="C1092" s="17" t="s">
        <v>450</v>
      </c>
    </row>
    <row r="1093" spans="1:3">
      <c r="A1093" s="17" t="s">
        <v>858</v>
      </c>
      <c r="B1093" s="17" t="s">
        <v>423</v>
      </c>
      <c r="C1093" s="17" t="s">
        <v>477</v>
      </c>
    </row>
    <row r="1094" spans="1:3">
      <c r="A1094" s="17" t="s">
        <v>858</v>
      </c>
      <c r="B1094" s="17" t="s">
        <v>423</v>
      </c>
      <c r="C1094" s="64" t="s">
        <v>549</v>
      </c>
    </row>
    <row r="1095" spans="1:3" ht="29">
      <c r="A1095" s="17" t="s">
        <v>858</v>
      </c>
      <c r="B1095" s="17" t="s">
        <v>423</v>
      </c>
      <c r="C1095" s="64" t="s">
        <v>590</v>
      </c>
    </row>
    <row r="1096" spans="1:3">
      <c r="A1096" s="17" t="s">
        <v>858</v>
      </c>
      <c r="B1096" s="17" t="s">
        <v>423</v>
      </c>
      <c r="C1096" s="17" t="s">
        <v>591</v>
      </c>
    </row>
    <row r="1097" spans="1:3">
      <c r="A1097" s="17" t="s">
        <v>858</v>
      </c>
      <c r="B1097" s="17" t="s">
        <v>423</v>
      </c>
      <c r="C1097" s="64" t="s">
        <v>592</v>
      </c>
    </row>
    <row r="1098" spans="1:3">
      <c r="A1098" s="17" t="s">
        <v>858</v>
      </c>
      <c r="B1098" s="17" t="s">
        <v>423</v>
      </c>
      <c r="C1098" s="64" t="s">
        <v>534</v>
      </c>
    </row>
    <row r="1099" spans="1:3">
      <c r="A1099" s="17" t="s">
        <v>858</v>
      </c>
      <c r="B1099" s="17" t="s">
        <v>423</v>
      </c>
      <c r="C1099" s="17" t="s">
        <v>535</v>
      </c>
    </row>
    <row r="1100" spans="1:3">
      <c r="A1100" s="17" t="s">
        <v>858</v>
      </c>
      <c r="B1100" s="17" t="s">
        <v>423</v>
      </c>
      <c r="C1100" s="64" t="s">
        <v>536</v>
      </c>
    </row>
    <row r="1101" spans="1:3">
      <c r="A1101" s="17" t="s">
        <v>858</v>
      </c>
      <c r="B1101" s="17" t="s">
        <v>423</v>
      </c>
      <c r="C1101" s="17" t="s">
        <v>593</v>
      </c>
    </row>
    <row r="1102" spans="1:3">
      <c r="A1102" s="17" t="s">
        <v>858</v>
      </c>
      <c r="B1102" s="17" t="s">
        <v>423</v>
      </c>
      <c r="C1102" s="17" t="s">
        <v>537</v>
      </c>
    </row>
    <row r="1103" spans="1:3">
      <c r="A1103" s="17" t="s">
        <v>858</v>
      </c>
      <c r="B1103" s="17" t="s">
        <v>424</v>
      </c>
      <c r="C1103" s="17" t="s">
        <v>451</v>
      </c>
    </row>
    <row r="1104" spans="1:3">
      <c r="A1104" s="17" t="s">
        <v>858</v>
      </c>
      <c r="B1104" s="17" t="s">
        <v>424</v>
      </c>
      <c r="C1104" s="17" t="s">
        <v>452</v>
      </c>
    </row>
    <row r="1105" spans="1:3">
      <c r="A1105" s="17" t="s">
        <v>873</v>
      </c>
      <c r="B1105" s="17" t="s">
        <v>424</v>
      </c>
      <c r="C1105" s="17" t="s">
        <v>874</v>
      </c>
    </row>
    <row r="1106" spans="1:3">
      <c r="A1106" s="17" t="s">
        <v>873</v>
      </c>
      <c r="B1106" s="17" t="s">
        <v>425</v>
      </c>
      <c r="C1106" s="17" t="s">
        <v>875</v>
      </c>
    </row>
    <row r="1107" spans="1:3" ht="29">
      <c r="A1107" s="17" t="s">
        <v>876</v>
      </c>
      <c r="B1107" s="17" t="s">
        <v>425</v>
      </c>
      <c r="C1107" s="64" t="s">
        <v>877</v>
      </c>
    </row>
    <row r="1108" spans="1:3">
      <c r="A1108" s="17" t="s">
        <v>876</v>
      </c>
      <c r="B1108" s="17" t="s">
        <v>424</v>
      </c>
      <c r="C1108" s="17" t="s">
        <v>878</v>
      </c>
    </row>
    <row r="1109" spans="1:3">
      <c r="A1109" s="17" t="s">
        <v>876</v>
      </c>
      <c r="B1109" s="17" t="s">
        <v>550</v>
      </c>
      <c r="C1109" s="64" t="s">
        <v>879</v>
      </c>
    </row>
    <row r="1110" spans="1:3">
      <c r="A1110" s="17" t="s">
        <v>876</v>
      </c>
      <c r="B1110" s="17" t="s">
        <v>424</v>
      </c>
      <c r="C1110" s="17" t="s">
        <v>880</v>
      </c>
    </row>
    <row r="1111" spans="1:3">
      <c r="A1111" s="17" t="s">
        <v>876</v>
      </c>
      <c r="B1111" s="17" t="s">
        <v>881</v>
      </c>
      <c r="C1111" s="64" t="s">
        <v>882</v>
      </c>
    </row>
    <row r="1112" spans="1:3">
      <c r="A1112" s="17" t="s">
        <v>876</v>
      </c>
      <c r="B1112" s="17" t="s">
        <v>425</v>
      </c>
      <c r="C1112" s="17" t="s">
        <v>875</v>
      </c>
    </row>
    <row r="1113" spans="1:3" ht="29">
      <c r="A1113" s="17" t="s">
        <v>876</v>
      </c>
      <c r="B1113" s="17" t="s">
        <v>425</v>
      </c>
      <c r="C1113" s="64" t="s">
        <v>877</v>
      </c>
    </row>
    <row r="1114" spans="1:3">
      <c r="A1114" s="17" t="s">
        <v>876</v>
      </c>
      <c r="B1114" s="17" t="s">
        <v>425</v>
      </c>
      <c r="C1114" s="17" t="s">
        <v>883</v>
      </c>
    </row>
    <row r="1115" spans="1:3">
      <c r="A1115" s="17" t="s">
        <v>876</v>
      </c>
      <c r="B1115" s="17" t="s">
        <v>550</v>
      </c>
      <c r="C1115" s="64" t="s">
        <v>884</v>
      </c>
    </row>
    <row r="1116" spans="1:3" ht="43.5">
      <c r="A1116" s="17" t="s">
        <v>885</v>
      </c>
      <c r="B1116" s="17" t="s">
        <v>886</v>
      </c>
      <c r="C1116" s="64" t="s">
        <v>887</v>
      </c>
    </row>
    <row r="1117" spans="1:3">
      <c r="A1117" s="17" t="s">
        <v>885</v>
      </c>
      <c r="B1117" s="17" t="s">
        <v>425</v>
      </c>
      <c r="C1117" s="64" t="s">
        <v>888</v>
      </c>
    </row>
    <row r="1118" spans="1:3">
      <c r="A1118" s="17" t="s">
        <v>885</v>
      </c>
      <c r="B1118" s="17" t="s">
        <v>881</v>
      </c>
      <c r="C1118" s="17" t="s">
        <v>889</v>
      </c>
    </row>
    <row r="1119" spans="1:3">
      <c r="A1119" s="17" t="s">
        <v>885</v>
      </c>
      <c r="B1119" s="17" t="s">
        <v>424</v>
      </c>
      <c r="C1119" s="64" t="s">
        <v>890</v>
      </c>
    </row>
    <row r="1120" spans="1:3">
      <c r="A1120" s="17" t="s">
        <v>885</v>
      </c>
      <c r="B1120" s="17" t="s">
        <v>550</v>
      </c>
      <c r="C1120" s="17" t="s">
        <v>884</v>
      </c>
    </row>
    <row r="1121" spans="1:3">
      <c r="A1121" s="17" t="s">
        <v>885</v>
      </c>
      <c r="B1121" s="17" t="s">
        <v>424</v>
      </c>
      <c r="C1121" s="64" t="s">
        <v>891</v>
      </c>
    </row>
    <row r="1122" spans="1:3">
      <c r="A1122" s="17" t="s">
        <v>885</v>
      </c>
      <c r="B1122" s="17" t="s">
        <v>424</v>
      </c>
      <c r="C1122" s="17" t="s">
        <v>892</v>
      </c>
    </row>
    <row r="1123" spans="1:3">
      <c r="A1123" s="17" t="s">
        <v>885</v>
      </c>
      <c r="B1123" s="17" t="s">
        <v>424</v>
      </c>
      <c r="C1123" s="64" t="s">
        <v>893</v>
      </c>
    </row>
    <row r="1124" spans="1:3">
      <c r="A1124" s="17" t="s">
        <v>895</v>
      </c>
      <c r="B1124" s="17" t="s">
        <v>424</v>
      </c>
      <c r="C1124" s="17" t="s">
        <v>896</v>
      </c>
    </row>
    <row r="1125" spans="1:3">
      <c r="A1125" s="17" t="s">
        <v>895</v>
      </c>
      <c r="B1125" s="17" t="s">
        <v>550</v>
      </c>
      <c r="C1125" s="64" t="s">
        <v>897</v>
      </c>
    </row>
    <row r="1126" spans="1:3">
      <c r="A1126" s="17" t="s">
        <v>895</v>
      </c>
      <c r="B1126" s="17" t="s">
        <v>898</v>
      </c>
      <c r="C1126" s="17" t="s">
        <v>899</v>
      </c>
    </row>
    <row r="1127" spans="1:3">
      <c r="A1127" s="17" t="s">
        <v>895</v>
      </c>
      <c r="B1127" s="17" t="s">
        <v>898</v>
      </c>
      <c r="C1127" s="64" t="s">
        <v>900</v>
      </c>
    </row>
    <row r="1128" spans="1:3">
      <c r="A1128" s="17" t="s">
        <v>895</v>
      </c>
      <c r="B1128" s="17" t="s">
        <v>898</v>
      </c>
      <c r="C1128" s="64" t="s">
        <v>901</v>
      </c>
    </row>
    <row r="1129" spans="1:3">
      <c r="A1129" s="17" t="s">
        <v>895</v>
      </c>
      <c r="B1129" s="17" t="s">
        <v>898</v>
      </c>
      <c r="C1129" s="64" t="s">
        <v>902</v>
      </c>
    </row>
    <row r="1130" spans="1:3">
      <c r="A1130" s="17" t="s">
        <v>895</v>
      </c>
      <c r="B1130" s="17" t="s">
        <v>424</v>
      </c>
      <c r="C1130" s="17" t="s">
        <v>903</v>
      </c>
    </row>
    <row r="1131" spans="1:3">
      <c r="A1131" s="17" t="s">
        <v>904</v>
      </c>
      <c r="B1131" s="17" t="s">
        <v>424</v>
      </c>
      <c r="C1131" s="17" t="s">
        <v>905</v>
      </c>
    </row>
    <row r="1132" spans="1:3">
      <c r="A1132" s="17" t="s">
        <v>906</v>
      </c>
      <c r="B1132" s="17" t="s">
        <v>424</v>
      </c>
      <c r="C1132" s="17" t="s">
        <v>907</v>
      </c>
    </row>
    <row r="1133" spans="1:3">
      <c r="A1133" s="17" t="s">
        <v>908</v>
      </c>
      <c r="B1133" s="17" t="s">
        <v>424</v>
      </c>
      <c r="C1133" s="17" t="s">
        <v>909</v>
      </c>
    </row>
    <row r="1134" spans="1:3">
      <c r="A1134" s="17" t="s">
        <v>908</v>
      </c>
      <c r="B1134" s="17" t="s">
        <v>910</v>
      </c>
      <c r="C1134" s="64" t="s">
        <v>911</v>
      </c>
    </row>
    <row r="1135" spans="1:3">
      <c r="A1135" s="17" t="s">
        <v>908</v>
      </c>
      <c r="B1135" s="17" t="s">
        <v>424</v>
      </c>
      <c r="C1135" s="64" t="s">
        <v>912</v>
      </c>
    </row>
    <row r="1136" spans="1:3">
      <c r="A1136" s="17" t="s">
        <v>908</v>
      </c>
      <c r="B1136" s="17" t="s">
        <v>424</v>
      </c>
      <c r="C1136" s="64" t="s">
        <v>913</v>
      </c>
    </row>
    <row r="1137" spans="1:3">
      <c r="A1137" s="17" t="s">
        <v>914</v>
      </c>
      <c r="B1137" s="17" t="s">
        <v>424</v>
      </c>
      <c r="C1137" s="17" t="s">
        <v>446</v>
      </c>
    </row>
    <row r="1138" spans="1:3" ht="29">
      <c r="A1138" s="17" t="s">
        <v>914</v>
      </c>
      <c r="B1138" s="17" t="s">
        <v>453</v>
      </c>
      <c r="C1138" s="64" t="s">
        <v>915</v>
      </c>
    </row>
    <row r="1139" spans="1:3">
      <c r="A1139" s="17" t="s">
        <v>914</v>
      </c>
      <c r="B1139" s="17" t="s">
        <v>424</v>
      </c>
      <c r="C1139" s="17" t="s">
        <v>454</v>
      </c>
    </row>
    <row r="1140" spans="1:3">
      <c r="A1140" s="17" t="s">
        <v>914</v>
      </c>
      <c r="B1140" s="17" t="s">
        <v>438</v>
      </c>
      <c r="C1140" s="17" t="s">
        <v>469</v>
      </c>
    </row>
    <row r="1141" spans="1:3">
      <c r="A1141" s="17" t="s">
        <v>914</v>
      </c>
      <c r="B1141" s="17" t="s">
        <v>438</v>
      </c>
      <c r="C1141" s="17" t="s">
        <v>553</v>
      </c>
    </row>
    <row r="1142" spans="1:3">
      <c r="A1142" s="17" t="s">
        <v>914</v>
      </c>
      <c r="B1142" s="17" t="s">
        <v>438</v>
      </c>
      <c r="C1142" s="17" t="s">
        <v>465</v>
      </c>
    </row>
    <row r="1143" spans="1:3">
      <c r="A1143" s="17" t="s">
        <v>914</v>
      </c>
      <c r="B1143" s="17" t="s">
        <v>438</v>
      </c>
      <c r="C1143" s="17" t="s">
        <v>554</v>
      </c>
    </row>
    <row r="1144" spans="1:3">
      <c r="A1144" s="17" t="s">
        <v>914</v>
      </c>
      <c r="B1144" s="17" t="s">
        <v>438</v>
      </c>
      <c r="C1144" s="17" t="s">
        <v>578</v>
      </c>
    </row>
    <row r="1145" spans="1:3" ht="29">
      <c r="A1145" s="17" t="s">
        <v>914</v>
      </c>
      <c r="B1145" s="17" t="s">
        <v>438</v>
      </c>
      <c r="C1145" s="64" t="s">
        <v>555</v>
      </c>
    </row>
    <row r="1146" spans="1:3">
      <c r="A1146" s="17" t="s">
        <v>914</v>
      </c>
      <c r="B1146" s="17" t="s">
        <v>438</v>
      </c>
      <c r="C1146" s="17" t="s">
        <v>470</v>
      </c>
    </row>
    <row r="1147" spans="1:3">
      <c r="A1147" s="17" t="s">
        <v>914</v>
      </c>
      <c r="B1147" s="17" t="s">
        <v>424</v>
      </c>
      <c r="C1147" s="17" t="s">
        <v>447</v>
      </c>
    </row>
    <row r="1148" spans="1:3">
      <c r="A1148" s="17" t="s">
        <v>914</v>
      </c>
      <c r="B1148" s="17" t="s">
        <v>490</v>
      </c>
      <c r="C1148" s="17" t="s">
        <v>916</v>
      </c>
    </row>
    <row r="1149" spans="1:3">
      <c r="A1149" s="17" t="s">
        <v>917</v>
      </c>
      <c r="B1149" s="17" t="s">
        <v>490</v>
      </c>
      <c r="C1149" s="17" t="s">
        <v>595</v>
      </c>
    </row>
    <row r="1150" spans="1:3" ht="43.5">
      <c r="A1150" s="17" t="s">
        <v>917</v>
      </c>
      <c r="B1150" s="17" t="s">
        <v>490</v>
      </c>
      <c r="C1150" s="64" t="s">
        <v>526</v>
      </c>
    </row>
    <row r="1151" spans="1:3">
      <c r="A1151" s="17" t="s">
        <v>917</v>
      </c>
      <c r="B1151" s="17" t="s">
        <v>424</v>
      </c>
      <c r="C1151" s="64" t="s">
        <v>491</v>
      </c>
    </row>
    <row r="1152" spans="1:3">
      <c r="A1152" s="17" t="s">
        <v>917</v>
      </c>
      <c r="B1152" s="17" t="s">
        <v>487</v>
      </c>
      <c r="C1152" s="64" t="s">
        <v>488</v>
      </c>
    </row>
    <row r="1153" spans="1:3">
      <c r="A1153" s="17" t="s">
        <v>917</v>
      </c>
      <c r="B1153" s="17" t="s">
        <v>487</v>
      </c>
      <c r="C1153" s="64" t="s">
        <v>918</v>
      </c>
    </row>
    <row r="1154" spans="1:3">
      <c r="A1154" s="17" t="s">
        <v>917</v>
      </c>
      <c r="B1154" s="17" t="s">
        <v>487</v>
      </c>
      <c r="C1154" s="17" t="s">
        <v>583</v>
      </c>
    </row>
    <row r="1155" spans="1:3">
      <c r="A1155" s="17" t="s">
        <v>919</v>
      </c>
      <c r="B1155" s="17" t="s">
        <v>487</v>
      </c>
      <c r="C1155" s="64" t="s">
        <v>920</v>
      </c>
    </row>
    <row r="1156" spans="1:3">
      <c r="A1156" s="17" t="s">
        <v>919</v>
      </c>
      <c r="B1156" s="17" t="s">
        <v>487</v>
      </c>
      <c r="C1156" s="64" t="s">
        <v>921</v>
      </c>
    </row>
    <row r="1157" spans="1:3">
      <c r="A1157" s="17" t="s">
        <v>919</v>
      </c>
      <c r="B1157" s="17" t="s">
        <v>487</v>
      </c>
      <c r="C1157" s="64" t="s">
        <v>922</v>
      </c>
    </row>
    <row r="1158" spans="1:3">
      <c r="A1158" s="17" t="s">
        <v>919</v>
      </c>
      <c r="B1158" s="17" t="s">
        <v>425</v>
      </c>
      <c r="C1158" s="17" t="s">
        <v>877</v>
      </c>
    </row>
    <row r="1159" spans="1:3">
      <c r="A1159" s="17" t="s">
        <v>919</v>
      </c>
      <c r="B1159" s="17" t="s">
        <v>487</v>
      </c>
      <c r="C1159" s="64" t="s">
        <v>524</v>
      </c>
    </row>
    <row r="1160" spans="1:3">
      <c r="A1160" s="17" t="s">
        <v>919</v>
      </c>
      <c r="B1160" s="17" t="s">
        <v>487</v>
      </c>
      <c r="C1160" s="17" t="s">
        <v>923</v>
      </c>
    </row>
    <row r="1161" spans="1:3" ht="58">
      <c r="A1161" s="17" t="s">
        <v>919</v>
      </c>
      <c r="B1161" s="17" t="s">
        <v>487</v>
      </c>
      <c r="C1161" s="64" t="s">
        <v>924</v>
      </c>
    </row>
    <row r="1162" spans="1:3" ht="87">
      <c r="A1162" s="17" t="s">
        <v>919</v>
      </c>
      <c r="B1162" s="17" t="s">
        <v>487</v>
      </c>
      <c r="C1162" s="64" t="s">
        <v>925</v>
      </c>
    </row>
    <row r="1163" spans="1:3">
      <c r="A1163" s="17" t="s">
        <v>919</v>
      </c>
      <c r="B1163" s="17" t="s">
        <v>424</v>
      </c>
      <c r="C1163" s="64" t="s">
        <v>489</v>
      </c>
    </row>
    <row r="1164" spans="1:3" ht="29">
      <c r="A1164" s="17" t="s">
        <v>919</v>
      </c>
      <c r="B1164" s="17" t="s">
        <v>560</v>
      </c>
      <c r="C1164" s="64" t="s">
        <v>561</v>
      </c>
    </row>
    <row r="1165" spans="1:3">
      <c r="A1165" s="17" t="s">
        <v>919</v>
      </c>
      <c r="B1165" s="17" t="s">
        <v>424</v>
      </c>
      <c r="C1165" s="64" t="s">
        <v>562</v>
      </c>
    </row>
    <row r="1166" spans="1:3">
      <c r="A1166" s="17" t="s">
        <v>919</v>
      </c>
      <c r="B1166" s="17" t="s">
        <v>439</v>
      </c>
      <c r="C1166" s="17" t="s">
        <v>471</v>
      </c>
    </row>
    <row r="1167" spans="1:3">
      <c r="A1167" s="17" t="s">
        <v>919</v>
      </c>
      <c r="B1167" s="17" t="s">
        <v>439</v>
      </c>
      <c r="C1167" s="64" t="s">
        <v>440</v>
      </c>
    </row>
    <row r="1168" spans="1:3">
      <c r="A1168" s="17" t="s">
        <v>919</v>
      </c>
      <c r="B1168" s="17" t="s">
        <v>439</v>
      </c>
      <c r="C1168" s="17" t="s">
        <v>441</v>
      </c>
    </row>
    <row r="1169" spans="1:3">
      <c r="A1169" s="17" t="s">
        <v>919</v>
      </c>
      <c r="B1169" s="17" t="s">
        <v>439</v>
      </c>
      <c r="C1169" s="64" t="s">
        <v>466</v>
      </c>
    </row>
    <row r="1170" spans="1:3">
      <c r="A1170" s="17" t="s">
        <v>919</v>
      </c>
      <c r="B1170" s="17" t="s">
        <v>439</v>
      </c>
      <c r="C1170" s="17" t="s">
        <v>926</v>
      </c>
    </row>
    <row r="1171" spans="1:3">
      <c r="A1171" s="17" t="s">
        <v>919</v>
      </c>
      <c r="B1171" s="17" t="s">
        <v>439</v>
      </c>
      <c r="C1171" s="17" t="s">
        <v>442</v>
      </c>
    </row>
    <row r="1172" spans="1:3">
      <c r="A1172" s="17" t="s">
        <v>919</v>
      </c>
      <c r="B1172" s="17" t="s">
        <v>439</v>
      </c>
      <c r="C1172" s="17" t="s">
        <v>519</v>
      </c>
    </row>
    <row r="1173" spans="1:3">
      <c r="A1173" s="17" t="s">
        <v>919</v>
      </c>
      <c r="B1173" s="17" t="s">
        <v>439</v>
      </c>
      <c r="C1173" s="17" t="s">
        <v>484</v>
      </c>
    </row>
    <row r="1174" spans="1:3">
      <c r="A1174" s="17" t="s">
        <v>919</v>
      </c>
      <c r="B1174" s="17" t="s">
        <v>439</v>
      </c>
      <c r="C1174" s="17" t="s">
        <v>529</v>
      </c>
    </row>
    <row r="1175" spans="1:3" ht="58">
      <c r="A1175" s="17" t="s">
        <v>919</v>
      </c>
      <c r="B1175" s="17" t="s">
        <v>439</v>
      </c>
      <c r="C1175" s="64" t="s">
        <v>927</v>
      </c>
    </row>
    <row r="1176" spans="1:3" ht="29">
      <c r="A1176" s="17" t="s">
        <v>919</v>
      </c>
      <c r="B1176" s="17" t="s">
        <v>439</v>
      </c>
      <c r="C1176" s="64" t="s">
        <v>928</v>
      </c>
    </row>
    <row r="1177" spans="1:3">
      <c r="A1177" s="17" t="s">
        <v>919</v>
      </c>
      <c r="B1177" s="17" t="s">
        <v>439</v>
      </c>
      <c r="C1177" s="17" t="s">
        <v>530</v>
      </c>
    </row>
    <row r="1178" spans="1:3">
      <c r="A1178" s="17" t="s">
        <v>919</v>
      </c>
      <c r="B1178" s="17" t="s">
        <v>424</v>
      </c>
      <c r="C1178" s="17" t="s">
        <v>448</v>
      </c>
    </row>
    <row r="1179" spans="1:3">
      <c r="A1179" s="17" t="s">
        <v>919</v>
      </c>
      <c r="B1179" s="17" t="s">
        <v>426</v>
      </c>
      <c r="C1179" s="17" t="s">
        <v>428</v>
      </c>
    </row>
    <row r="1180" spans="1:3">
      <c r="A1180" s="17" t="s">
        <v>919</v>
      </c>
      <c r="B1180" s="17" t="s">
        <v>426</v>
      </c>
      <c r="C1180" s="17" t="s">
        <v>929</v>
      </c>
    </row>
    <row r="1181" spans="1:3">
      <c r="A1181" s="17" t="s">
        <v>919</v>
      </c>
      <c r="B1181" s="17" t="s">
        <v>426</v>
      </c>
      <c r="C1181" s="64" t="s">
        <v>930</v>
      </c>
    </row>
    <row r="1182" spans="1:3">
      <c r="A1182" s="17" t="s">
        <v>919</v>
      </c>
      <c r="B1182" s="17" t="s">
        <v>426</v>
      </c>
      <c r="C1182" s="64" t="s">
        <v>931</v>
      </c>
    </row>
    <row r="1183" spans="1:3">
      <c r="A1183" s="17" t="s">
        <v>919</v>
      </c>
      <c r="B1183" s="17" t="s">
        <v>426</v>
      </c>
      <c r="C1183" s="17" t="s">
        <v>932</v>
      </c>
    </row>
    <row r="1184" spans="1:3">
      <c r="A1184" s="17" t="s">
        <v>919</v>
      </c>
      <c r="B1184" s="17" t="s">
        <v>426</v>
      </c>
      <c r="C1184" s="17" t="s">
        <v>933</v>
      </c>
    </row>
    <row r="1185" spans="1:3">
      <c r="A1185" s="17" t="s">
        <v>919</v>
      </c>
      <c r="B1185" s="17" t="s">
        <v>426</v>
      </c>
      <c r="C1185" s="17" t="s">
        <v>531</v>
      </c>
    </row>
    <row r="1186" spans="1:3">
      <c r="A1186" s="17" t="s">
        <v>919</v>
      </c>
      <c r="B1186" s="17" t="s">
        <v>426</v>
      </c>
      <c r="C1186" s="64" t="s">
        <v>556</v>
      </c>
    </row>
    <row r="1187" spans="1:3">
      <c r="A1187" s="17" t="s">
        <v>919</v>
      </c>
      <c r="B1187" s="17" t="s">
        <v>426</v>
      </c>
      <c r="C1187" s="64" t="s">
        <v>525</v>
      </c>
    </row>
    <row r="1188" spans="1:3">
      <c r="A1188" s="17" t="s">
        <v>919</v>
      </c>
      <c r="B1188" s="17" t="s">
        <v>424</v>
      </c>
      <c r="C1188" s="64" t="s">
        <v>427</v>
      </c>
    </row>
    <row r="1189" spans="1:3">
      <c r="A1189" s="17" t="s">
        <v>919</v>
      </c>
      <c r="B1189" s="17" t="s">
        <v>520</v>
      </c>
      <c r="C1189" s="17" t="s">
        <v>545</v>
      </c>
    </row>
    <row r="1190" spans="1:3" ht="29">
      <c r="A1190" s="17" t="s">
        <v>934</v>
      </c>
      <c r="B1190" s="17" t="s">
        <v>520</v>
      </c>
      <c r="C1190" s="64" t="s">
        <v>935</v>
      </c>
    </row>
    <row r="1191" spans="1:3">
      <c r="A1191" s="17" t="s">
        <v>934</v>
      </c>
      <c r="B1191" s="17" t="s">
        <v>520</v>
      </c>
      <c r="C1191" s="17" t="s">
        <v>547</v>
      </c>
    </row>
    <row r="1192" spans="1:3" ht="58">
      <c r="A1192" s="17" t="s">
        <v>934</v>
      </c>
      <c r="B1192" s="17" t="s">
        <v>520</v>
      </c>
      <c r="C1192" s="64" t="s">
        <v>548</v>
      </c>
    </row>
    <row r="1193" spans="1:3">
      <c r="A1193" s="17" t="s">
        <v>934</v>
      </c>
      <c r="B1193" s="17" t="s">
        <v>424</v>
      </c>
      <c r="C1193" s="17" t="s">
        <v>521</v>
      </c>
    </row>
    <row r="1194" spans="1:3">
      <c r="A1194" s="17" t="s">
        <v>934</v>
      </c>
      <c r="B1194" s="17" t="s">
        <v>449</v>
      </c>
      <c r="C1194" s="64" t="s">
        <v>472</v>
      </c>
    </row>
    <row r="1195" spans="1:3">
      <c r="A1195" s="17" t="s">
        <v>934</v>
      </c>
      <c r="B1195" s="17" t="s">
        <v>550</v>
      </c>
      <c r="C1195" s="17" t="s">
        <v>936</v>
      </c>
    </row>
    <row r="1196" spans="1:3">
      <c r="A1196" s="17" t="s">
        <v>934</v>
      </c>
      <c r="B1196" s="17" t="s">
        <v>550</v>
      </c>
      <c r="C1196" s="64" t="s">
        <v>937</v>
      </c>
    </row>
    <row r="1197" spans="1:3">
      <c r="A1197" s="17" t="s">
        <v>934</v>
      </c>
      <c r="B1197" s="17" t="s">
        <v>550</v>
      </c>
      <c r="C1197" s="17" t="s">
        <v>938</v>
      </c>
    </row>
    <row r="1198" spans="1:3">
      <c r="A1198" s="17" t="s">
        <v>934</v>
      </c>
      <c r="B1198" s="17" t="s">
        <v>550</v>
      </c>
      <c r="C1198" s="17" t="s">
        <v>939</v>
      </c>
    </row>
    <row r="1199" spans="1:3">
      <c r="A1199" s="17" t="s">
        <v>934</v>
      </c>
      <c r="B1199" s="17" t="s">
        <v>550</v>
      </c>
      <c r="C1199" s="64" t="s">
        <v>940</v>
      </c>
    </row>
    <row r="1200" spans="1:3">
      <c r="A1200" s="17" t="s">
        <v>934</v>
      </c>
      <c r="B1200" s="17" t="s">
        <v>550</v>
      </c>
      <c r="C1200" s="17" t="s">
        <v>941</v>
      </c>
    </row>
    <row r="1201" spans="1:3">
      <c r="A1201" s="17" t="s">
        <v>942</v>
      </c>
      <c r="B1201" s="17" t="s">
        <v>550</v>
      </c>
      <c r="C1201" s="64" t="s">
        <v>943</v>
      </c>
    </row>
    <row r="1202" spans="1:3">
      <c r="A1202" s="17" t="s">
        <v>942</v>
      </c>
      <c r="B1202" s="17" t="s">
        <v>550</v>
      </c>
      <c r="C1202" s="17" t="s">
        <v>944</v>
      </c>
    </row>
    <row r="1203" spans="1:3">
      <c r="A1203" s="17" t="s">
        <v>942</v>
      </c>
      <c r="B1203" s="17" t="s">
        <v>550</v>
      </c>
      <c r="C1203" s="64" t="s">
        <v>945</v>
      </c>
    </row>
    <row r="1204" spans="1:3">
      <c r="A1204" s="17" t="s">
        <v>942</v>
      </c>
      <c r="B1204" s="17" t="s">
        <v>550</v>
      </c>
      <c r="C1204" s="64" t="s">
        <v>946</v>
      </c>
    </row>
    <row r="1205" spans="1:3">
      <c r="A1205" s="17" t="s">
        <v>942</v>
      </c>
      <c r="B1205" s="17" t="s">
        <v>550</v>
      </c>
      <c r="C1205" s="64" t="s">
        <v>947</v>
      </c>
    </row>
    <row r="1206" spans="1:3">
      <c r="A1206" s="17" t="s">
        <v>942</v>
      </c>
      <c r="B1206" s="17" t="s">
        <v>550</v>
      </c>
      <c r="C1206" s="17" t="s">
        <v>948</v>
      </c>
    </row>
    <row r="1207" spans="1:3">
      <c r="A1207" s="17" t="s">
        <v>942</v>
      </c>
      <c r="B1207" s="17" t="s">
        <v>550</v>
      </c>
      <c r="C1207" s="64" t="s">
        <v>949</v>
      </c>
    </row>
    <row r="1208" spans="1:3">
      <c r="A1208" s="17" t="s">
        <v>942</v>
      </c>
      <c r="B1208" s="17" t="s">
        <v>449</v>
      </c>
      <c r="C1208" s="17" t="s">
        <v>950</v>
      </c>
    </row>
    <row r="1209" spans="1:3">
      <c r="A1209" s="17" t="s">
        <v>942</v>
      </c>
      <c r="B1209" s="17" t="s">
        <v>449</v>
      </c>
      <c r="C1209" s="64" t="s">
        <v>951</v>
      </c>
    </row>
    <row r="1210" spans="1:3">
      <c r="A1210" s="17" t="s">
        <v>942</v>
      </c>
      <c r="B1210" s="17" t="s">
        <v>449</v>
      </c>
      <c r="C1210" s="17" t="s">
        <v>473</v>
      </c>
    </row>
    <row r="1211" spans="1:3" ht="29">
      <c r="A1211" s="17" t="s">
        <v>942</v>
      </c>
      <c r="B1211" s="17" t="s">
        <v>449</v>
      </c>
      <c r="C1211" s="64" t="s">
        <v>474</v>
      </c>
    </row>
    <row r="1212" spans="1:3">
      <c r="A1212" s="17" t="s">
        <v>942</v>
      </c>
      <c r="B1212" s="17" t="s">
        <v>449</v>
      </c>
      <c r="C1212" s="17" t="s">
        <v>475</v>
      </c>
    </row>
    <row r="1213" spans="1:3" ht="29">
      <c r="A1213" s="17" t="s">
        <v>942</v>
      </c>
      <c r="B1213" s="17" t="s">
        <v>449</v>
      </c>
      <c r="C1213" s="64" t="s">
        <v>476</v>
      </c>
    </row>
    <row r="1214" spans="1:3">
      <c r="A1214" s="17" t="s">
        <v>942</v>
      </c>
      <c r="B1214" s="17" t="s">
        <v>449</v>
      </c>
      <c r="C1214" s="17" t="s">
        <v>478</v>
      </c>
    </row>
    <row r="1215" spans="1:3" ht="29">
      <c r="A1215" s="17" t="s">
        <v>942</v>
      </c>
      <c r="B1215" s="17" t="s">
        <v>449</v>
      </c>
      <c r="C1215" s="64" t="s">
        <v>479</v>
      </c>
    </row>
    <row r="1216" spans="1:3">
      <c r="A1216" s="17" t="s">
        <v>942</v>
      </c>
      <c r="B1216" s="17" t="s">
        <v>449</v>
      </c>
      <c r="C1216" s="17" t="s">
        <v>480</v>
      </c>
    </row>
    <row r="1217" spans="1:3" ht="29">
      <c r="A1217" s="17" t="s">
        <v>942</v>
      </c>
      <c r="B1217" s="17" t="s">
        <v>449</v>
      </c>
      <c r="C1217" s="64" t="s">
        <v>481</v>
      </c>
    </row>
    <row r="1218" spans="1:3">
      <c r="A1218" s="17" t="s">
        <v>942</v>
      </c>
      <c r="B1218" s="17" t="s">
        <v>449</v>
      </c>
      <c r="C1218" s="17" t="s">
        <v>482</v>
      </c>
    </row>
    <row r="1219" spans="1:3" ht="29">
      <c r="A1219" s="17" t="s">
        <v>942</v>
      </c>
      <c r="B1219" s="17" t="s">
        <v>449</v>
      </c>
      <c r="C1219" s="64" t="s">
        <v>483</v>
      </c>
    </row>
    <row r="1220" spans="1:3">
      <c r="A1220" s="17" t="s">
        <v>942</v>
      </c>
      <c r="B1220" s="17" t="s">
        <v>449</v>
      </c>
      <c r="C1220" s="64" t="s">
        <v>485</v>
      </c>
    </row>
    <row r="1221" spans="1:3" ht="29">
      <c r="A1221" s="17" t="s">
        <v>942</v>
      </c>
      <c r="B1221" s="17" t="s">
        <v>449</v>
      </c>
      <c r="C1221" s="64" t="s">
        <v>486</v>
      </c>
    </row>
    <row r="1222" spans="1:3">
      <c r="A1222" s="17" t="s">
        <v>942</v>
      </c>
      <c r="B1222" s="17" t="s">
        <v>449</v>
      </c>
      <c r="C1222" s="64" t="s">
        <v>952</v>
      </c>
    </row>
    <row r="1223" spans="1:3" ht="29">
      <c r="A1223" s="17" t="s">
        <v>942</v>
      </c>
      <c r="B1223" s="17" t="s">
        <v>449</v>
      </c>
      <c r="C1223" s="64" t="s">
        <v>953</v>
      </c>
    </row>
    <row r="1224" spans="1:3">
      <c r="A1224" s="17" t="s">
        <v>942</v>
      </c>
      <c r="B1224" s="17" t="s">
        <v>449</v>
      </c>
      <c r="C1224" s="17" t="s">
        <v>527</v>
      </c>
    </row>
    <row r="1225" spans="1:3">
      <c r="A1225" s="17" t="s">
        <v>942</v>
      </c>
      <c r="B1225" s="17" t="s">
        <v>424</v>
      </c>
      <c r="C1225" s="64" t="s">
        <v>450</v>
      </c>
    </row>
    <row r="1226" spans="1:3">
      <c r="A1226" s="17" t="s">
        <v>942</v>
      </c>
      <c r="B1226" s="17" t="s">
        <v>423</v>
      </c>
      <c r="C1226" s="64" t="s">
        <v>477</v>
      </c>
    </row>
    <row r="1227" spans="1:3">
      <c r="A1227" s="17" t="s">
        <v>942</v>
      </c>
      <c r="B1227" s="17" t="s">
        <v>423</v>
      </c>
      <c r="C1227" s="17" t="s">
        <v>954</v>
      </c>
    </row>
    <row r="1228" spans="1:3" ht="29">
      <c r="A1228" s="17" t="s">
        <v>942</v>
      </c>
      <c r="B1228" s="17" t="s">
        <v>423</v>
      </c>
      <c r="C1228" s="64" t="s">
        <v>955</v>
      </c>
    </row>
    <row r="1229" spans="1:3">
      <c r="A1229" s="17" t="s">
        <v>942</v>
      </c>
      <c r="B1229" s="17" t="s">
        <v>423</v>
      </c>
      <c r="C1229" s="17" t="s">
        <v>956</v>
      </c>
    </row>
    <row r="1230" spans="1:3">
      <c r="A1230" s="17" t="s">
        <v>942</v>
      </c>
      <c r="B1230" s="17" t="s">
        <v>423</v>
      </c>
      <c r="C1230" s="17" t="s">
        <v>957</v>
      </c>
    </row>
    <row r="1231" spans="1:3">
      <c r="A1231" s="17" t="s">
        <v>942</v>
      </c>
      <c r="B1231" s="17" t="s">
        <v>423</v>
      </c>
      <c r="C1231" s="17" t="s">
        <v>534</v>
      </c>
    </row>
    <row r="1232" spans="1:3">
      <c r="A1232" s="17" t="s">
        <v>942</v>
      </c>
      <c r="B1232" s="17" t="s">
        <v>423</v>
      </c>
      <c r="C1232" s="17" t="s">
        <v>535</v>
      </c>
    </row>
    <row r="1233" spans="1:3">
      <c r="A1233" s="17" t="s">
        <v>942</v>
      </c>
      <c r="B1233" s="17" t="s">
        <v>423</v>
      </c>
      <c r="C1233" s="17" t="s">
        <v>536</v>
      </c>
    </row>
    <row r="1234" spans="1:3">
      <c r="A1234" s="17" t="s">
        <v>942</v>
      </c>
      <c r="B1234" s="17" t="s">
        <v>423</v>
      </c>
      <c r="C1234" s="17" t="s">
        <v>958</v>
      </c>
    </row>
    <row r="1235" spans="1:3">
      <c r="A1235" s="17" t="s">
        <v>942</v>
      </c>
      <c r="B1235" s="17" t="s">
        <v>423</v>
      </c>
      <c r="C1235" s="17" t="s">
        <v>537</v>
      </c>
    </row>
    <row r="1236" spans="1:3">
      <c r="A1236" s="17" t="s">
        <v>942</v>
      </c>
      <c r="B1236" s="17" t="s">
        <v>424</v>
      </c>
      <c r="C1236" s="64" t="s">
        <v>451</v>
      </c>
    </row>
    <row r="1237" spans="1:3">
      <c r="A1237" s="17" t="s">
        <v>959</v>
      </c>
      <c r="B1237" s="17" t="s">
        <v>424</v>
      </c>
      <c r="C1237" s="17" t="s">
        <v>452</v>
      </c>
    </row>
    <row r="1238" spans="1:3">
      <c r="A1238" s="17" t="s">
        <v>960</v>
      </c>
      <c r="B1238" s="17" t="s">
        <v>424</v>
      </c>
      <c r="C1238" s="64" t="s">
        <v>446</v>
      </c>
    </row>
    <row r="1239" spans="1:3" ht="29">
      <c r="A1239" s="17" t="s">
        <v>960</v>
      </c>
      <c r="B1239" s="17" t="s">
        <v>453</v>
      </c>
      <c r="C1239" s="64" t="s">
        <v>961</v>
      </c>
    </row>
    <row r="1240" spans="1:3">
      <c r="A1240" s="17" t="s">
        <v>960</v>
      </c>
      <c r="B1240" s="17" t="s">
        <v>424</v>
      </c>
      <c r="C1240" s="64" t="s">
        <v>454</v>
      </c>
    </row>
    <row r="1241" spans="1:3">
      <c r="A1241" s="17" t="s">
        <v>960</v>
      </c>
      <c r="B1241" s="17" t="s">
        <v>438</v>
      </c>
      <c r="C1241" s="17" t="s">
        <v>469</v>
      </c>
    </row>
    <row r="1242" spans="1:3">
      <c r="A1242" s="17" t="s">
        <v>960</v>
      </c>
      <c r="B1242" s="17" t="s">
        <v>438</v>
      </c>
      <c r="C1242" s="64" t="s">
        <v>553</v>
      </c>
    </row>
    <row r="1243" spans="1:3">
      <c r="A1243" s="17" t="s">
        <v>960</v>
      </c>
      <c r="B1243" s="17" t="s">
        <v>438</v>
      </c>
      <c r="C1243" s="17" t="s">
        <v>465</v>
      </c>
    </row>
    <row r="1244" spans="1:3">
      <c r="A1244" s="17" t="s">
        <v>960</v>
      </c>
      <c r="B1244" s="17" t="s">
        <v>438</v>
      </c>
      <c r="C1244" s="64" t="s">
        <v>554</v>
      </c>
    </row>
    <row r="1245" spans="1:3">
      <c r="A1245" s="17" t="s">
        <v>960</v>
      </c>
      <c r="B1245" s="17" t="s">
        <v>438</v>
      </c>
      <c r="C1245" s="17" t="s">
        <v>578</v>
      </c>
    </row>
    <row r="1246" spans="1:3" ht="29">
      <c r="A1246" s="17" t="s">
        <v>960</v>
      </c>
      <c r="B1246" s="17" t="s">
        <v>438</v>
      </c>
      <c r="C1246" s="64" t="s">
        <v>555</v>
      </c>
    </row>
    <row r="1247" spans="1:3">
      <c r="A1247" s="17" t="s">
        <v>960</v>
      </c>
      <c r="B1247" s="17" t="s">
        <v>438</v>
      </c>
      <c r="C1247" s="64" t="s">
        <v>470</v>
      </c>
    </row>
    <row r="1248" spans="1:3">
      <c r="A1248" s="17" t="s">
        <v>960</v>
      </c>
      <c r="B1248" s="17" t="s">
        <v>424</v>
      </c>
      <c r="C1248" s="64" t="s">
        <v>447</v>
      </c>
    </row>
    <row r="1249" spans="1:3">
      <c r="A1249" s="17" t="s">
        <v>960</v>
      </c>
      <c r="B1249" s="17" t="s">
        <v>490</v>
      </c>
      <c r="C1249" s="64" t="s">
        <v>916</v>
      </c>
    </row>
    <row r="1250" spans="1:3" ht="72.5">
      <c r="A1250" s="17" t="s">
        <v>960</v>
      </c>
      <c r="B1250" s="17" t="s">
        <v>490</v>
      </c>
      <c r="C1250" s="64" t="s">
        <v>962</v>
      </c>
    </row>
    <row r="1251" spans="1:3" ht="43.5">
      <c r="A1251" s="17" t="s">
        <v>960</v>
      </c>
      <c r="B1251" s="17" t="s">
        <v>490</v>
      </c>
      <c r="C1251" s="64" t="s">
        <v>526</v>
      </c>
    </row>
    <row r="1252" spans="1:3">
      <c r="A1252" s="17" t="s">
        <v>960</v>
      </c>
      <c r="B1252" s="17" t="s">
        <v>424</v>
      </c>
      <c r="C1252" s="64" t="s">
        <v>491</v>
      </c>
    </row>
    <row r="1253" spans="1:3">
      <c r="A1253" s="17" t="s">
        <v>960</v>
      </c>
      <c r="B1253" s="17" t="s">
        <v>487</v>
      </c>
      <c r="C1253" s="64" t="s">
        <v>488</v>
      </c>
    </row>
    <row r="1254" spans="1:3">
      <c r="A1254" s="17" t="s">
        <v>960</v>
      </c>
      <c r="B1254" s="17" t="s">
        <v>487</v>
      </c>
      <c r="C1254" s="64" t="s">
        <v>918</v>
      </c>
    </row>
    <row r="1255" spans="1:3">
      <c r="A1255" s="17" t="s">
        <v>960</v>
      </c>
      <c r="B1255" s="17" t="s">
        <v>487</v>
      </c>
      <c r="C1255" s="64" t="s">
        <v>583</v>
      </c>
    </row>
    <row r="1256" spans="1:3">
      <c r="A1256" s="17" t="s">
        <v>960</v>
      </c>
      <c r="B1256" s="17" t="s">
        <v>487</v>
      </c>
      <c r="C1256" s="64" t="s">
        <v>920</v>
      </c>
    </row>
    <row r="1257" spans="1:3">
      <c r="A1257" s="17" t="s">
        <v>960</v>
      </c>
      <c r="B1257" s="17" t="s">
        <v>487</v>
      </c>
      <c r="C1257" s="64" t="s">
        <v>921</v>
      </c>
    </row>
    <row r="1258" spans="1:3">
      <c r="A1258" s="17" t="s">
        <v>960</v>
      </c>
      <c r="B1258" s="17" t="s">
        <v>487</v>
      </c>
      <c r="C1258" s="64" t="s">
        <v>922</v>
      </c>
    </row>
    <row r="1259" spans="1:3" ht="29">
      <c r="A1259" s="17" t="s">
        <v>960</v>
      </c>
      <c r="B1259" s="17" t="s">
        <v>425</v>
      </c>
      <c r="C1259" s="64" t="s">
        <v>877</v>
      </c>
    </row>
    <row r="1260" spans="1:3">
      <c r="A1260" s="17" t="s">
        <v>960</v>
      </c>
      <c r="B1260" s="17" t="s">
        <v>487</v>
      </c>
      <c r="C1260" s="64" t="s">
        <v>524</v>
      </c>
    </row>
    <row r="1261" spans="1:3">
      <c r="A1261" s="17" t="s">
        <v>960</v>
      </c>
      <c r="B1261" s="17" t="s">
        <v>487</v>
      </c>
      <c r="C1261" s="17" t="s">
        <v>923</v>
      </c>
    </row>
    <row r="1262" spans="1:3" ht="58">
      <c r="A1262" s="17" t="s">
        <v>960</v>
      </c>
      <c r="B1262" s="17" t="s">
        <v>487</v>
      </c>
      <c r="C1262" s="64" t="s">
        <v>924</v>
      </c>
    </row>
    <row r="1263" spans="1:3" ht="87">
      <c r="A1263" s="17" t="s">
        <v>960</v>
      </c>
      <c r="B1263" s="17" t="s">
        <v>487</v>
      </c>
      <c r="C1263" s="64" t="s">
        <v>925</v>
      </c>
    </row>
    <row r="1264" spans="1:3">
      <c r="A1264" s="17" t="s">
        <v>960</v>
      </c>
      <c r="B1264" s="17" t="s">
        <v>424</v>
      </c>
      <c r="C1264" s="64" t="s">
        <v>489</v>
      </c>
    </row>
    <row r="1265" spans="1:3" ht="29">
      <c r="A1265" s="17" t="s">
        <v>960</v>
      </c>
      <c r="B1265" s="17" t="s">
        <v>560</v>
      </c>
      <c r="C1265" s="64" t="s">
        <v>561</v>
      </c>
    </row>
    <row r="1266" spans="1:3">
      <c r="A1266" s="17" t="s">
        <v>960</v>
      </c>
      <c r="B1266" s="17" t="s">
        <v>424</v>
      </c>
      <c r="C1266" s="64" t="s">
        <v>562</v>
      </c>
    </row>
    <row r="1267" spans="1:3">
      <c r="A1267" s="17" t="s">
        <v>960</v>
      </c>
      <c r="B1267" s="17" t="s">
        <v>439</v>
      </c>
      <c r="C1267" s="64" t="s">
        <v>471</v>
      </c>
    </row>
    <row r="1268" spans="1:3">
      <c r="A1268" s="17" t="s">
        <v>960</v>
      </c>
      <c r="B1268" s="17" t="s">
        <v>439</v>
      </c>
      <c r="C1268" s="64" t="s">
        <v>440</v>
      </c>
    </row>
    <row r="1269" spans="1:3">
      <c r="A1269" s="17" t="s">
        <v>960</v>
      </c>
      <c r="B1269" s="17" t="s">
        <v>439</v>
      </c>
      <c r="C1269" s="17" t="s">
        <v>441</v>
      </c>
    </row>
    <row r="1270" spans="1:3">
      <c r="A1270" s="17" t="s">
        <v>960</v>
      </c>
      <c r="B1270" s="17" t="s">
        <v>439</v>
      </c>
      <c r="C1270" s="64" t="s">
        <v>466</v>
      </c>
    </row>
    <row r="1271" spans="1:3">
      <c r="A1271" s="17" t="s">
        <v>960</v>
      </c>
      <c r="B1271" s="17" t="s">
        <v>439</v>
      </c>
      <c r="C1271" s="64" t="s">
        <v>926</v>
      </c>
    </row>
    <row r="1272" spans="1:3">
      <c r="A1272" s="17" t="s">
        <v>960</v>
      </c>
      <c r="B1272" s="17" t="s">
        <v>439</v>
      </c>
      <c r="C1272" s="64" t="s">
        <v>442</v>
      </c>
    </row>
    <row r="1273" spans="1:3">
      <c r="A1273" s="17" t="s">
        <v>960</v>
      </c>
      <c r="B1273" s="17" t="s">
        <v>439</v>
      </c>
      <c r="C1273" s="17" t="s">
        <v>519</v>
      </c>
    </row>
    <row r="1274" spans="1:3">
      <c r="A1274" s="17" t="s">
        <v>960</v>
      </c>
      <c r="B1274" s="17" t="s">
        <v>439</v>
      </c>
      <c r="C1274" s="17" t="s">
        <v>484</v>
      </c>
    </row>
    <row r="1275" spans="1:3">
      <c r="A1275" s="17" t="s">
        <v>960</v>
      </c>
      <c r="B1275" s="17" t="s">
        <v>439</v>
      </c>
      <c r="C1275" s="17" t="s">
        <v>529</v>
      </c>
    </row>
    <row r="1276" spans="1:3">
      <c r="A1276" s="17" t="s">
        <v>960</v>
      </c>
      <c r="B1276" s="17" t="s">
        <v>439</v>
      </c>
      <c r="C1276" s="17" t="s">
        <v>927</v>
      </c>
    </row>
    <row r="1277" spans="1:3" ht="29">
      <c r="A1277" s="17" t="s">
        <v>960</v>
      </c>
      <c r="B1277" s="17" t="s">
        <v>439</v>
      </c>
      <c r="C1277" s="64" t="s">
        <v>963</v>
      </c>
    </row>
    <row r="1278" spans="1:3">
      <c r="A1278" s="17" t="s">
        <v>960</v>
      </c>
      <c r="B1278" s="17" t="s">
        <v>439</v>
      </c>
      <c r="C1278" s="17" t="s">
        <v>530</v>
      </c>
    </row>
    <row r="1279" spans="1:3">
      <c r="A1279" s="17" t="s">
        <v>960</v>
      </c>
      <c r="B1279" s="17" t="s">
        <v>424</v>
      </c>
      <c r="C1279" s="17" t="s">
        <v>448</v>
      </c>
    </row>
    <row r="1280" spans="1:3">
      <c r="A1280" s="17" t="s">
        <v>960</v>
      </c>
      <c r="B1280" s="17" t="s">
        <v>426</v>
      </c>
      <c r="C1280" s="17" t="s">
        <v>428</v>
      </c>
    </row>
    <row r="1281" spans="1:3">
      <c r="A1281" s="17" t="s">
        <v>964</v>
      </c>
      <c r="B1281" s="17" t="s">
        <v>426</v>
      </c>
      <c r="C1281" s="17" t="s">
        <v>965</v>
      </c>
    </row>
    <row r="1282" spans="1:3">
      <c r="A1282" s="17" t="s">
        <v>964</v>
      </c>
      <c r="B1282" s="17" t="s">
        <v>426</v>
      </c>
      <c r="C1282" s="17" t="s">
        <v>966</v>
      </c>
    </row>
    <row r="1283" spans="1:3">
      <c r="A1283" s="17" t="s">
        <v>964</v>
      </c>
      <c r="B1283" s="17" t="s">
        <v>426</v>
      </c>
      <c r="C1283" s="17" t="s">
        <v>967</v>
      </c>
    </row>
    <row r="1284" spans="1:3">
      <c r="A1284" s="17" t="s">
        <v>964</v>
      </c>
      <c r="B1284" s="17" t="s">
        <v>426</v>
      </c>
      <c r="C1284" s="64" t="s">
        <v>968</v>
      </c>
    </row>
    <row r="1285" spans="1:3">
      <c r="A1285" s="17" t="s">
        <v>964</v>
      </c>
      <c r="B1285" s="17" t="s">
        <v>426</v>
      </c>
      <c r="C1285" s="17" t="s">
        <v>933</v>
      </c>
    </row>
    <row r="1286" spans="1:3">
      <c r="A1286" s="17" t="s">
        <v>964</v>
      </c>
      <c r="B1286" s="17" t="s">
        <v>426</v>
      </c>
      <c r="C1286" s="17" t="s">
        <v>531</v>
      </c>
    </row>
    <row r="1287" spans="1:3">
      <c r="A1287" s="17" t="s">
        <v>964</v>
      </c>
      <c r="B1287" s="17" t="s">
        <v>426</v>
      </c>
      <c r="C1287" s="64" t="s">
        <v>556</v>
      </c>
    </row>
    <row r="1288" spans="1:3">
      <c r="A1288" s="17" t="s">
        <v>964</v>
      </c>
      <c r="B1288" s="17" t="s">
        <v>426</v>
      </c>
      <c r="C1288" s="64" t="s">
        <v>525</v>
      </c>
    </row>
    <row r="1289" spans="1:3">
      <c r="A1289" s="17" t="s">
        <v>964</v>
      </c>
      <c r="B1289" s="17" t="s">
        <v>424</v>
      </c>
      <c r="C1289" s="17" t="s">
        <v>427</v>
      </c>
    </row>
    <row r="1290" spans="1:3">
      <c r="A1290" s="17" t="s">
        <v>964</v>
      </c>
      <c r="B1290" s="17" t="s">
        <v>520</v>
      </c>
      <c r="C1290" s="17" t="s">
        <v>545</v>
      </c>
    </row>
    <row r="1291" spans="1:3" ht="58">
      <c r="A1291" s="17" t="s">
        <v>964</v>
      </c>
      <c r="B1291" s="17" t="s">
        <v>520</v>
      </c>
      <c r="C1291" s="64" t="s">
        <v>546</v>
      </c>
    </row>
    <row r="1292" spans="1:3" ht="43.5">
      <c r="A1292" s="17" t="s">
        <v>964</v>
      </c>
      <c r="B1292" s="17" t="s">
        <v>520</v>
      </c>
      <c r="C1292" s="64" t="s">
        <v>547</v>
      </c>
    </row>
    <row r="1293" spans="1:3" ht="58">
      <c r="A1293" s="17" t="s">
        <v>964</v>
      </c>
      <c r="B1293" s="17" t="s">
        <v>520</v>
      </c>
      <c r="C1293" s="64" t="s">
        <v>548</v>
      </c>
    </row>
    <row r="1294" spans="1:3">
      <c r="A1294" s="17" t="s">
        <v>964</v>
      </c>
      <c r="B1294" s="17" t="s">
        <v>424</v>
      </c>
      <c r="C1294" s="17" t="s">
        <v>521</v>
      </c>
    </row>
    <row r="1295" spans="1:3">
      <c r="A1295" s="17" t="s">
        <v>964</v>
      </c>
      <c r="B1295" s="17" t="s">
        <v>449</v>
      </c>
      <c r="C1295" s="64" t="s">
        <v>472</v>
      </c>
    </row>
    <row r="1296" spans="1:3">
      <c r="A1296" s="17" t="s">
        <v>964</v>
      </c>
      <c r="B1296" s="17" t="s">
        <v>550</v>
      </c>
      <c r="C1296" s="64" t="s">
        <v>969</v>
      </c>
    </row>
    <row r="1297" spans="1:3">
      <c r="A1297" s="17" t="s">
        <v>964</v>
      </c>
      <c r="B1297" s="17" t="s">
        <v>550</v>
      </c>
      <c r="C1297" s="17" t="s">
        <v>970</v>
      </c>
    </row>
    <row r="1298" spans="1:3">
      <c r="A1298" s="17" t="s">
        <v>964</v>
      </c>
      <c r="B1298" s="17" t="s">
        <v>550</v>
      </c>
      <c r="C1298" s="17" t="s">
        <v>971</v>
      </c>
    </row>
    <row r="1299" spans="1:3">
      <c r="A1299" s="17" t="s">
        <v>964</v>
      </c>
      <c r="B1299" s="17" t="s">
        <v>550</v>
      </c>
      <c r="C1299" s="17" t="s">
        <v>972</v>
      </c>
    </row>
    <row r="1300" spans="1:3">
      <c r="A1300" s="17" t="s">
        <v>964</v>
      </c>
      <c r="B1300" s="17" t="s">
        <v>550</v>
      </c>
      <c r="C1300" s="17" t="s">
        <v>973</v>
      </c>
    </row>
    <row r="1301" spans="1:3">
      <c r="A1301" s="17" t="s">
        <v>964</v>
      </c>
      <c r="B1301" s="17" t="s">
        <v>550</v>
      </c>
      <c r="C1301" s="17" t="s">
        <v>974</v>
      </c>
    </row>
    <row r="1302" spans="1:3">
      <c r="A1302" s="17" t="s">
        <v>964</v>
      </c>
      <c r="B1302" s="17" t="s">
        <v>550</v>
      </c>
      <c r="C1302" s="17" t="s">
        <v>975</v>
      </c>
    </row>
    <row r="1303" spans="1:3">
      <c r="A1303" s="17" t="s">
        <v>964</v>
      </c>
      <c r="B1303" s="17" t="s">
        <v>550</v>
      </c>
      <c r="C1303" s="17" t="s">
        <v>976</v>
      </c>
    </row>
    <row r="1304" spans="1:3">
      <c r="A1304" s="17" t="s">
        <v>964</v>
      </c>
      <c r="B1304" s="17" t="s">
        <v>550</v>
      </c>
      <c r="C1304" s="64" t="s">
        <v>977</v>
      </c>
    </row>
    <row r="1305" spans="1:3">
      <c r="A1305" s="17" t="s">
        <v>964</v>
      </c>
      <c r="B1305" s="17" t="s">
        <v>550</v>
      </c>
      <c r="C1305" s="17" t="s">
        <v>978</v>
      </c>
    </row>
    <row r="1306" spans="1:3">
      <c r="A1306" s="17" t="s">
        <v>964</v>
      </c>
      <c r="B1306" s="17" t="s">
        <v>550</v>
      </c>
      <c r="C1306" s="17" t="s">
        <v>979</v>
      </c>
    </row>
    <row r="1307" spans="1:3">
      <c r="A1307" s="17" t="s">
        <v>964</v>
      </c>
      <c r="B1307" s="17" t="s">
        <v>550</v>
      </c>
      <c r="C1307" s="17" t="s">
        <v>980</v>
      </c>
    </row>
    <row r="1308" spans="1:3">
      <c r="A1308" s="17" t="s">
        <v>964</v>
      </c>
      <c r="B1308" s="17" t="s">
        <v>550</v>
      </c>
      <c r="C1308" s="17" t="s">
        <v>981</v>
      </c>
    </row>
    <row r="1309" spans="1:3">
      <c r="A1309" s="17" t="s">
        <v>964</v>
      </c>
      <c r="B1309" s="17" t="s">
        <v>449</v>
      </c>
      <c r="C1309" s="64" t="s">
        <v>950</v>
      </c>
    </row>
    <row r="1310" spans="1:3">
      <c r="A1310" s="17" t="s">
        <v>964</v>
      </c>
      <c r="B1310" s="17" t="s">
        <v>449</v>
      </c>
      <c r="C1310" s="17" t="s">
        <v>982</v>
      </c>
    </row>
    <row r="1311" spans="1:3">
      <c r="A1311" s="17" t="s">
        <v>964</v>
      </c>
      <c r="B1311" s="17" t="s">
        <v>449</v>
      </c>
      <c r="C1311" s="64" t="s">
        <v>473</v>
      </c>
    </row>
    <row r="1312" spans="1:3" ht="29">
      <c r="A1312" s="17" t="s">
        <v>964</v>
      </c>
      <c r="B1312" s="17" t="s">
        <v>449</v>
      </c>
      <c r="C1312" s="64" t="s">
        <v>474</v>
      </c>
    </row>
    <row r="1313" spans="1:3">
      <c r="A1313" s="17" t="s">
        <v>964</v>
      </c>
      <c r="B1313" s="17" t="s">
        <v>449</v>
      </c>
      <c r="C1313" s="17" t="s">
        <v>475</v>
      </c>
    </row>
    <row r="1314" spans="1:3" ht="29">
      <c r="A1314" s="17" t="s">
        <v>964</v>
      </c>
      <c r="B1314" s="17" t="s">
        <v>449</v>
      </c>
      <c r="C1314" s="64" t="s">
        <v>476</v>
      </c>
    </row>
    <row r="1315" spans="1:3">
      <c r="A1315" s="17" t="s">
        <v>964</v>
      </c>
      <c r="B1315" s="17" t="s">
        <v>449</v>
      </c>
      <c r="C1315" s="17" t="s">
        <v>478</v>
      </c>
    </row>
    <row r="1316" spans="1:3" ht="29">
      <c r="A1316" s="17" t="s">
        <v>964</v>
      </c>
      <c r="B1316" s="17" t="s">
        <v>449</v>
      </c>
      <c r="C1316" s="64" t="s">
        <v>479</v>
      </c>
    </row>
    <row r="1317" spans="1:3">
      <c r="A1317" s="17" t="s">
        <v>964</v>
      </c>
      <c r="B1317" s="17" t="s">
        <v>449</v>
      </c>
      <c r="C1317" s="64" t="s">
        <v>480</v>
      </c>
    </row>
    <row r="1318" spans="1:3" ht="29">
      <c r="A1318" s="17" t="s">
        <v>964</v>
      </c>
      <c r="B1318" s="17" t="s">
        <v>449</v>
      </c>
      <c r="C1318" s="64" t="s">
        <v>481</v>
      </c>
    </row>
    <row r="1319" spans="1:3">
      <c r="A1319" s="17" t="s">
        <v>964</v>
      </c>
      <c r="B1319" s="17" t="s">
        <v>449</v>
      </c>
      <c r="C1319" s="64" t="s">
        <v>482</v>
      </c>
    </row>
    <row r="1320" spans="1:3" ht="29">
      <c r="A1320" s="17" t="s">
        <v>964</v>
      </c>
      <c r="B1320" s="17" t="s">
        <v>449</v>
      </c>
      <c r="C1320" s="64" t="s">
        <v>483</v>
      </c>
    </row>
    <row r="1321" spans="1:3">
      <c r="A1321" s="17" t="s">
        <v>964</v>
      </c>
      <c r="B1321" s="17" t="s">
        <v>449</v>
      </c>
      <c r="C1321" s="64" t="s">
        <v>485</v>
      </c>
    </row>
    <row r="1322" spans="1:3" ht="29">
      <c r="A1322" s="17" t="s">
        <v>964</v>
      </c>
      <c r="B1322" s="17" t="s">
        <v>449</v>
      </c>
      <c r="C1322" s="64" t="s">
        <v>486</v>
      </c>
    </row>
    <row r="1323" spans="1:3">
      <c r="A1323" s="17" t="s">
        <v>964</v>
      </c>
      <c r="B1323" s="17" t="s">
        <v>449</v>
      </c>
      <c r="C1323" s="64" t="s">
        <v>952</v>
      </c>
    </row>
    <row r="1324" spans="1:3" ht="29">
      <c r="A1324" s="17" t="s">
        <v>964</v>
      </c>
      <c r="B1324" s="17" t="s">
        <v>449</v>
      </c>
      <c r="C1324" s="64" t="s">
        <v>953</v>
      </c>
    </row>
    <row r="1325" spans="1:3">
      <c r="A1325" s="17" t="s">
        <v>964</v>
      </c>
      <c r="B1325" s="17" t="s">
        <v>449</v>
      </c>
      <c r="C1325" s="64" t="s">
        <v>527</v>
      </c>
    </row>
    <row r="1326" spans="1:3">
      <c r="A1326" s="17" t="s">
        <v>964</v>
      </c>
      <c r="B1326" s="17" t="s">
        <v>424</v>
      </c>
      <c r="C1326" s="17" t="s">
        <v>450</v>
      </c>
    </row>
    <row r="1327" spans="1:3">
      <c r="A1327" s="17" t="s">
        <v>964</v>
      </c>
      <c r="B1327" s="17" t="s">
        <v>423</v>
      </c>
      <c r="C1327" s="64" t="s">
        <v>477</v>
      </c>
    </row>
    <row r="1328" spans="1:3">
      <c r="A1328" s="17" t="s">
        <v>964</v>
      </c>
      <c r="B1328" s="17" t="s">
        <v>423</v>
      </c>
      <c r="C1328" s="17" t="s">
        <v>954</v>
      </c>
    </row>
    <row r="1329" spans="1:3" ht="29">
      <c r="A1329" s="17" t="s">
        <v>964</v>
      </c>
      <c r="B1329" s="17" t="s">
        <v>423</v>
      </c>
      <c r="C1329" s="64" t="s">
        <v>955</v>
      </c>
    </row>
    <row r="1330" spans="1:3">
      <c r="A1330" s="17" t="s">
        <v>964</v>
      </c>
      <c r="B1330" s="17" t="s">
        <v>423</v>
      </c>
      <c r="C1330" s="17" t="s">
        <v>956</v>
      </c>
    </row>
    <row r="1331" spans="1:3">
      <c r="A1331" s="17" t="s">
        <v>964</v>
      </c>
      <c r="B1331" s="17" t="s">
        <v>423</v>
      </c>
      <c r="C1331" s="64" t="s">
        <v>957</v>
      </c>
    </row>
    <row r="1332" spans="1:3">
      <c r="A1332" s="17" t="s">
        <v>964</v>
      </c>
      <c r="B1332" s="17" t="s">
        <v>423</v>
      </c>
      <c r="C1332" s="17" t="s">
        <v>534</v>
      </c>
    </row>
    <row r="1333" spans="1:3">
      <c r="A1333" s="17" t="s">
        <v>964</v>
      </c>
      <c r="B1333" s="17" t="s">
        <v>423</v>
      </c>
      <c r="C1333" s="64" t="s">
        <v>535</v>
      </c>
    </row>
    <row r="1334" spans="1:3">
      <c r="A1334" s="17" t="s">
        <v>964</v>
      </c>
      <c r="B1334" s="17" t="s">
        <v>423</v>
      </c>
      <c r="C1334" s="17" t="s">
        <v>536</v>
      </c>
    </row>
    <row r="1335" spans="1:3">
      <c r="A1335" s="17" t="s">
        <v>964</v>
      </c>
      <c r="B1335" s="17" t="s">
        <v>423</v>
      </c>
      <c r="C1335" s="64" t="s">
        <v>958</v>
      </c>
    </row>
    <row r="1336" spans="1:3">
      <c r="A1336" s="17" t="s">
        <v>964</v>
      </c>
      <c r="B1336" s="17" t="s">
        <v>423</v>
      </c>
      <c r="C1336" s="17" t="s">
        <v>537</v>
      </c>
    </row>
    <row r="1337" spans="1:3">
      <c r="A1337" s="17" t="s">
        <v>964</v>
      </c>
      <c r="B1337" s="17" t="s">
        <v>424</v>
      </c>
      <c r="C1337" s="64" t="s">
        <v>451</v>
      </c>
    </row>
    <row r="1338" spans="1:3">
      <c r="A1338" s="17" t="s">
        <v>964</v>
      </c>
      <c r="B1338" s="17" t="s">
        <v>424</v>
      </c>
      <c r="C1338" s="17" t="s">
        <v>452</v>
      </c>
    </row>
    <row r="1339" spans="1:3">
      <c r="C1339" s="64"/>
    </row>
    <row r="1352" spans="3:3">
      <c r="C1352" s="64"/>
    </row>
    <row r="1354" spans="3:3">
      <c r="C1354" s="64"/>
    </row>
    <row r="1356" spans="3:3">
      <c r="C1356" s="64"/>
    </row>
    <row r="1358" spans="3:3">
      <c r="C1358" s="64"/>
    </row>
    <row r="1360" spans="3:3">
      <c r="C1360" s="64"/>
    </row>
    <row r="1362" spans="3:3">
      <c r="C1362" s="64"/>
    </row>
    <row r="1364" spans="3:3">
      <c r="C1364" s="64"/>
    </row>
    <row r="1365" spans="3:3">
      <c r="C1365" s="64"/>
    </row>
    <row r="1367" spans="3:3">
      <c r="C1367" s="64"/>
    </row>
    <row r="1369" spans="3:3">
      <c r="C1369" s="64"/>
    </row>
    <row r="1371" spans="3:3">
      <c r="C1371" s="64"/>
    </row>
    <row r="1372" spans="3:3">
      <c r="C1372" s="64"/>
    </row>
    <row r="1373" spans="3:3">
      <c r="C1373" s="64"/>
    </row>
    <row r="1374" spans="3:3">
      <c r="C1374" s="64"/>
    </row>
    <row r="1375" spans="3:3">
      <c r="C1375" s="64"/>
    </row>
    <row r="1377" spans="3:3">
      <c r="C1377" s="64"/>
    </row>
    <row r="1378" spans="3:3">
      <c r="C1378" s="64"/>
    </row>
    <row r="1379" spans="3:3">
      <c r="C1379" s="64"/>
    </row>
    <row r="1383" spans="3:3">
      <c r="C1383" s="64"/>
    </row>
    <row r="1384" spans="3:3">
      <c r="C1384" s="64"/>
    </row>
    <row r="1391" spans="3:3">
      <c r="C1391" s="64"/>
    </row>
    <row r="1396" spans="3:3">
      <c r="C1396" s="64"/>
    </row>
    <row r="1403" spans="3:3">
      <c r="C1403" s="64"/>
    </row>
    <row r="1406" spans="3:3">
      <c r="C1406" s="64"/>
    </row>
    <row r="1407" spans="3:3">
      <c r="C1407" s="64"/>
    </row>
    <row r="1408" spans="3:3">
      <c r="C1408" s="64"/>
    </row>
    <row r="1416" spans="3:3">
      <c r="C1416" s="64"/>
    </row>
    <row r="1418" spans="3:3">
      <c r="C1418" s="64"/>
    </row>
    <row r="1423" spans="3:3">
      <c r="C1423" s="64"/>
    </row>
    <row r="1424" spans="3:3">
      <c r="C1424" s="64"/>
    </row>
    <row r="1425" spans="3:3">
      <c r="C1425" s="64"/>
    </row>
    <row r="1426" spans="3:3">
      <c r="C1426" s="64"/>
    </row>
    <row r="1428" spans="3:3">
      <c r="C1428" s="64"/>
    </row>
    <row r="1430" spans="3:3">
      <c r="C1430" s="64"/>
    </row>
    <row r="1432" spans="3:3">
      <c r="C1432" s="64"/>
    </row>
    <row r="1434" spans="3:3">
      <c r="C1434" s="64"/>
    </row>
    <row r="1436" spans="3:3">
      <c r="C1436" s="64"/>
    </row>
    <row r="1438" spans="3:3">
      <c r="C1438" s="64"/>
    </row>
    <row r="1440" spans="3:3">
      <c r="C1440" s="64"/>
    </row>
    <row r="1442" spans="3:3">
      <c r="C1442" s="64"/>
    </row>
    <row r="1444" spans="3:3">
      <c r="C1444" s="64"/>
    </row>
    <row r="1446" spans="3:3">
      <c r="C1446" s="64"/>
    </row>
    <row r="1448" spans="3:3">
      <c r="C1448" s="64"/>
    </row>
    <row r="1450" spans="3:3">
      <c r="C1450" s="64"/>
    </row>
    <row r="1452" spans="3:3">
      <c r="C1452" s="64"/>
    </row>
    <row r="1454" spans="3:3">
      <c r="C1454" s="64"/>
    </row>
    <row r="1456" spans="3:3">
      <c r="C1456" s="64"/>
    </row>
    <row r="1464" spans="3:3">
      <c r="C1464" s="64"/>
    </row>
    <row r="1466" spans="3:3">
      <c r="C1466" s="64"/>
    </row>
    <row r="1471" spans="3:3">
      <c r="C1471" s="64"/>
    </row>
    <row r="1475" spans="3:3">
      <c r="C1475" s="64"/>
    </row>
    <row r="1476" spans="3:3">
      <c r="C1476" s="64"/>
    </row>
    <row r="1488" spans="3:3">
      <c r="C1488" s="64"/>
    </row>
    <row r="1500" spans="3:3">
      <c r="C1500" s="64"/>
    </row>
    <row r="1511" spans="3:3">
      <c r="C1511" s="64"/>
    </row>
    <row r="1513" spans="3:3">
      <c r="C1513" s="64"/>
    </row>
    <row r="1515" spans="3:3">
      <c r="C1515" s="64"/>
    </row>
    <row r="1517" spans="3:3">
      <c r="C1517" s="64"/>
    </row>
    <row r="1519" spans="3:3">
      <c r="C1519" s="64"/>
    </row>
    <row r="1521" spans="3:3">
      <c r="C1521" s="64"/>
    </row>
    <row r="1523" spans="3:3">
      <c r="C1523" s="64"/>
    </row>
    <row r="1525" spans="3:3">
      <c r="C1525" s="64"/>
    </row>
    <row r="1527" spans="3:3">
      <c r="C1527" s="64"/>
    </row>
    <row r="1529" spans="3:3">
      <c r="C1529" s="64"/>
    </row>
    <row r="1531" spans="3:3">
      <c r="C1531" s="64"/>
    </row>
    <row r="1533" spans="3:3">
      <c r="C1533" s="64"/>
    </row>
    <row r="1535" spans="3:3">
      <c r="C1535" s="64"/>
    </row>
    <row r="1536" spans="3:3">
      <c r="C1536" s="64"/>
    </row>
    <row r="1537" spans="3:3">
      <c r="C1537" s="64"/>
    </row>
    <row r="1538" spans="3:3">
      <c r="C1538" s="64"/>
    </row>
    <row r="1539" spans="3:3">
      <c r="C1539" s="64"/>
    </row>
    <row r="1540" spans="3:3">
      <c r="C1540" s="64"/>
    </row>
    <row r="1541" spans="3:3">
      <c r="C1541" s="64"/>
    </row>
    <row r="1542" spans="3:3">
      <c r="C1542" s="64"/>
    </row>
    <row r="1543" spans="3:3">
      <c r="C1543" s="64"/>
    </row>
    <row r="1544" spans="3:3">
      <c r="C1544" s="64"/>
    </row>
    <row r="1546" spans="3:3">
      <c r="C1546" s="64"/>
    </row>
    <row r="1548" spans="3:3">
      <c r="C1548" s="64"/>
    </row>
    <row r="1556" spans="3:3">
      <c r="C1556" s="64"/>
    </row>
    <row r="1559" spans="3:3">
      <c r="C1559" s="64"/>
    </row>
    <row r="1563" spans="3:3">
      <c r="C1563" s="64"/>
    </row>
    <row r="1566" spans="3:3">
      <c r="C1566" s="64"/>
    </row>
    <row r="1567" spans="3:3">
      <c r="C1567" s="64"/>
    </row>
    <row r="1568" spans="3:3">
      <c r="C1568" s="64"/>
    </row>
    <row r="1570" spans="3:3">
      <c r="C1570" s="64"/>
    </row>
    <row r="1571" spans="3:3">
      <c r="C1571" s="64"/>
    </row>
    <row r="1580" spans="3:3">
      <c r="C1580" s="64"/>
    </row>
    <row r="1583" spans="3:3">
      <c r="C1583" s="64"/>
    </row>
    <row r="1592" spans="3:3">
      <c r="C1592" s="64"/>
    </row>
    <row r="1595" spans="3:3">
      <c r="C1595" s="64"/>
    </row>
    <row r="1606" spans="3:3">
      <c r="C1606" s="64"/>
    </row>
    <row r="1608" spans="3:3">
      <c r="C1608" s="64"/>
    </row>
    <row r="1610" spans="3:3">
      <c r="C1610" s="64"/>
    </row>
    <row r="1614" spans="3:3">
      <c r="C1614" s="64"/>
    </row>
    <row r="1616" spans="3:3">
      <c r="C1616" s="64"/>
    </row>
    <row r="1618" spans="3:3">
      <c r="C1618" s="64"/>
    </row>
    <row r="1620" spans="3:3">
      <c r="C1620" s="64"/>
    </row>
    <row r="1622" spans="3:3">
      <c r="C1622" s="64"/>
    </row>
    <row r="1624" spans="3:3">
      <c r="C1624" s="64"/>
    </row>
    <row r="1626" spans="3:3">
      <c r="C1626" s="64"/>
    </row>
    <row r="1628" spans="3:3">
      <c r="C1628" s="64"/>
    </row>
    <row r="1630" spans="3:3">
      <c r="C1630" s="64"/>
    </row>
    <row r="1632" spans="3:3">
      <c r="C1632" s="64"/>
    </row>
    <row r="1634" spans="3:3">
      <c r="C1634" s="64"/>
    </row>
    <row r="1636" spans="3:3">
      <c r="C1636" s="64"/>
    </row>
    <row r="1638" spans="3:3">
      <c r="C1638" s="64"/>
    </row>
    <row r="1641" spans="3:3">
      <c r="C1641" s="64"/>
    </row>
    <row r="1645" spans="3:3">
      <c r="C1645" s="64"/>
    </row>
    <row r="1646" spans="3:3">
      <c r="C1646" s="64"/>
    </row>
    <row r="1658" spans="3:3">
      <c r="C1658" s="64"/>
    </row>
    <row r="1665" spans="3:3">
      <c r="C1665" s="64"/>
    </row>
    <row r="1670" spans="3:3">
      <c r="C1670" s="64"/>
    </row>
    <row r="1684" spans="3:3">
      <c r="C1684" s="64"/>
    </row>
    <row r="1686" spans="3:3">
      <c r="C1686" s="64"/>
    </row>
    <row r="1692" spans="3:3">
      <c r="C1692" s="64"/>
    </row>
    <row r="1694" spans="3:3">
      <c r="C1694" s="64"/>
    </row>
    <row r="1696" spans="3:3">
      <c r="C1696" s="64"/>
    </row>
    <row r="1698" spans="3:3">
      <c r="C1698" s="64"/>
    </row>
    <row r="1700" spans="3:3">
      <c r="C1700" s="64"/>
    </row>
    <row r="1702" spans="3:3">
      <c r="C1702" s="64"/>
    </row>
    <row r="1704" spans="3:3">
      <c r="C1704" s="64"/>
    </row>
    <row r="1711" spans="3:3">
      <c r="C1711" s="64"/>
    </row>
    <row r="1718" spans="3:3">
      <c r="C1718" s="64"/>
    </row>
    <row r="1722" spans="3:3">
      <c r="C1722" s="64"/>
    </row>
    <row r="1723" spans="3:3">
      <c r="C1723" s="64"/>
    </row>
    <row r="1724" spans="3:3">
      <c r="C1724" s="64"/>
    </row>
    <row r="1731" spans="3:3">
      <c r="C1731" s="64"/>
    </row>
    <row r="1735" spans="3:3">
      <c r="C1735" s="64"/>
    </row>
    <row r="1736" spans="3:3">
      <c r="C1736" s="64"/>
    </row>
    <row r="1747" spans="3:3">
      <c r="C1747" s="64"/>
    </row>
    <row r="1748" spans="3:3">
      <c r="C1748" s="64"/>
    </row>
    <row r="1760" spans="3:3">
      <c r="C1760" s="64"/>
    </row>
    <row r="1762" spans="3:3">
      <c r="C1762" s="64"/>
    </row>
    <row r="1774" spans="3:3">
      <c r="C1774" s="64"/>
    </row>
    <row r="1776" spans="3:3">
      <c r="C1776" s="64"/>
    </row>
    <row r="1781" spans="3:3">
      <c r="C1781" s="64"/>
    </row>
    <row r="1782" spans="3:3">
      <c r="C1782" s="64"/>
    </row>
    <row r="1783" spans="3:3">
      <c r="C1783" s="64"/>
    </row>
    <row r="1784" spans="3:3">
      <c r="C1784" s="64"/>
    </row>
    <row r="1785" spans="3:3">
      <c r="C1785" s="64"/>
    </row>
    <row r="1786" spans="3:3">
      <c r="C1786" s="64"/>
    </row>
    <row r="1787" spans="3:3">
      <c r="C1787" s="64"/>
    </row>
    <row r="1788" spans="3:3">
      <c r="C1788" s="64"/>
    </row>
    <row r="1789" spans="3:3">
      <c r="C1789" s="64"/>
    </row>
    <row r="1790" spans="3:3">
      <c r="C1790" s="64"/>
    </row>
    <row r="1791" spans="3:3">
      <c r="C1791" s="64"/>
    </row>
    <row r="1792" spans="3:3">
      <c r="C1792" s="64"/>
    </row>
    <row r="1793" spans="3:3">
      <c r="C1793" s="64"/>
    </row>
    <row r="1794" spans="3:3">
      <c r="C1794" s="64"/>
    </row>
    <row r="1816" spans="3:3">
      <c r="C1816" s="64"/>
    </row>
    <row r="1820" spans="3:3">
      <c r="C1820" s="64"/>
    </row>
    <row r="1821" spans="3:3">
      <c r="C1821" s="64"/>
    </row>
    <row r="1826" spans="3:3">
      <c r="C1826" s="64"/>
    </row>
    <row r="1833" spans="3:3">
      <c r="C1833" s="64"/>
    </row>
    <row r="1837" spans="3:3">
      <c r="C1837" s="64"/>
    </row>
    <row r="1838" spans="3:3">
      <c r="C1838" s="64"/>
    </row>
    <row r="1845" spans="3:3">
      <c r="C1845" s="64"/>
    </row>
    <row r="1850" spans="3:3">
      <c r="C1850" s="64"/>
    </row>
    <row r="1858" spans="3:3">
      <c r="C1858" s="64"/>
    </row>
    <row r="1860" spans="3:3">
      <c r="C1860" s="64"/>
    </row>
    <row r="1862" spans="3:3">
      <c r="C1862" s="64"/>
    </row>
    <row r="1876" spans="3:3">
      <c r="C1876" s="64"/>
    </row>
    <row r="1878" spans="3:3">
      <c r="C1878" s="64"/>
    </row>
    <row r="1879" spans="3:3">
      <c r="C1879" s="64"/>
    </row>
    <row r="1881" spans="3:3">
      <c r="C1881" s="64"/>
    </row>
    <row r="1883" spans="3:3">
      <c r="C1883" s="64"/>
    </row>
    <row r="1884" spans="3:3">
      <c r="C1884" s="64"/>
    </row>
    <row r="1885" spans="3:3">
      <c r="C1885" s="64"/>
    </row>
    <row r="1886" spans="3:3">
      <c r="C1886" s="64"/>
    </row>
    <row r="1887" spans="3:3">
      <c r="C1887" s="64"/>
    </row>
    <row r="1888" spans="3:3">
      <c r="C1888" s="64"/>
    </row>
    <row r="1889" spans="3:3">
      <c r="C1889" s="64"/>
    </row>
    <row r="1890" spans="3:3">
      <c r="C1890" s="64"/>
    </row>
    <row r="1891" spans="3:3">
      <c r="C1891" s="64"/>
    </row>
    <row r="1892" spans="3:3">
      <c r="C1892" s="64"/>
    </row>
    <row r="1894" spans="3:3">
      <c r="C1894" s="64"/>
    </row>
    <row r="1896" spans="3:3">
      <c r="C1896" s="64"/>
    </row>
    <row r="1904" spans="3:3">
      <c r="C1904" s="64"/>
    </row>
    <row r="1907" spans="3:3">
      <c r="C1907" s="64"/>
    </row>
    <row r="1911" spans="3:3">
      <c r="C1911" s="64"/>
    </row>
    <row r="1914" spans="3:3">
      <c r="C1914" s="64"/>
    </row>
    <row r="1915" spans="3:3">
      <c r="C1915" s="64"/>
    </row>
    <row r="1916" spans="3:3">
      <c r="C1916" s="64"/>
    </row>
    <row r="1918" spans="3:3">
      <c r="C1918" s="64"/>
    </row>
    <row r="1919" spans="3:3">
      <c r="C1919" s="64"/>
    </row>
    <row r="1928" spans="3:3">
      <c r="C1928" s="64"/>
    </row>
    <row r="1931" spans="3:3">
      <c r="C1931" s="64"/>
    </row>
    <row r="1940" spans="3:3">
      <c r="C1940" s="64"/>
    </row>
    <row r="1943" spans="3:3">
      <c r="C1943" s="64"/>
    </row>
    <row r="1954" spans="3:3">
      <c r="C1954" s="64"/>
    </row>
    <row r="1956" spans="3:3">
      <c r="C1956" s="64"/>
    </row>
    <row r="1958" spans="3:3">
      <c r="C1958" s="64"/>
    </row>
    <row r="1962" spans="3:3">
      <c r="C1962" s="64"/>
    </row>
    <row r="1964" spans="3:3">
      <c r="C1964" s="64"/>
    </row>
    <row r="1966" spans="3:3">
      <c r="C1966" s="64"/>
    </row>
    <row r="1968" spans="3:3">
      <c r="C1968" s="64"/>
    </row>
    <row r="1970" spans="3:3">
      <c r="C1970" s="64"/>
    </row>
    <row r="1972" spans="3:3">
      <c r="C1972" s="64"/>
    </row>
    <row r="1974" spans="3:3">
      <c r="C1974" s="64"/>
    </row>
    <row r="1977" spans="3:3">
      <c r="C1977" s="64"/>
    </row>
    <row r="1979" spans="3:3">
      <c r="C1979" s="64"/>
    </row>
    <row r="1981" spans="3:3">
      <c r="C1981" s="64"/>
    </row>
    <row r="1982" spans="3:3">
      <c r="C1982" s="64"/>
    </row>
    <row r="1983" spans="3:3">
      <c r="C1983" s="64"/>
    </row>
    <row r="1985" spans="3:3">
      <c r="C1985" s="64"/>
    </row>
    <row r="1987" spans="3:3">
      <c r="C1987" s="64"/>
    </row>
    <row r="1989" spans="3:3">
      <c r="C1989" s="64"/>
    </row>
    <row r="1993" spans="3:3">
      <c r="C1993" s="64"/>
    </row>
    <row r="1994" spans="3:3">
      <c r="C1994" s="64"/>
    </row>
    <row r="2005" spans="3:3">
      <c r="C2005" s="64"/>
    </row>
    <row r="2006" spans="3:3">
      <c r="C2006" s="64"/>
    </row>
    <row r="2012" spans="3:3">
      <c r="C2012" s="64"/>
    </row>
    <row r="2016" spans="3:3">
      <c r="C2016" s="64"/>
    </row>
    <row r="2017" spans="3:3">
      <c r="C2017" s="64"/>
    </row>
    <row r="2018" spans="3:3">
      <c r="C2018" s="64"/>
    </row>
    <row r="2029" spans="3:3">
      <c r="C2029" s="64"/>
    </row>
    <row r="2032" spans="3:3">
      <c r="C2032" s="64"/>
    </row>
    <row r="2034" spans="3:3">
      <c r="C2034" s="64"/>
    </row>
    <row r="2040" spans="3:3">
      <c r="C2040" s="64"/>
    </row>
    <row r="2041" spans="3:3">
      <c r="C2041" s="64"/>
    </row>
    <row r="2042" spans="3:3">
      <c r="C2042" s="64"/>
    </row>
    <row r="2044" spans="3:3">
      <c r="C2044" s="64"/>
    </row>
    <row r="2046" spans="3:3">
      <c r="C2046" s="64"/>
    </row>
    <row r="2048" spans="3:3">
      <c r="C2048" s="64"/>
    </row>
    <row r="2050" spans="3:3">
      <c r="C2050" s="64"/>
    </row>
    <row r="2052" spans="3:3">
      <c r="C2052" s="64"/>
    </row>
    <row r="2054" spans="3:3">
      <c r="C2054" s="64"/>
    </row>
    <row r="2056" spans="3:3">
      <c r="C2056" s="64"/>
    </row>
    <row r="2060" spans="3:3">
      <c r="C2060" s="64"/>
    </row>
    <row r="2067" spans="3:3">
      <c r="C2067" s="64"/>
    </row>
    <row r="2071" spans="3:3">
      <c r="C2071" s="64"/>
    </row>
    <row r="2072" spans="3:3">
      <c r="C2072" s="64"/>
    </row>
    <row r="2075" spans="3:3">
      <c r="C2075" s="64"/>
    </row>
    <row r="2077" spans="3:3">
      <c r="C2077" s="64"/>
    </row>
    <row r="2079" spans="3:3">
      <c r="C2079" s="64"/>
    </row>
    <row r="2081" spans="3:3">
      <c r="C2081" s="64"/>
    </row>
    <row r="2083" spans="3:3">
      <c r="C2083" s="64"/>
    </row>
    <row r="2084" spans="3:3">
      <c r="C2084" s="64"/>
    </row>
    <row r="2085" spans="3:3">
      <c r="C2085" s="64"/>
    </row>
    <row r="2087" spans="3:3">
      <c r="C2087" s="64"/>
    </row>
    <row r="2096" spans="3:3">
      <c r="C2096" s="64"/>
    </row>
    <row r="2103" spans="3:3">
      <c r="C2103" s="64"/>
    </row>
    <row r="2110" spans="3:3">
      <c r="C2110" s="64"/>
    </row>
    <row r="2112" spans="3:3">
      <c r="C2112" s="64"/>
    </row>
    <row r="2114" spans="3:3">
      <c r="C2114" s="64"/>
    </row>
    <row r="2115" spans="3:3">
      <c r="C2115" s="64"/>
    </row>
    <row r="2118" spans="3:3">
      <c r="C2118" s="64"/>
    </row>
    <row r="2120" spans="3:3">
      <c r="C2120" s="64"/>
    </row>
    <row r="2122" spans="3:3">
      <c r="C2122" s="64"/>
    </row>
    <row r="2124" spans="3:3">
      <c r="C2124" s="64"/>
    </row>
    <row r="2126" spans="3:3">
      <c r="C2126" s="64"/>
    </row>
    <row r="2127" spans="3:3">
      <c r="C2127" s="64"/>
    </row>
    <row r="2128" spans="3:3">
      <c r="C2128" s="64"/>
    </row>
    <row r="2130" spans="3:3">
      <c r="C2130" s="64"/>
    </row>
    <row r="2139" spans="3:3">
      <c r="C2139" s="64"/>
    </row>
    <row r="2152" spans="3:3">
      <c r="C2152" s="64"/>
    </row>
    <row r="2154" spans="3:3">
      <c r="C2154" s="64"/>
    </row>
    <row r="2173" spans="3:3">
      <c r="C2173" s="64"/>
    </row>
    <row r="2175" spans="3:3">
      <c r="C2175" s="64"/>
    </row>
    <row r="2177" spans="3:3">
      <c r="C2177" s="64"/>
    </row>
    <row r="2179" spans="3:3">
      <c r="C2179" s="64"/>
    </row>
    <row r="2181" spans="3:3">
      <c r="C2181" s="64"/>
    </row>
    <row r="2183" spans="3:3">
      <c r="C2183" s="64"/>
    </row>
    <row r="2185" spans="3:3">
      <c r="C2185" s="64"/>
    </row>
    <row r="2187" spans="3:3">
      <c r="C2187" s="64"/>
    </row>
    <row r="2194" spans="3:3">
      <c r="C2194" s="64"/>
    </row>
    <row r="2198" spans="3:3">
      <c r="C2198" s="64"/>
    </row>
    <row r="2199" spans="3:3">
      <c r="C2199" s="64"/>
    </row>
    <row r="2211" spans="3:3">
      <c r="C2211" s="64"/>
    </row>
    <row r="2212" spans="3:3">
      <c r="C2212" s="64"/>
    </row>
    <row r="2223" spans="3:3">
      <c r="C2223" s="64"/>
    </row>
    <row r="2238" spans="3:3">
      <c r="C2238" s="64"/>
    </row>
    <row r="2240" spans="3:3">
      <c r="C2240" s="64"/>
    </row>
    <row r="2251" spans="3:3">
      <c r="C2251" s="64"/>
    </row>
    <row r="2258" spans="3:3">
      <c r="C2258" s="64"/>
    </row>
    <row r="2259" spans="3:3">
      <c r="C2259" s="64"/>
    </row>
    <row r="2261" spans="3:3">
      <c r="C2261" s="64"/>
    </row>
    <row r="2262" spans="3:3">
      <c r="C2262" s="64"/>
    </row>
    <row r="2263" spans="3:3">
      <c r="C2263" s="64"/>
    </row>
    <row r="2265" spans="3:3">
      <c r="C2265" s="64"/>
    </row>
    <row r="2267" spans="3:3">
      <c r="C2267" s="64"/>
    </row>
    <row r="2269" spans="3:3">
      <c r="C2269" s="64"/>
    </row>
    <row r="2271" spans="3:3">
      <c r="C2271" s="64"/>
    </row>
    <row r="2275" spans="3:3">
      <c r="C2275" s="64"/>
    </row>
    <row r="2287" spans="3:3">
      <c r="C2287" s="64"/>
    </row>
    <row r="2292" spans="3:3">
      <c r="C2292" s="64"/>
    </row>
    <row r="2299" spans="3:3">
      <c r="C2299" s="64"/>
    </row>
    <row r="2300" spans="3:3">
      <c r="C2300" s="64"/>
    </row>
    <row r="2302" spans="3:3">
      <c r="C2302" s="64"/>
    </row>
    <row r="2303" spans="3:3">
      <c r="C2303" s="64"/>
    </row>
    <row r="2304" spans="3:3">
      <c r="C2304" s="64"/>
    </row>
    <row r="2316" spans="3:3">
      <c r="C2316" s="64"/>
    </row>
    <row r="2321" spans="3:3">
      <c r="C2321" s="64"/>
    </row>
    <row r="2323" spans="3:3">
      <c r="C2323" s="64"/>
    </row>
    <row r="2325" spans="3:3">
      <c r="C2325" s="64"/>
    </row>
    <row r="2327" spans="3:3">
      <c r="C2327" s="64"/>
    </row>
    <row r="2328" spans="3:3">
      <c r="C2328" s="64"/>
    </row>
    <row r="2329" spans="3:3">
      <c r="C2329" s="64"/>
    </row>
    <row r="2331" spans="3:3">
      <c r="C2331" s="64"/>
    </row>
    <row r="2333" spans="3:3">
      <c r="C2333" s="64"/>
    </row>
    <row r="2343" spans="3:3">
      <c r="C2343" s="64"/>
    </row>
    <row r="2345" spans="3:3">
      <c r="C2345" s="64"/>
    </row>
    <row r="2349" spans="3:3">
      <c r="C2349" s="64"/>
    </row>
    <row r="2356" spans="3:3">
      <c r="C2356" s="64"/>
    </row>
    <row r="2360" spans="3:3">
      <c r="C2360" s="64"/>
    </row>
    <row r="2361" spans="3:3">
      <c r="C2361" s="64"/>
    </row>
    <row r="2364" spans="3:3">
      <c r="C2364" s="64"/>
    </row>
    <row r="2366" spans="3:3">
      <c r="C2366" s="64"/>
    </row>
    <row r="2368" spans="3:3">
      <c r="C2368" s="64"/>
    </row>
    <row r="2370" spans="3:3">
      <c r="C2370" s="64"/>
    </row>
    <row r="2372" spans="3:3">
      <c r="C2372" s="64"/>
    </row>
    <row r="2373" spans="3:3">
      <c r="C2373" s="64"/>
    </row>
    <row r="2374" spans="3:3">
      <c r="C2374" s="64"/>
    </row>
    <row r="2376" spans="3:3">
      <c r="C2376" s="64"/>
    </row>
    <row r="2385" spans="3:3">
      <c r="C2385" s="64"/>
    </row>
    <row r="2398" spans="3:3">
      <c r="C2398" s="64"/>
    </row>
    <row r="2400" spans="3:3">
      <c r="C2400" s="64"/>
    </row>
    <row r="2419" spans="3:3">
      <c r="C2419" s="64"/>
    </row>
    <row r="2421" spans="3:3">
      <c r="C2421" s="64"/>
    </row>
    <row r="2423" spans="3:3">
      <c r="C2423" s="64"/>
    </row>
    <row r="2425" spans="3:3">
      <c r="C2425" s="64"/>
    </row>
    <row r="2427" spans="3:3">
      <c r="C2427" s="64"/>
    </row>
    <row r="2429" spans="3:3">
      <c r="C2429" s="64"/>
    </row>
    <row r="2431" spans="3:3">
      <c r="C2431" s="64"/>
    </row>
    <row r="2475" spans="3:3">
      <c r="C2475" s="64"/>
    </row>
    <row r="2476" spans="3:3">
      <c r="C2476" s="64"/>
    </row>
    <row r="2488" spans="3:3">
      <c r="C2488" s="64"/>
    </row>
    <row r="2500" spans="3:3">
      <c r="C2500" s="64"/>
    </row>
    <row r="2506" spans="3:3">
      <c r="C2506" s="64"/>
    </row>
    <row r="2513" spans="3:3">
      <c r="C2513" s="64"/>
    </row>
    <row r="2515" spans="3:3">
      <c r="C2515" s="64"/>
    </row>
    <row r="2517" spans="3:3">
      <c r="C2517" s="64"/>
    </row>
    <row r="2518" spans="3:3">
      <c r="C2518" s="64"/>
    </row>
    <row r="2530" spans="3:3">
      <c r="C2530" s="64"/>
    </row>
    <row r="2534" spans="3:3">
      <c r="C2534" s="64"/>
    </row>
    <row r="2541" spans="3:3">
      <c r="C2541" s="64"/>
    </row>
    <row r="2542" spans="3:3">
      <c r="C2542" s="64"/>
    </row>
    <row r="2545" spans="3:3">
      <c r="C2545" s="64"/>
    </row>
    <row r="2546" spans="3:3">
      <c r="C2546" s="64"/>
    </row>
    <row r="2556" spans="3:3">
      <c r="C2556" s="64"/>
    </row>
    <row r="2558" spans="3:3">
      <c r="C2558" s="64"/>
    </row>
    <row r="2570" spans="3:3">
      <c r="C2570" s="64"/>
    </row>
    <row r="2578" spans="3:3">
      <c r="C2578" s="64"/>
    </row>
    <row r="2583" spans="3:3">
      <c r="C2583" s="64"/>
    </row>
    <row r="2585" spans="3:3">
      <c r="C2585" s="64"/>
    </row>
    <row r="2589" spans="3:3">
      <c r="C2589" s="64"/>
    </row>
    <row r="2590" spans="3:3">
      <c r="C2590" s="64"/>
    </row>
    <row r="2602" spans="3:3">
      <c r="C2602" s="64"/>
    </row>
    <row r="2604" spans="3:3">
      <c r="C2604" s="64"/>
    </row>
    <row r="2611" spans="3:3">
      <c r="C2611" s="64"/>
    </row>
    <row r="2614" spans="3:3">
      <c r="C2614" s="64"/>
    </row>
    <row r="2615" spans="3:3">
      <c r="C2615" s="64"/>
    </row>
    <row r="2616" spans="3:3">
      <c r="C2616" s="64"/>
    </row>
    <row r="2628" spans="3:3">
      <c r="C2628" s="64"/>
    </row>
    <row r="2630" spans="3:3">
      <c r="C2630" s="64"/>
    </row>
    <row r="2640" spans="3:3">
      <c r="C2640" s="64"/>
    </row>
    <row r="2653" spans="3:3">
      <c r="C2653" s="64"/>
    </row>
    <row r="2655" spans="3:3">
      <c r="C2655" s="64"/>
    </row>
    <row r="2675" spans="3:3">
      <c r="C2675" s="64"/>
    </row>
    <row r="2682" spans="3:3">
      <c r="C2682" s="64"/>
    </row>
    <row r="2686" spans="3:3">
      <c r="C2686" s="64"/>
    </row>
    <row r="2687" spans="3:3">
      <c r="C2687" s="64"/>
    </row>
    <row r="2694" spans="3:3">
      <c r="C2694" s="64"/>
    </row>
    <row r="2698" spans="3:3">
      <c r="C2698" s="64"/>
    </row>
    <row r="2699" spans="3:3">
      <c r="C2699" s="64"/>
    </row>
    <row r="2711" spans="3:3">
      <c r="C2711" s="64"/>
    </row>
    <row r="2723" spans="3:3">
      <c r="C2723" s="64"/>
    </row>
    <row r="2725" spans="3:3">
      <c r="C2725" s="64"/>
    </row>
    <row r="2727" spans="3:3">
      <c r="C2727" s="64"/>
    </row>
    <row r="2737" spans="3:3">
      <c r="C2737" s="64"/>
    </row>
    <row r="2739" spans="3:3">
      <c r="C2739" s="64"/>
    </row>
    <row r="2758" spans="3:3">
      <c r="C2758" s="64"/>
    </row>
    <row r="2760" spans="3:3">
      <c r="C2760" s="64"/>
    </row>
    <row r="2762" spans="3:3">
      <c r="C2762" s="64"/>
    </row>
    <row r="2764" spans="3:3">
      <c r="C2764" s="64"/>
    </row>
    <row r="2766" spans="3:3">
      <c r="C2766" s="64"/>
    </row>
    <row r="2768" spans="3:3">
      <c r="C2768" s="64"/>
    </row>
    <row r="2770" spans="3:3">
      <c r="C2770" s="64"/>
    </row>
    <row r="2805" spans="3:3">
      <c r="C2805" s="64"/>
    </row>
    <row r="2807" spans="3:3">
      <c r="C2807" s="64"/>
    </row>
    <row r="2829" spans="3:3">
      <c r="C2829" s="64"/>
    </row>
    <row r="2832" spans="3:3">
      <c r="C2832" s="64"/>
    </row>
    <row r="2834" spans="3:3">
      <c r="C2834" s="64"/>
    </row>
    <row r="2836" spans="3:3">
      <c r="C2836" s="64"/>
    </row>
    <row r="2843" spans="3:3">
      <c r="C2843" s="64"/>
    </row>
    <row r="2847" spans="3:3">
      <c r="C2847" s="64"/>
    </row>
    <row r="2848" spans="3:3">
      <c r="C2848" s="64"/>
    </row>
    <row r="2860" spans="3:3">
      <c r="C2860" s="64"/>
    </row>
    <row r="2865" spans="3:3">
      <c r="C2865" s="64"/>
    </row>
    <row r="2872" spans="3:3">
      <c r="C2872" s="64"/>
    </row>
    <row r="2876" spans="3:3">
      <c r="C2876" s="64"/>
    </row>
    <row r="2877" spans="3:3">
      <c r="C2877" s="64"/>
    </row>
    <row r="2886" spans="3:3">
      <c r="C2886" s="64"/>
    </row>
    <row r="2888" spans="3:3">
      <c r="C2888" s="64"/>
    </row>
    <row r="2889" spans="3:3">
      <c r="C2889" s="64"/>
    </row>
    <row r="2901" spans="3:3">
      <c r="C2901" s="64"/>
    </row>
    <row r="2915" spans="3:3">
      <c r="C2915" s="64"/>
    </row>
    <row r="2917" spans="3:3">
      <c r="C2917" s="64"/>
    </row>
    <row r="2933" spans="3:3">
      <c r="C2933" s="64"/>
    </row>
    <row r="2936" spans="3:3">
      <c r="C2936" s="64"/>
    </row>
    <row r="2938" spans="3:3">
      <c r="C2938" s="64"/>
    </row>
    <row r="2940" spans="3:3">
      <c r="C2940" s="64"/>
    </row>
    <row r="2942" spans="3:3">
      <c r="C2942" s="64"/>
    </row>
    <row r="2944" spans="3:3">
      <c r="C2944" s="64"/>
    </row>
    <row r="2945" spans="3:3">
      <c r="C2945" s="64"/>
    </row>
    <row r="2946" spans="3:3">
      <c r="C2946" s="64"/>
    </row>
    <row r="2948" spans="3:3">
      <c r="C2948" s="64"/>
    </row>
    <row r="2957" spans="3:3">
      <c r="C2957" s="64"/>
    </row>
    <row r="2964" spans="3:3">
      <c r="C2964" s="64"/>
    </row>
    <row r="2969" spans="3:3">
      <c r="C2969" s="64"/>
    </row>
    <row r="2971" spans="3:3">
      <c r="C2971" s="64"/>
    </row>
    <row r="2975" spans="3:3">
      <c r="C2975" s="64"/>
    </row>
    <row r="2976" spans="3:3">
      <c r="C2976" s="64"/>
    </row>
    <row r="2983" spans="3:3">
      <c r="C2983" s="64"/>
    </row>
    <row r="2985" spans="3:3">
      <c r="C2985" s="64"/>
    </row>
    <row r="2988" spans="3:3">
      <c r="C2988" s="64"/>
    </row>
    <row r="3000" spans="3:3">
      <c r="C3000" s="64"/>
    </row>
    <row r="3004" spans="3:3">
      <c r="C3004" s="64"/>
    </row>
    <row r="3006" spans="3:3">
      <c r="C3006" s="64"/>
    </row>
    <row r="3008" spans="3:3">
      <c r="C3008" s="64"/>
    </row>
    <row r="3014" spans="3:3">
      <c r="C3014" s="64"/>
    </row>
    <row r="3016" spans="3:3">
      <c r="C3016" s="64"/>
    </row>
    <row r="3024" spans="3:3">
      <c r="C3024" s="64"/>
    </row>
    <row r="3031" spans="3:3">
      <c r="C3031" s="64"/>
    </row>
    <row r="3035" spans="3:3">
      <c r="C3035" s="64"/>
    </row>
    <row r="3036" spans="3:3">
      <c r="C3036" s="64"/>
    </row>
    <row r="3037" spans="3:3">
      <c r="C3037" s="64"/>
    </row>
    <row r="3039" spans="3:3">
      <c r="C3039" s="64"/>
    </row>
    <row r="3041" spans="3:3">
      <c r="C3041" s="64"/>
    </row>
    <row r="3043" spans="3:3">
      <c r="C3043" s="64"/>
    </row>
    <row r="3045" spans="3:3">
      <c r="C3045" s="64"/>
    </row>
    <row r="3047" spans="3:3">
      <c r="C3047" s="64"/>
    </row>
    <row r="3048" spans="3:3">
      <c r="C3048" s="64"/>
    </row>
    <row r="3060" spans="3:3">
      <c r="C3060" s="64"/>
    </row>
    <row r="3074" spans="3:3">
      <c r="C3074" s="64"/>
    </row>
    <row r="3076" spans="3:3">
      <c r="C3076" s="64"/>
    </row>
    <row r="3087" spans="3:3">
      <c r="C3087" s="64"/>
    </row>
    <row r="3094" spans="3:3">
      <c r="C3094" s="64"/>
    </row>
    <row r="3095" spans="3:3">
      <c r="C3095" s="64"/>
    </row>
    <row r="3097" spans="3:3">
      <c r="C3097" s="64"/>
    </row>
    <row r="3098" spans="3:3">
      <c r="C3098" s="64"/>
    </row>
    <row r="3099" spans="3:3">
      <c r="C3099" s="64"/>
    </row>
    <row r="3111" spans="3:3">
      <c r="C3111" s="64"/>
    </row>
    <row r="3115" spans="3:3">
      <c r="C3115" s="64"/>
    </row>
    <row r="3122" spans="3:3">
      <c r="C3122" s="64"/>
    </row>
    <row r="3123" spans="3:3">
      <c r="C3123" s="64"/>
    </row>
    <row r="3126" spans="3:3">
      <c r="C3126" s="64"/>
    </row>
    <row r="3127" spans="3:3">
      <c r="C3127" s="64"/>
    </row>
    <row r="3137" spans="3:3">
      <c r="C3137" s="64"/>
    </row>
    <row r="3139" spans="3:3">
      <c r="C3139" s="64"/>
    </row>
    <row r="3151" spans="3:3">
      <c r="C3151" s="64"/>
    </row>
    <row r="3158" spans="3:3">
      <c r="C3158" s="64"/>
    </row>
    <row r="3160" spans="3:3">
      <c r="C3160" s="64"/>
    </row>
    <row r="3162" spans="3:3">
      <c r="C3162" s="64"/>
    </row>
    <row r="3164" spans="3:3">
      <c r="C3164" s="64"/>
    </row>
    <row r="3165" spans="3:3">
      <c r="C3165" s="64"/>
    </row>
    <row r="3166" spans="3:3">
      <c r="C3166" s="64"/>
    </row>
    <row r="3167" spans="3:3">
      <c r="C3167" s="64"/>
    </row>
    <row r="3168" spans="3:3">
      <c r="C3168" s="64"/>
    </row>
    <row r="3170" spans="3:3">
      <c r="C3170" s="64"/>
    </row>
    <row r="3186" spans="3:3">
      <c r="C3186" s="64"/>
    </row>
    <row r="3188" spans="3:3">
      <c r="C3188" s="64"/>
    </row>
    <row r="3190" spans="3:3">
      <c r="C3190" s="64"/>
    </row>
    <row r="3192" spans="3:3">
      <c r="C3192" s="64"/>
    </row>
    <row r="3194" spans="3:3">
      <c r="C3194" s="64"/>
    </row>
    <row r="3196" spans="3:3">
      <c r="C3196" s="64"/>
    </row>
    <row r="3198" spans="3:3">
      <c r="C3198" s="64"/>
    </row>
    <row r="3199" spans="3:3">
      <c r="C3199" s="64"/>
    </row>
    <row r="3200" spans="3:3">
      <c r="C3200" s="64"/>
    </row>
    <row r="3206" spans="3:3">
      <c r="C3206" s="64"/>
    </row>
    <row r="3210" spans="3:3">
      <c r="C3210" s="64"/>
    </row>
    <row r="3211" spans="3:3">
      <c r="C3211" s="64"/>
    </row>
    <row r="3223" spans="3:3">
      <c r="C3223" s="64"/>
    </row>
    <row r="3235" spans="3:3">
      <c r="C3235" s="64"/>
    </row>
    <row r="3249" spans="3:3">
      <c r="C3249" s="64"/>
    </row>
    <row r="3251" spans="3:3">
      <c r="C3251" s="64"/>
    </row>
    <row r="3270" spans="3:3">
      <c r="C3270" s="64"/>
    </row>
    <row r="3272" spans="3:3">
      <c r="C3272" s="64"/>
    </row>
    <row r="3274" spans="3:3">
      <c r="C3274" s="64"/>
    </row>
    <row r="3276" spans="3:3">
      <c r="C3276" s="64"/>
    </row>
    <row r="3278" spans="3:3">
      <c r="C3278" s="64"/>
    </row>
    <row r="3280" spans="3:3">
      <c r="C3280" s="64"/>
    </row>
    <row r="3282" spans="3:3">
      <c r="C3282" s="64"/>
    </row>
    <row r="3341" spans="3:3">
      <c r="C3341" s="64"/>
    </row>
    <row r="3344" spans="3:3">
      <c r="C3344" s="64"/>
    </row>
    <row r="3346" spans="3:3">
      <c r="C3346" s="64"/>
    </row>
    <row r="3377" spans="3:3">
      <c r="C3377" s="64"/>
    </row>
    <row r="3384" spans="3:3">
      <c r="C3384" s="64"/>
    </row>
    <row r="3388" spans="3:3">
      <c r="C3388" s="64"/>
    </row>
    <row r="3389" spans="3:3">
      <c r="C3389" s="64"/>
    </row>
    <row r="3401" spans="3:3">
      <c r="C3401" s="64"/>
    </row>
    <row r="3413" spans="3:3">
      <c r="C3413" s="64"/>
    </row>
    <row r="3427" spans="3:3">
      <c r="C3427" s="64"/>
    </row>
    <row r="3429" spans="3:3">
      <c r="C3429" s="64"/>
    </row>
    <row r="3448" spans="3:3">
      <c r="C3448" s="64"/>
    </row>
    <row r="3450" spans="3:3">
      <c r="C3450" s="64"/>
    </row>
    <row r="3452" spans="3:3">
      <c r="C3452" s="64"/>
    </row>
    <row r="3454" spans="3:3">
      <c r="C3454" s="64"/>
    </row>
    <row r="3456" spans="3:3">
      <c r="C3456" s="64"/>
    </row>
    <row r="3458" spans="3:3">
      <c r="C3458" s="64"/>
    </row>
    <row r="3460" spans="3:3">
      <c r="C3460" s="64"/>
    </row>
    <row r="3500" spans="3:3">
      <c r="C3500" s="64"/>
    </row>
    <row r="3507" spans="3:3">
      <c r="C3507" s="64"/>
    </row>
    <row r="3511" spans="3:3">
      <c r="C3511" s="64"/>
    </row>
    <row r="3512" spans="3:3">
      <c r="C3512" s="64"/>
    </row>
    <row r="3524" spans="3:3">
      <c r="C3524" s="64"/>
    </row>
    <row r="3536" spans="3:3">
      <c r="C3536" s="64"/>
    </row>
    <row r="3547" spans="3:3">
      <c r="C3547" s="64"/>
    </row>
    <row r="3549" spans="3:3">
      <c r="C3549" s="64"/>
    </row>
    <row r="3555" spans="3:3">
      <c r="C3555" s="64"/>
    </row>
    <row r="3557" spans="3:3">
      <c r="C3557" s="64"/>
    </row>
    <row r="3559" spans="3:3">
      <c r="C3559" s="64"/>
    </row>
    <row r="3574" spans="3:3">
      <c r="C3574" s="64"/>
    </row>
    <row r="3581" spans="3:3">
      <c r="C3581" s="64"/>
    </row>
    <row r="3585" spans="3:3">
      <c r="C3585" s="64"/>
    </row>
    <row r="3586" spans="3:3">
      <c r="C3586" s="64"/>
    </row>
    <row r="3598" spans="3:3">
      <c r="C3598" s="64"/>
    </row>
    <row r="3610" spans="3:3">
      <c r="C3610" s="64"/>
    </row>
    <row r="3621" spans="3:3">
      <c r="C3621" s="64"/>
    </row>
    <row r="3623" spans="3:3">
      <c r="C3623" s="64"/>
    </row>
    <row r="3629" spans="3:3">
      <c r="C3629" s="64"/>
    </row>
    <row r="3631" spans="3:3">
      <c r="C3631" s="64"/>
    </row>
    <row r="3633" spans="3:3">
      <c r="C3633" s="64"/>
    </row>
    <row r="3648" spans="3:3">
      <c r="C3648" s="64"/>
    </row>
    <row r="3655" spans="3:3">
      <c r="C3655" s="64"/>
    </row>
    <row r="3659" spans="3:3">
      <c r="C3659" s="64"/>
    </row>
    <row r="3660" spans="3:3">
      <c r="C3660" s="64"/>
    </row>
    <row r="3672" spans="3:3">
      <c r="C3672" s="64"/>
    </row>
    <row r="3684" spans="3:3">
      <c r="C3684" s="64"/>
    </row>
    <row r="3695" spans="3:3">
      <c r="C3695" s="64"/>
    </row>
    <row r="3697" spans="3:3">
      <c r="C3697" s="64"/>
    </row>
    <row r="3703" spans="3:3">
      <c r="C3703" s="64"/>
    </row>
    <row r="3705" spans="3:3">
      <c r="C3705" s="64"/>
    </row>
    <row r="3707" spans="3:3">
      <c r="C3707" s="64"/>
    </row>
    <row r="3733" spans="3:3">
      <c r="C3733" s="64"/>
    </row>
    <row r="3767" spans="3:3">
      <c r="C3767" s="64"/>
    </row>
    <row r="3774" spans="3:3">
      <c r="C3774" s="64"/>
    </row>
    <row r="3778" spans="3:3">
      <c r="C3778" s="64"/>
    </row>
    <row r="3779" spans="3:3">
      <c r="C3779" s="64"/>
    </row>
    <row r="3791" spans="3:3">
      <c r="C3791" s="64"/>
    </row>
    <row r="3803" spans="3:3">
      <c r="C3803" s="64"/>
    </row>
    <row r="3817" spans="3:3">
      <c r="C3817" s="64"/>
    </row>
    <row r="3819" spans="3:3">
      <c r="C3819" s="64"/>
    </row>
    <row r="3838" spans="3:3">
      <c r="C3838" s="64"/>
    </row>
    <row r="3840" spans="3:3">
      <c r="C3840" s="64"/>
    </row>
    <row r="3842" spans="3:3">
      <c r="C3842" s="64"/>
    </row>
    <row r="3844" spans="3:3">
      <c r="C3844" s="64"/>
    </row>
    <row r="3846" spans="3:3">
      <c r="C3846" s="64"/>
    </row>
    <row r="3848" spans="3:3">
      <c r="C3848" s="64"/>
    </row>
    <row r="3850" spans="3:3">
      <c r="C3850" s="64"/>
    </row>
    <row r="3866" spans="3:3">
      <c r="C3866" s="64"/>
    </row>
    <row r="3873" spans="3:3">
      <c r="C3873" s="64"/>
    </row>
    <row r="3877" spans="3:3">
      <c r="C3877" s="64"/>
    </row>
    <row r="3878" spans="3:3">
      <c r="C3878" s="64"/>
    </row>
    <row r="3890" spans="3:3">
      <c r="C3890" s="64"/>
    </row>
    <row r="3902" spans="3:3">
      <c r="C3902" s="64"/>
    </row>
    <row r="3916" spans="3:3">
      <c r="C3916" s="64"/>
    </row>
    <row r="3918" spans="3:3">
      <c r="C3918" s="64"/>
    </row>
    <row r="3937" spans="3:3">
      <c r="C3937" s="64"/>
    </row>
    <row r="3939" spans="3:3">
      <c r="C3939" s="64"/>
    </row>
    <row r="3941" spans="3:3">
      <c r="C3941" s="64"/>
    </row>
    <row r="3943" spans="3:3">
      <c r="C3943" s="64"/>
    </row>
    <row r="3945" spans="3:3">
      <c r="C3945" s="64"/>
    </row>
    <row r="3947" spans="3:3">
      <c r="C3947" s="64"/>
    </row>
    <row r="3949" spans="3:3">
      <c r="C3949" s="64"/>
    </row>
    <row r="3972" spans="3:3">
      <c r="C3972" s="64"/>
    </row>
    <row r="3976" spans="3:3">
      <c r="C3976" s="64"/>
    </row>
    <row r="3977" spans="3:3">
      <c r="C3977" s="64"/>
    </row>
    <row r="3989" spans="3:3">
      <c r="C3989" s="64"/>
    </row>
    <row r="4001" spans="3:3">
      <c r="C4001" s="64"/>
    </row>
    <row r="4015" spans="3:3">
      <c r="C4015" s="64"/>
    </row>
    <row r="4017" spans="3:3">
      <c r="C4017" s="64"/>
    </row>
    <row r="4036" spans="3:3">
      <c r="C4036" s="64"/>
    </row>
    <row r="4038" spans="3:3">
      <c r="C4038" s="64"/>
    </row>
    <row r="4040" spans="3:3">
      <c r="C4040" s="64"/>
    </row>
    <row r="4042" spans="3:3">
      <c r="C4042" s="64"/>
    </row>
    <row r="4044" spans="3:3">
      <c r="C4044" s="64"/>
    </row>
    <row r="4046" spans="3:3">
      <c r="C4046" s="64"/>
    </row>
    <row r="4048" spans="3:3">
      <c r="C4048" s="64"/>
    </row>
    <row r="4064" spans="3:3">
      <c r="C4064" s="64"/>
    </row>
    <row r="4071" spans="3:3">
      <c r="C4071" s="64"/>
    </row>
    <row r="4075" spans="3:3">
      <c r="C4075" s="64"/>
    </row>
    <row r="4076" spans="3:3">
      <c r="C4076" s="64"/>
    </row>
    <row r="4088" spans="3:3">
      <c r="C4088" s="64"/>
    </row>
    <row r="4100" spans="3:3">
      <c r="C4100" s="64"/>
    </row>
    <row r="4114" spans="3:3">
      <c r="C4114" s="64"/>
    </row>
    <row r="4116" spans="3:3">
      <c r="C4116" s="64"/>
    </row>
    <row r="4135" spans="3:3">
      <c r="C4135" s="64"/>
    </row>
    <row r="4137" spans="3:3">
      <c r="C4137" s="64"/>
    </row>
    <row r="4139" spans="3:3">
      <c r="C4139" s="64"/>
    </row>
    <row r="4141" spans="3:3">
      <c r="C4141" s="64"/>
    </row>
    <row r="4143" spans="3:3">
      <c r="C4143" s="64"/>
    </row>
    <row r="4145" spans="3:3">
      <c r="C4145" s="64"/>
    </row>
    <row r="4147" spans="3:3">
      <c r="C4147" s="64"/>
    </row>
    <row r="4204" spans="3:3">
      <c r="C4204" s="64"/>
    </row>
    <row r="4208" spans="3:3">
      <c r="C4208" s="64"/>
    </row>
    <row r="4209" spans="3:3">
      <c r="C4209" s="64"/>
    </row>
    <row r="4221" spans="3:3">
      <c r="C4221" s="64"/>
    </row>
    <row r="4223" spans="3:3">
      <c r="C4223" s="64"/>
    </row>
    <row r="4235" spans="3:3">
      <c r="C4235" s="64"/>
    </row>
    <row r="4249" spans="3:3">
      <c r="C4249" s="64"/>
    </row>
    <row r="4251" spans="3:3">
      <c r="C4251" s="64"/>
    </row>
    <row r="4270" spans="3:3">
      <c r="C4270" s="64"/>
    </row>
    <row r="4272" spans="3:3">
      <c r="C4272" s="64"/>
    </row>
    <row r="4274" spans="3:3">
      <c r="C4274" s="64"/>
    </row>
    <row r="4276" spans="3:3">
      <c r="C4276" s="64"/>
    </row>
    <row r="4278" spans="3:3">
      <c r="C4278" s="64"/>
    </row>
    <row r="4280" spans="3:3">
      <c r="C4280" s="64"/>
    </row>
    <row r="4282" spans="3:3">
      <c r="C4282" s="64"/>
    </row>
    <row r="4298" spans="3:3">
      <c r="C4298" s="64"/>
    </row>
    <row r="4305" spans="3:3">
      <c r="C4305" s="64"/>
    </row>
    <row r="4309" spans="3:3">
      <c r="C4309" s="64"/>
    </row>
    <row r="4310" spans="3:3">
      <c r="C4310" s="64"/>
    </row>
    <row r="4322" spans="3:3">
      <c r="C4322" s="64"/>
    </row>
    <row r="4324" spans="3:3">
      <c r="C4324" s="64"/>
    </row>
    <row r="4336" spans="3:3">
      <c r="C4336" s="64"/>
    </row>
    <row r="4350" spans="3:3">
      <c r="C4350" s="64"/>
    </row>
    <row r="4352" spans="3:3">
      <c r="C4352" s="64"/>
    </row>
    <row r="4371" spans="3:3">
      <c r="C4371" s="64"/>
    </row>
    <row r="4373" spans="3:3">
      <c r="C4373" s="64"/>
    </row>
    <row r="4375" spans="3:3">
      <c r="C4375" s="64"/>
    </row>
    <row r="4377" spans="3:3">
      <c r="C4377" s="64"/>
    </row>
    <row r="4379" spans="3:3">
      <c r="C4379" s="64"/>
    </row>
    <row r="4381" spans="3:3">
      <c r="C4381" s="64"/>
    </row>
    <row r="4383" spans="3:3">
      <c r="C4383" s="64"/>
    </row>
    <row r="4406" spans="3:3">
      <c r="C4406" s="64"/>
    </row>
    <row r="4413" spans="3:3">
      <c r="C4413" s="64"/>
    </row>
    <row r="4417" spans="3:3">
      <c r="C4417" s="64"/>
    </row>
    <row r="4418" spans="3:3">
      <c r="C4418" s="64"/>
    </row>
    <row r="4430" spans="3:3">
      <c r="C4430" s="64"/>
    </row>
    <row r="4432" spans="3:3">
      <c r="C4432" s="64"/>
    </row>
    <row r="4444" spans="3:3">
      <c r="C4444" s="64"/>
    </row>
    <row r="4458" spans="3:3">
      <c r="C4458" s="64"/>
    </row>
    <row r="4460" spans="3:3">
      <c r="C4460" s="64"/>
    </row>
    <row r="4479" spans="3:3">
      <c r="C4479" s="64"/>
    </row>
    <row r="4481" spans="3:3">
      <c r="C4481" s="64"/>
    </row>
    <row r="4483" spans="3:3">
      <c r="C4483" s="64"/>
    </row>
    <row r="4485" spans="3:3">
      <c r="C4485" s="64"/>
    </row>
    <row r="4487" spans="3:3">
      <c r="C4487" s="64"/>
    </row>
    <row r="4489" spans="3:3">
      <c r="C4489" s="64"/>
    </row>
    <row r="4491" spans="3:3">
      <c r="C4491" s="64"/>
    </row>
    <row r="4518" spans="3:3">
      <c r="C4518" s="64"/>
    </row>
    <row r="4519" spans="3:3">
      <c r="C4519" s="64"/>
    </row>
    <row r="4578" spans="3:3">
      <c r="C4578" s="64"/>
    </row>
    <row r="4597" spans="3:3">
      <c r="C4597" s="64"/>
    </row>
    <row r="4600" spans="3:3">
      <c r="C4600" s="64"/>
    </row>
    <row r="4602" spans="3:3">
      <c r="C4602" s="64"/>
    </row>
    <row r="4633" spans="3:3">
      <c r="C4633" s="64"/>
    </row>
    <row r="4640" spans="3:3">
      <c r="C4640" s="64"/>
    </row>
    <row r="4644" spans="3:3">
      <c r="C4644" s="64"/>
    </row>
    <row r="4645" spans="3:3">
      <c r="C4645" s="64"/>
    </row>
    <row r="4657" spans="3:3">
      <c r="C4657" s="64"/>
    </row>
    <row r="4659" spans="3:3">
      <c r="C4659" s="64"/>
    </row>
    <row r="4671" spans="3:3">
      <c r="C4671" s="64"/>
    </row>
    <row r="4685" spans="3:3">
      <c r="C4685" s="64"/>
    </row>
    <row r="4687" spans="3:3">
      <c r="C4687" s="64"/>
    </row>
    <row r="4706" spans="3:3">
      <c r="C4706" s="64"/>
    </row>
    <row r="4708" spans="3:3">
      <c r="C4708" s="64"/>
    </row>
    <row r="4710" spans="3:3">
      <c r="C4710" s="64"/>
    </row>
    <row r="4712" spans="3:3">
      <c r="C4712" s="64"/>
    </row>
    <row r="4714" spans="3:3">
      <c r="C4714" s="64"/>
    </row>
    <row r="4716" spans="3:3">
      <c r="C4716" s="64"/>
    </row>
    <row r="4718" spans="3:3">
      <c r="C4718" s="64"/>
    </row>
    <row r="4734" spans="3:3">
      <c r="C4734" s="64"/>
    </row>
    <row r="4741" spans="3:3">
      <c r="C4741" s="64"/>
    </row>
    <row r="4745" spans="3:3">
      <c r="C4745" s="64"/>
    </row>
    <row r="4746" spans="3:3">
      <c r="C4746" s="64"/>
    </row>
    <row r="4758" spans="3:3">
      <c r="C4758" s="64"/>
    </row>
    <row r="4760" spans="3:3">
      <c r="C4760" s="64"/>
    </row>
    <row r="4772" spans="3:3">
      <c r="C4772" s="64"/>
    </row>
    <row r="4786" spans="3:3">
      <c r="C4786" s="64"/>
    </row>
    <row r="4788" spans="3:3">
      <c r="C4788" s="64"/>
    </row>
    <row r="4807" spans="3:3">
      <c r="C4807" s="64"/>
    </row>
    <row r="4809" spans="3:3">
      <c r="C4809" s="64"/>
    </row>
    <row r="4811" spans="3:3">
      <c r="C4811" s="64"/>
    </row>
    <row r="4813" spans="3:3">
      <c r="C4813" s="64"/>
    </row>
    <row r="4815" spans="3:3">
      <c r="C4815" s="64"/>
    </row>
    <row r="4817" spans="3:3">
      <c r="C4817" s="64"/>
    </row>
    <row r="4819" spans="3:3">
      <c r="C4819" s="64"/>
    </row>
    <row r="4835" spans="3:3">
      <c r="C4835" s="64"/>
    </row>
    <row r="4842" spans="3:3">
      <c r="C4842" s="64"/>
    </row>
    <row r="4846" spans="3:3">
      <c r="C4846" s="64"/>
    </row>
    <row r="4847" spans="3:3">
      <c r="C4847" s="64"/>
    </row>
    <row r="4859" spans="3:3">
      <c r="C4859" s="64"/>
    </row>
    <row r="4861" spans="3:3">
      <c r="C4861" s="64"/>
    </row>
    <row r="4873" spans="3:3">
      <c r="C4873" s="64"/>
    </row>
    <row r="4887" spans="3:3">
      <c r="C4887" s="64"/>
    </row>
    <row r="4889" spans="3:3">
      <c r="C4889" s="64"/>
    </row>
    <row r="4908" spans="3:3">
      <c r="C4908" s="64"/>
    </row>
    <row r="4910" spans="3:3">
      <c r="C4910" s="64"/>
    </row>
    <row r="4912" spans="3:3">
      <c r="C4912" s="64"/>
    </row>
    <row r="4914" spans="3:3">
      <c r="C4914" s="64"/>
    </row>
    <row r="4916" spans="3:3">
      <c r="C4916" s="64"/>
    </row>
    <row r="4918" spans="3:3">
      <c r="C4918" s="64"/>
    </row>
    <row r="4920" spans="3:3">
      <c r="C4920" s="64"/>
    </row>
    <row r="4956" spans="3:3">
      <c r="C4956" s="64"/>
    </row>
    <row r="4960" spans="3:3">
      <c r="C4960" s="64"/>
    </row>
    <row r="4961" spans="3:3">
      <c r="C4961" s="64"/>
    </row>
    <row r="4973" spans="3:3">
      <c r="C4973" s="64"/>
    </row>
    <row r="4975" spans="3:3">
      <c r="C4975" s="64"/>
    </row>
    <row r="4987" spans="3:3">
      <c r="C4987" s="64"/>
    </row>
    <row r="5001" spans="3:3">
      <c r="C5001" s="64"/>
    </row>
    <row r="5003" spans="3:3">
      <c r="C5003" s="64"/>
    </row>
    <row r="5022" spans="3:3">
      <c r="C5022" s="64"/>
    </row>
    <row r="5024" spans="3:3">
      <c r="C5024" s="64"/>
    </row>
    <row r="5026" spans="3:3">
      <c r="C5026" s="64"/>
    </row>
    <row r="5028" spans="3:3">
      <c r="C5028" s="64"/>
    </row>
    <row r="5030" spans="3:3">
      <c r="C5030" s="64"/>
    </row>
    <row r="5032" spans="3:3">
      <c r="C5032" s="64"/>
    </row>
    <row r="5034" spans="3:3">
      <c r="C5034" s="64"/>
    </row>
    <row r="5050" spans="3:3">
      <c r="C5050" s="64"/>
    </row>
    <row r="5057" spans="3:3">
      <c r="C5057" s="64"/>
    </row>
    <row r="5061" spans="3:3">
      <c r="C5061" s="64"/>
    </row>
    <row r="5062" spans="3:3">
      <c r="C5062" s="64"/>
    </row>
    <row r="5074" spans="3:3">
      <c r="C5074" s="64"/>
    </row>
    <row r="5076" spans="3:3">
      <c r="C5076" s="64"/>
    </row>
    <row r="5088" spans="3:3">
      <c r="C5088" s="64"/>
    </row>
    <row r="5102" spans="3:3">
      <c r="C5102" s="64"/>
    </row>
    <row r="5104" spans="3:3">
      <c r="C5104" s="64"/>
    </row>
    <row r="5123" spans="3:3">
      <c r="C5123" s="64"/>
    </row>
    <row r="5125" spans="3:3">
      <c r="C5125" s="64"/>
    </row>
    <row r="5127" spans="3:3">
      <c r="C5127" s="64"/>
    </row>
    <row r="5129" spans="3:3">
      <c r="C5129" s="64"/>
    </row>
    <row r="5131" spans="3:3">
      <c r="C5131" s="64"/>
    </row>
    <row r="5133" spans="3:3">
      <c r="C5133" s="64"/>
    </row>
    <row r="5135" spans="3:3">
      <c r="C5135" s="64"/>
    </row>
    <row r="5175" spans="3:3">
      <c r="C5175" s="64"/>
    </row>
    <row r="5194" spans="3:3">
      <c r="C5194" s="64"/>
    </row>
    <row r="5197" spans="3:3">
      <c r="C5197" s="64"/>
    </row>
    <row r="5199" spans="3:3">
      <c r="C5199" s="64"/>
    </row>
    <row r="5230" spans="3:3">
      <c r="C5230" s="64"/>
    </row>
    <row r="5237" spans="3:3">
      <c r="C5237" s="64"/>
    </row>
    <row r="5256" spans="3:3">
      <c r="C5256" s="64"/>
    </row>
    <row r="5280" spans="3:3">
      <c r="C5280" s="64"/>
    </row>
    <row r="5282" spans="3:3">
      <c r="C5282" s="64"/>
    </row>
    <row r="5301" spans="3:3">
      <c r="C5301" s="64"/>
    </row>
    <row r="5303" spans="3:3">
      <c r="C5303" s="64"/>
    </row>
    <row r="5305" spans="3:3">
      <c r="C5305" s="64"/>
    </row>
    <row r="5307" spans="3:3">
      <c r="C5307" s="64"/>
    </row>
    <row r="5309" spans="3:3">
      <c r="C5309" s="64"/>
    </row>
    <row r="5311" spans="3:3">
      <c r="C5311" s="64"/>
    </row>
    <row r="5313" spans="3:3">
      <c r="C5313" s="64"/>
    </row>
    <row r="5329" spans="3:3">
      <c r="C5329" s="64"/>
    </row>
    <row r="5336" spans="3:3">
      <c r="C5336" s="64"/>
    </row>
    <row r="5340" spans="3:3">
      <c r="C5340" s="64"/>
    </row>
    <row r="5341" spans="3:3">
      <c r="C5341" s="64"/>
    </row>
    <row r="5353" spans="3:3">
      <c r="C5353" s="64"/>
    </row>
    <row r="5355" spans="3:3">
      <c r="C5355" s="64"/>
    </row>
    <row r="5367" spans="3:3">
      <c r="C5367" s="64"/>
    </row>
    <row r="5381" spans="3:3">
      <c r="C5381" s="64"/>
    </row>
    <row r="5383" spans="3:3">
      <c r="C5383" s="64"/>
    </row>
    <row r="5402" spans="3:3">
      <c r="C5402" s="64"/>
    </row>
    <row r="5404" spans="3:3">
      <c r="C5404" s="64"/>
    </row>
    <row r="5406" spans="3:3">
      <c r="C5406" s="64"/>
    </row>
    <row r="5408" spans="3:3">
      <c r="C5408" s="64"/>
    </row>
    <row r="5410" spans="3:3">
      <c r="C5410" s="64"/>
    </row>
    <row r="5412" spans="3:3">
      <c r="C5412" s="64"/>
    </row>
    <row r="5414" spans="3:3">
      <c r="C5414" s="64"/>
    </row>
    <row r="5444" spans="3:3">
      <c r="C5444" s="64"/>
    </row>
    <row r="5445" spans="3:3">
      <c r="C5445" s="64"/>
    </row>
    <row r="5489" spans="3:3">
      <c r="C5489" s="64"/>
    </row>
    <row r="5491" spans="3:3">
      <c r="C5491" s="64"/>
    </row>
    <row r="5503" spans="3:3">
      <c r="C5503" s="64"/>
    </row>
    <row r="5517" spans="3:3">
      <c r="C5517" s="64"/>
    </row>
    <row r="5519" spans="3:3">
      <c r="C5519" s="64"/>
    </row>
    <row r="5538" spans="3:3">
      <c r="C5538" s="64"/>
    </row>
    <row r="5540" spans="3:3">
      <c r="C5540" s="64"/>
    </row>
    <row r="5542" spans="3:3">
      <c r="C5542" s="64"/>
    </row>
    <row r="5544" spans="3:3">
      <c r="C5544" s="64"/>
    </row>
    <row r="5546" spans="3:3">
      <c r="C5546" s="64"/>
    </row>
    <row r="5548" spans="3:3">
      <c r="C5548" s="64"/>
    </row>
    <row r="5550" spans="3:3">
      <c r="C5550" s="64"/>
    </row>
    <row r="5566" spans="3:3">
      <c r="C5566" s="64"/>
    </row>
    <row r="5573" spans="3:3">
      <c r="C5573" s="64"/>
    </row>
    <row r="5577" spans="3:3">
      <c r="C5577" s="64"/>
    </row>
    <row r="5578" spans="3:3">
      <c r="C5578" s="64"/>
    </row>
    <row r="5590" spans="3:3">
      <c r="C5590" s="64"/>
    </row>
    <row r="5592" spans="3:3">
      <c r="C5592" s="64"/>
    </row>
    <row r="5604" spans="3:3">
      <c r="C5604" s="64"/>
    </row>
    <row r="5618" spans="3:3">
      <c r="C5618" s="64"/>
    </row>
    <row r="5620" spans="3:3">
      <c r="C5620" s="64"/>
    </row>
    <row r="5639" spans="3:3">
      <c r="C5639" s="64"/>
    </row>
    <row r="5641" spans="3:3">
      <c r="C5641" s="64"/>
    </row>
    <row r="5643" spans="3:3">
      <c r="C5643" s="64"/>
    </row>
    <row r="5645" spans="3:3">
      <c r="C5645" s="64"/>
    </row>
    <row r="5647" spans="3:3">
      <c r="C5647" s="64"/>
    </row>
    <row r="5649" spans="3:3">
      <c r="C5649" s="64"/>
    </row>
    <row r="5651" spans="3:3">
      <c r="C5651" s="64"/>
    </row>
    <row r="5667" spans="3:3">
      <c r="C5667" s="64"/>
    </row>
    <row r="5674" spans="3:3">
      <c r="C5674" s="64"/>
    </row>
    <row r="5678" spans="3:3">
      <c r="C5678" s="64"/>
    </row>
    <row r="5679" spans="3:3">
      <c r="C5679" s="64"/>
    </row>
    <row r="5691" spans="3:3">
      <c r="C5691" s="64"/>
    </row>
    <row r="5693" spans="3:3">
      <c r="C5693" s="64"/>
    </row>
    <row r="5705" spans="3:3">
      <c r="C5705" s="64"/>
    </row>
    <row r="5719" spans="3:3">
      <c r="C5719" s="64"/>
    </row>
    <row r="5721" spans="3:3">
      <c r="C5721" s="64"/>
    </row>
    <row r="5740" spans="3:3">
      <c r="C5740" s="64"/>
    </row>
    <row r="5742" spans="3:3">
      <c r="C5742" s="64"/>
    </row>
    <row r="5744" spans="3:3">
      <c r="C5744" s="64"/>
    </row>
    <row r="5746" spans="3:3">
      <c r="C5746" s="64"/>
    </row>
    <row r="5748" spans="3:3">
      <c r="C5748" s="64"/>
    </row>
    <row r="5750" spans="3:3">
      <c r="C5750" s="64"/>
    </row>
    <row r="5752" spans="3:3">
      <c r="C5752" s="64"/>
    </row>
    <row r="5777" spans="3:3">
      <c r="C5777" s="64"/>
    </row>
    <row r="5778" spans="3:3">
      <c r="C5778" s="64"/>
    </row>
    <row r="5790" spans="3:3">
      <c r="C5790" s="64"/>
    </row>
    <row r="5792" spans="3:3">
      <c r="C5792" s="64"/>
    </row>
    <row r="5797" spans="3:3">
      <c r="C5797" s="64"/>
    </row>
    <row r="5804" spans="3:3">
      <c r="C5804" s="64"/>
    </row>
    <row r="5808" spans="3:3">
      <c r="C5808" s="64"/>
    </row>
    <row r="5809" spans="3:3">
      <c r="C5809" s="64"/>
    </row>
    <row r="5821" spans="3:3">
      <c r="C5821" s="64"/>
    </row>
    <row r="5823" spans="3:3">
      <c r="C5823" s="64"/>
    </row>
    <row r="5835" spans="3:3">
      <c r="C5835" s="64"/>
    </row>
    <row r="5849" spans="3:3">
      <c r="C5849" s="64"/>
    </row>
    <row r="5851" spans="3:3">
      <c r="C5851" s="64"/>
    </row>
    <row r="5870" spans="3:3">
      <c r="C5870" s="64"/>
    </row>
    <row r="5872" spans="3:3">
      <c r="C5872" s="64"/>
    </row>
    <row r="5874" spans="3:3">
      <c r="C5874" s="64"/>
    </row>
    <row r="5876" spans="3:3">
      <c r="C5876" s="64"/>
    </row>
    <row r="5878" spans="3:3">
      <c r="C5878" s="64"/>
    </row>
    <row r="5880" spans="3:3">
      <c r="C5880" s="64"/>
    </row>
    <row r="5882" spans="3:3">
      <c r="C5882" s="64"/>
    </row>
    <row r="5924" spans="3:3">
      <c r="C5924" s="64"/>
    </row>
    <row r="5931" spans="3:3">
      <c r="C5931" s="64"/>
    </row>
    <row r="5935" spans="3:3">
      <c r="C5935" s="64"/>
    </row>
    <row r="5936" spans="3:3">
      <c r="C5936" s="64"/>
    </row>
    <row r="5948" spans="3:3">
      <c r="C5948" s="64"/>
    </row>
    <row r="5950" spans="3:3">
      <c r="C5950" s="64"/>
    </row>
    <row r="5962" spans="3:3">
      <c r="C5962" s="64"/>
    </row>
    <row r="5977" spans="3:3">
      <c r="C5977" s="64"/>
    </row>
    <row r="5979" spans="3:3">
      <c r="C5979" s="64"/>
    </row>
    <row r="5998" spans="3:3">
      <c r="C5998" s="64"/>
    </row>
    <row r="6000" spans="3:3">
      <c r="C6000" s="64"/>
    </row>
    <row r="6002" spans="3:3">
      <c r="C6002" s="64"/>
    </row>
    <row r="6004" spans="3:3">
      <c r="C6004" s="64"/>
    </row>
    <row r="6006" spans="3:3">
      <c r="C6006" s="64"/>
    </row>
    <row r="6008" spans="3:3">
      <c r="C6008" s="64"/>
    </row>
    <row r="6010" spans="3:3">
      <c r="C6010" s="64"/>
    </row>
    <row r="6039" spans="3:3">
      <c r="C6039" s="64"/>
    </row>
    <row r="6046" spans="3:3">
      <c r="C6046" s="64"/>
    </row>
    <row r="6050" spans="3:3">
      <c r="C6050" s="64"/>
    </row>
    <row r="6051" spans="3:3">
      <c r="C6051" s="64"/>
    </row>
    <row r="6063" spans="3:3">
      <c r="C6063" s="64"/>
    </row>
    <row r="6065" spans="3:3">
      <c r="C6065" s="64"/>
    </row>
    <row r="6077" spans="3:3">
      <c r="C6077" s="64"/>
    </row>
    <row r="6092" spans="3:3">
      <c r="C6092" s="64"/>
    </row>
    <row r="6094" spans="3:3">
      <c r="C6094" s="64"/>
    </row>
    <row r="6113" spans="3:3">
      <c r="C6113" s="64"/>
    </row>
    <row r="6115" spans="3:3">
      <c r="C6115" s="64"/>
    </row>
    <row r="6117" spans="3:3">
      <c r="C6117" s="64"/>
    </row>
    <row r="6119" spans="3:3">
      <c r="C6119" s="64"/>
    </row>
    <row r="6121" spans="3:3">
      <c r="C6121" s="64"/>
    </row>
    <row r="6123" spans="3:3">
      <c r="C6123" s="64"/>
    </row>
    <row r="6125" spans="3:3">
      <c r="C6125" s="64"/>
    </row>
    <row r="6165" spans="3:3">
      <c r="C6165" s="64"/>
    </row>
    <row r="6185" spans="3:3">
      <c r="C6185" s="64"/>
    </row>
    <row r="6188" spans="3:3">
      <c r="C6188" s="64"/>
    </row>
    <row r="6190" spans="3:3">
      <c r="C6190" s="64"/>
    </row>
    <row r="6245" spans="3:3">
      <c r="C6245" s="64"/>
    </row>
    <row r="6262" spans="3:3">
      <c r="C6262" s="64"/>
    </row>
    <row r="6269" spans="3:3">
      <c r="C6269" s="64"/>
    </row>
    <row r="6273" spans="3:3">
      <c r="C6273" s="64"/>
    </row>
    <row r="6274" spans="3:3">
      <c r="C6274" s="64"/>
    </row>
    <row r="6286" spans="3:3">
      <c r="C6286" s="64"/>
    </row>
    <row r="6288" spans="3:3">
      <c r="C6288" s="64"/>
    </row>
    <row r="6308" spans="3:3">
      <c r="C6308" s="64"/>
    </row>
    <row r="6311" spans="3:3">
      <c r="C6311" s="64"/>
    </row>
    <row r="6313" spans="3:3">
      <c r="C6313" s="64"/>
    </row>
    <row r="6378" spans="3:3">
      <c r="C6378" s="64"/>
    </row>
    <row r="6398" spans="3:3">
      <c r="C6398" s="64"/>
    </row>
    <row r="6401" spans="3:3">
      <c r="C6401" s="64"/>
    </row>
    <row r="6403" spans="3:3">
      <c r="C6403" s="64"/>
    </row>
    <row r="6445" spans="3:3">
      <c r="C6445" s="64"/>
    </row>
    <row r="6446" spans="3:3">
      <c r="C6446" s="64"/>
    </row>
    <row r="6487" spans="3:3">
      <c r="C6487" s="64"/>
    </row>
    <row r="6506" spans="3:3">
      <c r="C6506" s="64"/>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8E3C-37C9-4914-B87E-7828B47A5F8A}">
  <sheetPr codeName="Sheet12"/>
  <dimension ref="A1:K15"/>
  <sheetViews>
    <sheetView workbookViewId="0">
      <selection activeCell="W37" sqref="W37"/>
    </sheetView>
  </sheetViews>
  <sheetFormatPr defaultRowHeight="14.5"/>
  <sheetData>
    <row r="1" spans="1:11">
      <c r="A1" t="s">
        <v>304</v>
      </c>
    </row>
    <row r="3" spans="1:11">
      <c r="D3" t="str">
        <f>"http://"&amp;$A$1&amp;"/soak/info"</f>
        <v>http://192.168.1.97/soak/info</v>
      </c>
      <c r="K3" t="s">
        <v>305</v>
      </c>
    </row>
    <row r="4" spans="1:11">
      <c r="A4" t="b">
        <f>"http://"&amp;$A$1&amp;"/soak/info" ="http://"&amp;$A$1&amp;"/soak/tail?n=5" ="http://"&amp;$A$1&amp;"/soak/start?ms=2000" ="http://"&amp;$A$1&amp;"/soak/tail?n=15" ="http://"&amp;$A$1&amp;"/soak/info" ="http://"&amp;$A$1&amp;"/soak/stop" ="http://"&amp;$A$1&amp;"/soak/summary" ="http://"&amp;$A$1&amp;"/soak/dump?off=0&amp;len=4096"</f>
        <v>0</v>
      </c>
      <c r="D4" t="str">
        <f>"http://"&amp;$A$1&amp;"/soak/tail?n=5"</f>
        <v>http://192.168.1.97/soak/tail?n=5</v>
      </c>
      <c r="K4" t="s">
        <v>306</v>
      </c>
    </row>
    <row r="5" spans="1:11">
      <c r="D5" t="str">
        <f>"http://"&amp;$A$1&amp;"/soak/start?ms=2000"</f>
        <v>http://192.168.1.97/soak/start?ms=2000</v>
      </c>
      <c r="K5" t="s">
        <v>307</v>
      </c>
    </row>
    <row r="6" spans="1:11">
      <c r="A6" t="b">
        <f>"http://"&amp;$A$1&amp;"/soak/info" ="http://"&amp;$A$1&amp;"/soak/tail?n=5" ="http://"&amp;$A$1&amp;"/soak/start?ms=2000" ="http://"&amp;$A$1&amp;"/soak/tail?n=15" ="http://"&amp;$A$1&amp;"/soak/info" ="http://"&amp;$A$1&amp;"/soak/stop" ="http://"&amp;$A$1&amp;"/soak/summary" ="http://"&amp;$A$1&amp;"/soak/dump?off=0&amp;len=4096"</f>
        <v>0</v>
      </c>
      <c r="D6" t="str">
        <f>"http://"&amp;$A$1&amp;"/soak/tail?n=15"</f>
        <v>http://192.168.1.97/soak/tail?n=15</v>
      </c>
    </row>
    <row r="7" spans="1:11">
      <c r="D7" t="str">
        <f>"http://"&amp;$A$1&amp;"/soak/info"</f>
        <v>http://192.168.1.97/soak/info</v>
      </c>
      <c r="K7" s="48" t="s">
        <v>308</v>
      </c>
    </row>
    <row r="8" spans="1:11">
      <c r="D8" t="str">
        <f>"http://"&amp;$A$1&amp;"/soak/stop"</f>
        <v>http://192.168.1.97/soak/stop</v>
      </c>
      <c r="K8" s="48" t="s">
        <v>309</v>
      </c>
    </row>
    <row r="9" spans="1:11">
      <c r="D9" t="str">
        <f>"http://"&amp;$A$1&amp;"/soak/summary"</f>
        <v>http://192.168.1.97/soak/summary</v>
      </c>
      <c r="K9" s="48" t="s">
        <v>310</v>
      </c>
    </row>
    <row r="10" spans="1:11">
      <c r="D10" t="str">
        <f>"http://"&amp;$A$1&amp;"/soak/dump?off=0&amp;len=4096"</f>
        <v>http://192.168.1.97/soak/dump?off=0&amp;len=4096</v>
      </c>
      <c r="K10" s="48" t="s">
        <v>311</v>
      </c>
    </row>
    <row r="11" spans="1:11">
      <c r="K11" s="48" t="s">
        <v>312</v>
      </c>
    </row>
    <row r="12" spans="1:11">
      <c r="K12" s="48" t="s">
        <v>313</v>
      </c>
    </row>
    <row r="13" spans="1:11">
      <c r="K13" s="48" t="s">
        <v>314</v>
      </c>
    </row>
    <row r="14" spans="1:11">
      <c r="K14" s="48" t="s">
        <v>315</v>
      </c>
    </row>
    <row r="15" spans="1:11">
      <c r="K15" s="48" t="s">
        <v>316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4A148C"/>
  </sheetPr>
  <dimension ref="A1:I98"/>
  <sheetViews>
    <sheetView showGridLines="0" workbookViewId="0">
      <selection activeCell="I23" sqref="I23"/>
    </sheetView>
  </sheetViews>
  <sheetFormatPr defaultRowHeight="14.5"/>
  <cols>
    <col min="1" max="1" width="5.36328125" style="8" bestFit="1" customWidth="1"/>
    <col min="2" max="2" width="8" bestFit="1" customWidth="1"/>
    <col min="3" max="3" width="8.26953125" bestFit="1" customWidth="1"/>
    <col min="4" max="4" width="8.7265625" bestFit="1" customWidth="1"/>
    <col min="5" max="5" width="9" bestFit="1" customWidth="1"/>
    <col min="6" max="6" width="15.6328125" bestFit="1" customWidth="1"/>
    <col min="7" max="7" width="10.6328125" bestFit="1" customWidth="1"/>
    <col min="8" max="8" width="10.90625" bestFit="1" customWidth="1"/>
    <col min="9" max="9" width="18.36328125" bestFit="1" customWidth="1"/>
  </cols>
  <sheetData>
    <row r="1" spans="1:9">
      <c r="A1" s="8" t="s">
        <v>276</v>
      </c>
      <c r="B1" t="s">
        <v>317</v>
      </c>
      <c r="C1" t="s">
        <v>318</v>
      </c>
      <c r="D1" t="s">
        <v>319</v>
      </c>
      <c r="E1" t="s">
        <v>320</v>
      </c>
      <c r="F1" t="s">
        <v>80</v>
      </c>
      <c r="G1" t="s">
        <v>417</v>
      </c>
      <c r="H1" t="s">
        <v>418</v>
      </c>
      <c r="I1" t="s">
        <v>419</v>
      </c>
    </row>
    <row r="2" spans="1:9">
      <c r="A2" s="8">
        <v>0.66666666666666663</v>
      </c>
      <c r="B2">
        <v>127.7</v>
      </c>
      <c r="C2">
        <v>-1.2</v>
      </c>
      <c r="D2">
        <v>309.89999999999998</v>
      </c>
      <c r="E2">
        <v>11.4</v>
      </c>
      <c r="F2" t="s">
        <v>81</v>
      </c>
      <c r="G2">
        <v>112.8</v>
      </c>
      <c r="H2">
        <v>12.7</v>
      </c>
      <c r="I2" t="s">
        <v>82</v>
      </c>
    </row>
    <row r="3" spans="1:9">
      <c r="A3" s="8">
        <v>0.67708333333333337</v>
      </c>
      <c r="B3">
        <v>125.5</v>
      </c>
      <c r="C3">
        <v>1.3</v>
      </c>
      <c r="D3">
        <v>307.39999999999998</v>
      </c>
      <c r="E3">
        <v>9</v>
      </c>
      <c r="F3" t="s">
        <v>82</v>
      </c>
      <c r="G3">
        <v>111</v>
      </c>
      <c r="H3">
        <v>15.5</v>
      </c>
      <c r="I3" t="s">
        <v>82</v>
      </c>
    </row>
    <row r="4" spans="1:9">
      <c r="A4" s="8">
        <v>0.6875</v>
      </c>
      <c r="B4">
        <v>123.4</v>
      </c>
      <c r="C4">
        <v>3.8</v>
      </c>
      <c r="D4">
        <v>304.89999999999998</v>
      </c>
      <c r="E4">
        <v>6.6</v>
      </c>
      <c r="F4" t="s">
        <v>82</v>
      </c>
      <c r="G4">
        <v>109.2</v>
      </c>
      <c r="H4">
        <v>18.3</v>
      </c>
      <c r="I4" t="s">
        <v>82</v>
      </c>
    </row>
    <row r="5" spans="1:9">
      <c r="A5" s="8">
        <v>0.69791666666666663</v>
      </c>
      <c r="B5">
        <v>121.4</v>
      </c>
      <c r="C5">
        <v>6.4</v>
      </c>
      <c r="D5">
        <v>302.60000000000002</v>
      </c>
      <c r="E5">
        <v>4</v>
      </c>
      <c r="F5" t="s">
        <v>82</v>
      </c>
      <c r="G5">
        <v>107.5</v>
      </c>
      <c r="H5">
        <v>21.1</v>
      </c>
      <c r="I5" t="s">
        <v>82</v>
      </c>
    </row>
    <row r="6" spans="1:9">
      <c r="A6" s="8">
        <v>0.70833333333333337</v>
      </c>
      <c r="B6">
        <v>119.4</v>
      </c>
      <c r="C6">
        <v>9</v>
      </c>
      <c r="D6">
        <v>300.3</v>
      </c>
      <c r="E6">
        <v>1.4</v>
      </c>
      <c r="F6" t="s">
        <v>82</v>
      </c>
      <c r="G6">
        <v>105.7</v>
      </c>
      <c r="H6">
        <v>23.9</v>
      </c>
      <c r="I6" t="s">
        <v>82</v>
      </c>
    </row>
    <row r="7" spans="1:9">
      <c r="A7" s="8">
        <v>0.71875</v>
      </c>
      <c r="B7">
        <v>117.5</v>
      </c>
      <c r="C7">
        <v>11.7</v>
      </c>
      <c r="D7">
        <v>298.10000000000002</v>
      </c>
      <c r="E7">
        <v>-1.2</v>
      </c>
      <c r="F7" t="s">
        <v>82</v>
      </c>
      <c r="G7">
        <v>104</v>
      </c>
      <c r="H7">
        <v>26.8</v>
      </c>
      <c r="I7" t="s">
        <v>82</v>
      </c>
    </row>
    <row r="8" spans="1:9">
      <c r="A8" s="8">
        <v>0.72916666666666663</v>
      </c>
      <c r="B8">
        <v>115.6</v>
      </c>
      <c r="C8">
        <v>14.4</v>
      </c>
      <c r="D8">
        <v>296</v>
      </c>
      <c r="E8">
        <v>-3.9</v>
      </c>
      <c r="F8" t="s">
        <v>82</v>
      </c>
      <c r="G8">
        <v>102.3</v>
      </c>
      <c r="H8">
        <v>29.7</v>
      </c>
      <c r="I8" t="s">
        <v>82</v>
      </c>
    </row>
    <row r="9" spans="1:9">
      <c r="A9" s="8">
        <v>0.73958333333333337</v>
      </c>
      <c r="B9">
        <v>113.8</v>
      </c>
      <c r="C9">
        <v>17.2</v>
      </c>
      <c r="D9">
        <v>294</v>
      </c>
      <c r="E9">
        <v>-6.7</v>
      </c>
      <c r="F9" t="s">
        <v>82</v>
      </c>
      <c r="G9">
        <v>100.6</v>
      </c>
      <c r="H9">
        <v>32.6</v>
      </c>
      <c r="I9" t="s">
        <v>82</v>
      </c>
    </row>
    <row r="10" spans="1:9">
      <c r="A10" s="8">
        <v>0.75</v>
      </c>
      <c r="B10">
        <v>112</v>
      </c>
      <c r="C10">
        <v>20</v>
      </c>
      <c r="D10">
        <v>291.89999999999998</v>
      </c>
      <c r="E10">
        <v>-9.5</v>
      </c>
      <c r="F10" t="s">
        <v>82</v>
      </c>
      <c r="G10">
        <v>98.8</v>
      </c>
      <c r="H10">
        <v>35.6</v>
      </c>
      <c r="I10" t="s">
        <v>82</v>
      </c>
    </row>
    <row r="11" spans="1:9">
      <c r="A11" s="8">
        <v>0.76041666666666663</v>
      </c>
      <c r="B11">
        <v>110.2</v>
      </c>
      <c r="C11">
        <v>22.9</v>
      </c>
      <c r="D11">
        <v>290</v>
      </c>
      <c r="E11">
        <v>-12.4</v>
      </c>
      <c r="F11" t="s">
        <v>82</v>
      </c>
      <c r="G11">
        <v>97.1</v>
      </c>
      <c r="H11">
        <v>38.5</v>
      </c>
      <c r="I11" t="s">
        <v>82</v>
      </c>
    </row>
    <row r="12" spans="1:9">
      <c r="A12" s="8">
        <v>0.77083333333333337</v>
      </c>
      <c r="B12">
        <v>108.5</v>
      </c>
      <c r="C12">
        <v>25.7</v>
      </c>
      <c r="D12">
        <v>288</v>
      </c>
      <c r="E12">
        <v>-15.2</v>
      </c>
      <c r="F12" t="s">
        <v>82</v>
      </c>
      <c r="G12">
        <v>95.2</v>
      </c>
      <c r="H12">
        <v>41.5</v>
      </c>
      <c r="I12" t="s">
        <v>82</v>
      </c>
    </row>
    <row r="13" spans="1:9">
      <c r="A13" s="8">
        <v>0.78125</v>
      </c>
      <c r="B13">
        <v>106.7</v>
      </c>
      <c r="C13">
        <v>28.7</v>
      </c>
      <c r="D13">
        <v>286.10000000000002</v>
      </c>
      <c r="E13">
        <v>-18.2</v>
      </c>
      <c r="F13" t="s">
        <v>82</v>
      </c>
      <c r="G13">
        <v>93.4</v>
      </c>
      <c r="H13">
        <v>44.5</v>
      </c>
      <c r="I13" t="s">
        <v>82</v>
      </c>
    </row>
    <row r="14" spans="1:9">
      <c r="A14" s="8">
        <v>0.79166666666666663</v>
      </c>
      <c r="B14">
        <v>105</v>
      </c>
      <c r="C14">
        <v>31.6</v>
      </c>
      <c r="D14">
        <v>284.2</v>
      </c>
      <c r="E14">
        <v>-21.1</v>
      </c>
      <c r="F14" t="s">
        <v>82</v>
      </c>
      <c r="G14">
        <v>91.4</v>
      </c>
      <c r="H14">
        <v>47.5</v>
      </c>
      <c r="I14" t="s">
        <v>82</v>
      </c>
    </row>
    <row r="15" spans="1:9">
      <c r="A15" s="8">
        <v>0.80208333333333337</v>
      </c>
      <c r="B15">
        <v>103.3</v>
      </c>
      <c r="C15">
        <v>34.6</v>
      </c>
      <c r="D15">
        <v>282.3</v>
      </c>
      <c r="E15">
        <v>-24.1</v>
      </c>
      <c r="F15" t="s">
        <v>82</v>
      </c>
      <c r="G15">
        <v>89.3</v>
      </c>
      <c r="H15">
        <v>50.4</v>
      </c>
      <c r="I15" t="s">
        <v>82</v>
      </c>
    </row>
    <row r="16" spans="1:9">
      <c r="A16" s="8">
        <v>0.8125</v>
      </c>
      <c r="B16">
        <v>101.6</v>
      </c>
      <c r="C16">
        <v>37.5</v>
      </c>
      <c r="D16">
        <v>280.39999999999998</v>
      </c>
      <c r="E16">
        <v>-27</v>
      </c>
      <c r="F16" t="s">
        <v>82</v>
      </c>
      <c r="G16">
        <v>87.1</v>
      </c>
      <c r="H16">
        <v>53.4</v>
      </c>
      <c r="I16" t="s">
        <v>82</v>
      </c>
    </row>
    <row r="17" spans="1:9">
      <c r="A17" s="8">
        <v>0.82291666666666663</v>
      </c>
      <c r="B17">
        <v>99.9</v>
      </c>
      <c r="C17">
        <v>40.5</v>
      </c>
      <c r="D17">
        <v>278.5</v>
      </c>
      <c r="E17">
        <v>-30.1</v>
      </c>
      <c r="F17" t="s">
        <v>82</v>
      </c>
      <c r="G17">
        <v>84.8</v>
      </c>
      <c r="H17">
        <v>56.4</v>
      </c>
      <c r="I17" t="s">
        <v>82</v>
      </c>
    </row>
    <row r="18" spans="1:9">
      <c r="A18" s="8">
        <v>0.83333333333333337</v>
      </c>
      <c r="B18">
        <v>98.1</v>
      </c>
      <c r="C18">
        <v>43.6</v>
      </c>
      <c r="D18">
        <v>276.5</v>
      </c>
      <c r="E18">
        <v>-33.1</v>
      </c>
      <c r="F18" t="s">
        <v>82</v>
      </c>
      <c r="G18">
        <v>82.1</v>
      </c>
      <c r="H18">
        <v>59.4</v>
      </c>
      <c r="I18" t="s">
        <v>82</v>
      </c>
    </row>
    <row r="19" spans="1:9">
      <c r="A19" s="8">
        <v>0.84375</v>
      </c>
      <c r="B19">
        <v>96.3</v>
      </c>
      <c r="C19">
        <v>46.6</v>
      </c>
      <c r="D19">
        <v>274.60000000000002</v>
      </c>
      <c r="E19">
        <v>-36.1</v>
      </c>
      <c r="F19" t="s">
        <v>82</v>
      </c>
      <c r="G19">
        <v>79.2</v>
      </c>
      <c r="H19">
        <v>62.3</v>
      </c>
      <c r="I19" t="s">
        <v>82</v>
      </c>
    </row>
    <row r="20" spans="1:9">
      <c r="A20" s="8">
        <v>0.85416666666666663</v>
      </c>
      <c r="B20">
        <v>94.5</v>
      </c>
      <c r="C20">
        <v>49.6</v>
      </c>
      <c r="D20">
        <v>272.5</v>
      </c>
      <c r="E20">
        <v>-39.1</v>
      </c>
      <c r="F20" t="s">
        <v>82</v>
      </c>
      <c r="G20">
        <v>75.8</v>
      </c>
      <c r="H20">
        <v>65.3</v>
      </c>
      <c r="I20" t="s">
        <v>82</v>
      </c>
    </row>
    <row r="21" spans="1:9">
      <c r="A21" s="8">
        <v>0.86458333333333337</v>
      </c>
      <c r="B21">
        <v>92.5</v>
      </c>
      <c r="C21">
        <v>52.7</v>
      </c>
      <c r="D21">
        <v>270.39999999999998</v>
      </c>
      <c r="E21">
        <v>-42.2</v>
      </c>
      <c r="F21" t="s">
        <v>82</v>
      </c>
      <c r="G21">
        <v>71.8</v>
      </c>
      <c r="H21">
        <v>68.099999999999994</v>
      </c>
      <c r="I21" t="s">
        <v>82</v>
      </c>
    </row>
    <row r="22" spans="1:9">
      <c r="A22" s="8">
        <v>0.875</v>
      </c>
      <c r="B22">
        <v>90.4</v>
      </c>
      <c r="C22">
        <v>55.7</v>
      </c>
      <c r="D22">
        <v>268.2</v>
      </c>
      <c r="E22">
        <v>-45.2</v>
      </c>
      <c r="F22" t="s">
        <v>82</v>
      </c>
      <c r="G22">
        <v>66.900000000000006</v>
      </c>
      <c r="H22">
        <v>71</v>
      </c>
      <c r="I22" t="s">
        <v>82</v>
      </c>
    </row>
    <row r="23" spans="1:9">
      <c r="A23" s="8">
        <v>0.88541666666666663</v>
      </c>
      <c r="B23">
        <v>88.2</v>
      </c>
      <c r="C23">
        <v>58.8</v>
      </c>
      <c r="D23">
        <v>265.8</v>
      </c>
      <c r="E23">
        <v>-48.3</v>
      </c>
      <c r="F23" t="s">
        <v>82</v>
      </c>
      <c r="G23">
        <v>60.7</v>
      </c>
      <c r="H23">
        <v>73.599999999999994</v>
      </c>
      <c r="I23" t="s">
        <v>82</v>
      </c>
    </row>
    <row r="24" spans="1:9">
      <c r="A24" s="8">
        <v>0.89583333333333337</v>
      </c>
      <c r="B24">
        <v>85.7</v>
      </c>
      <c r="C24">
        <v>61.8</v>
      </c>
      <c r="D24">
        <v>263.3</v>
      </c>
      <c r="E24">
        <v>-51.3</v>
      </c>
      <c r="F24" t="s">
        <v>82</v>
      </c>
      <c r="G24">
        <v>52.5</v>
      </c>
      <c r="H24">
        <v>76.2</v>
      </c>
      <c r="I24" t="s">
        <v>82</v>
      </c>
    </row>
    <row r="25" spans="1:9">
      <c r="A25" s="8">
        <v>0.90625</v>
      </c>
      <c r="B25">
        <v>82.9</v>
      </c>
      <c r="C25">
        <v>64.900000000000006</v>
      </c>
      <c r="D25">
        <v>260.60000000000002</v>
      </c>
      <c r="E25">
        <v>-54.3</v>
      </c>
      <c r="F25" t="s">
        <v>82</v>
      </c>
      <c r="G25">
        <v>41.4</v>
      </c>
      <c r="H25">
        <v>78.400000000000006</v>
      </c>
      <c r="I25" t="s">
        <v>82</v>
      </c>
    </row>
    <row r="26" spans="1:9">
      <c r="A26" s="8">
        <v>0.91666666666666663</v>
      </c>
      <c r="B26">
        <v>79.599999999999994</v>
      </c>
      <c r="C26">
        <v>67.900000000000006</v>
      </c>
      <c r="D26">
        <v>257.5</v>
      </c>
      <c r="E26">
        <v>-57.3</v>
      </c>
      <c r="F26" t="s">
        <v>82</v>
      </c>
      <c r="G26">
        <v>26.3</v>
      </c>
      <c r="H26">
        <v>80.099999999999994</v>
      </c>
      <c r="I26" t="s">
        <v>82</v>
      </c>
    </row>
    <row r="27" spans="1:9">
      <c r="A27" s="8">
        <v>0.92708333333333337</v>
      </c>
      <c r="B27">
        <v>75.7</v>
      </c>
      <c r="C27">
        <v>70.900000000000006</v>
      </c>
      <c r="D27">
        <v>254.1</v>
      </c>
      <c r="E27">
        <v>-60.3</v>
      </c>
      <c r="F27" t="s">
        <v>82</v>
      </c>
      <c r="G27">
        <v>7</v>
      </c>
      <c r="H27">
        <v>80.900000000000006</v>
      </c>
      <c r="I27" t="s">
        <v>82</v>
      </c>
    </row>
    <row r="28" spans="1:9">
      <c r="A28" s="8">
        <v>0.9375</v>
      </c>
      <c r="B28">
        <v>70.7</v>
      </c>
      <c r="C28">
        <v>73.8</v>
      </c>
      <c r="D28">
        <v>250.2</v>
      </c>
      <c r="E28">
        <v>-63.2</v>
      </c>
      <c r="F28" t="s">
        <v>82</v>
      </c>
      <c r="G28">
        <v>346.2</v>
      </c>
      <c r="H28">
        <v>80.8</v>
      </c>
      <c r="I28" t="s">
        <v>82</v>
      </c>
    </row>
    <row r="29" spans="1:9">
      <c r="A29" s="8">
        <v>0.94791666666666663</v>
      </c>
      <c r="B29">
        <v>64.099999999999994</v>
      </c>
      <c r="C29">
        <v>76.599999999999994</v>
      </c>
      <c r="D29">
        <v>245.6</v>
      </c>
      <c r="E29">
        <v>-66</v>
      </c>
      <c r="F29" t="s">
        <v>82</v>
      </c>
      <c r="G29">
        <v>328</v>
      </c>
      <c r="H29">
        <v>79.599999999999994</v>
      </c>
      <c r="I29" t="s">
        <v>82</v>
      </c>
    </row>
    <row r="30" spans="1:9">
      <c r="A30" s="8">
        <v>0.95833333333333337</v>
      </c>
      <c r="B30">
        <v>54.6</v>
      </c>
      <c r="C30">
        <v>79.3</v>
      </c>
      <c r="D30">
        <v>240</v>
      </c>
      <c r="E30">
        <v>-68.7</v>
      </c>
      <c r="F30" t="s">
        <v>82</v>
      </c>
      <c r="G30">
        <v>314.2</v>
      </c>
      <c r="H30">
        <v>77.8</v>
      </c>
      <c r="I30" t="s">
        <v>82</v>
      </c>
    </row>
    <row r="31" spans="1:9">
      <c r="A31" s="8">
        <v>0.96875</v>
      </c>
      <c r="B31">
        <v>40.1</v>
      </c>
      <c r="C31">
        <v>81.5</v>
      </c>
      <c r="D31">
        <v>233.2</v>
      </c>
      <c r="E31">
        <v>-71.3</v>
      </c>
      <c r="F31" t="s">
        <v>82</v>
      </c>
      <c r="G31">
        <v>304.10000000000002</v>
      </c>
      <c r="H31">
        <v>75.400000000000006</v>
      </c>
      <c r="I31" t="s">
        <v>82</v>
      </c>
    </row>
    <row r="32" spans="1:9">
      <c r="A32" s="8">
        <v>0.97916666666666663</v>
      </c>
      <c r="B32">
        <v>18.100000000000001</v>
      </c>
      <c r="C32">
        <v>83</v>
      </c>
      <c r="D32">
        <v>224.8</v>
      </c>
      <c r="E32">
        <v>-73.599999999999994</v>
      </c>
      <c r="F32" t="s">
        <v>82</v>
      </c>
      <c r="G32">
        <v>296.60000000000002</v>
      </c>
      <c r="H32">
        <v>72.900000000000006</v>
      </c>
      <c r="I32" t="s">
        <v>82</v>
      </c>
    </row>
    <row r="33" spans="1:9">
      <c r="A33" s="8">
        <v>0.98958333333333337</v>
      </c>
      <c r="B33">
        <v>350.3</v>
      </c>
      <c r="C33">
        <v>83.3</v>
      </c>
      <c r="D33">
        <v>214.1</v>
      </c>
      <c r="E33">
        <v>-75.5</v>
      </c>
      <c r="F33" t="s">
        <v>82</v>
      </c>
      <c r="G33">
        <v>290.8</v>
      </c>
      <c r="H33">
        <v>70.099999999999994</v>
      </c>
      <c r="I33" t="s">
        <v>82</v>
      </c>
    </row>
    <row r="34" spans="1:9">
      <c r="A34" s="8">
        <v>0</v>
      </c>
      <c r="B34">
        <v>325.89999999999998</v>
      </c>
      <c r="C34">
        <v>82.1</v>
      </c>
      <c r="D34">
        <v>200.8</v>
      </c>
      <c r="E34">
        <v>-76.900000000000006</v>
      </c>
      <c r="F34" t="s">
        <v>82</v>
      </c>
      <c r="G34">
        <v>286.2</v>
      </c>
      <c r="H34">
        <v>67.3</v>
      </c>
      <c r="I34" t="s">
        <v>82</v>
      </c>
    </row>
    <row r="35" spans="1:9">
      <c r="A35" s="8">
        <v>1.0416666666666666E-2</v>
      </c>
      <c r="B35">
        <v>309.3</v>
      </c>
      <c r="C35">
        <v>80</v>
      </c>
      <c r="D35">
        <v>185.5</v>
      </c>
      <c r="E35">
        <v>-77.599999999999994</v>
      </c>
      <c r="F35" t="s">
        <v>82</v>
      </c>
      <c r="G35">
        <v>282.39999999999998</v>
      </c>
      <c r="H35">
        <v>64.400000000000006</v>
      </c>
      <c r="I35" t="s">
        <v>82</v>
      </c>
    </row>
    <row r="36" spans="1:9">
      <c r="A36" s="8">
        <v>2.0833333333333332E-2</v>
      </c>
      <c r="B36">
        <v>298.5</v>
      </c>
      <c r="C36">
        <v>77.5</v>
      </c>
      <c r="D36">
        <v>169.5</v>
      </c>
      <c r="E36">
        <v>-77.5</v>
      </c>
      <c r="F36" t="s">
        <v>82</v>
      </c>
      <c r="G36">
        <v>279.2</v>
      </c>
      <c r="H36">
        <v>61.5</v>
      </c>
      <c r="I36" t="s">
        <v>82</v>
      </c>
    </row>
    <row r="37" spans="1:9">
      <c r="A37" s="8">
        <v>3.125E-2</v>
      </c>
      <c r="B37">
        <v>291.10000000000002</v>
      </c>
      <c r="C37">
        <v>74.7</v>
      </c>
      <c r="D37">
        <v>154.69999999999999</v>
      </c>
      <c r="E37">
        <v>-76.5</v>
      </c>
      <c r="F37" t="s">
        <v>82</v>
      </c>
      <c r="G37">
        <v>276.3</v>
      </c>
      <c r="H37">
        <v>58.6</v>
      </c>
      <c r="I37" t="s">
        <v>82</v>
      </c>
    </row>
    <row r="38" spans="1:9">
      <c r="A38" s="8">
        <v>4.1666666666666664E-2</v>
      </c>
      <c r="B38">
        <v>285.7</v>
      </c>
      <c r="C38">
        <v>71.8</v>
      </c>
      <c r="D38">
        <v>142.30000000000001</v>
      </c>
      <c r="E38">
        <v>-74.900000000000006</v>
      </c>
      <c r="F38" t="s">
        <v>82</v>
      </c>
      <c r="G38">
        <v>273.8</v>
      </c>
      <c r="H38">
        <v>55.6</v>
      </c>
      <c r="I38" t="s">
        <v>82</v>
      </c>
    </row>
    <row r="39" spans="1:9">
      <c r="A39" s="8">
        <v>5.2083333333333336E-2</v>
      </c>
      <c r="B39">
        <v>281.5</v>
      </c>
      <c r="C39">
        <v>68.8</v>
      </c>
      <c r="D39">
        <v>132.30000000000001</v>
      </c>
      <c r="E39">
        <v>-72.900000000000006</v>
      </c>
      <c r="F39" t="s">
        <v>82</v>
      </c>
      <c r="G39">
        <v>271.5</v>
      </c>
      <c r="H39">
        <v>52.6</v>
      </c>
      <c r="I39" t="s">
        <v>82</v>
      </c>
    </row>
    <row r="40" spans="1:9">
      <c r="A40" s="8">
        <v>6.25E-2</v>
      </c>
      <c r="B40">
        <v>278.10000000000002</v>
      </c>
      <c r="C40">
        <v>65.8</v>
      </c>
      <c r="D40">
        <v>124.4</v>
      </c>
      <c r="E40">
        <v>-70.5</v>
      </c>
      <c r="F40" t="s">
        <v>82</v>
      </c>
      <c r="G40">
        <v>269.3</v>
      </c>
      <c r="H40">
        <v>49.6</v>
      </c>
      <c r="I40" t="s">
        <v>82</v>
      </c>
    </row>
    <row r="41" spans="1:9">
      <c r="A41" s="8">
        <v>7.2916666666666671E-2</v>
      </c>
      <c r="B41">
        <v>275.10000000000002</v>
      </c>
      <c r="C41">
        <v>62.8</v>
      </c>
      <c r="D41">
        <v>118.1</v>
      </c>
      <c r="E41">
        <v>-67.900000000000006</v>
      </c>
      <c r="F41" t="s">
        <v>82</v>
      </c>
      <c r="G41">
        <v>267.3</v>
      </c>
      <c r="H41">
        <v>46.7</v>
      </c>
      <c r="I41" t="s">
        <v>82</v>
      </c>
    </row>
    <row r="42" spans="1:9">
      <c r="A42" s="8">
        <v>8.3333333333333329E-2</v>
      </c>
      <c r="B42">
        <v>272.60000000000002</v>
      </c>
      <c r="C42">
        <v>59.7</v>
      </c>
      <c r="D42">
        <v>112.9</v>
      </c>
      <c r="E42">
        <v>-65.099999999999994</v>
      </c>
      <c r="F42" t="s">
        <v>82</v>
      </c>
      <c r="G42">
        <v>265.3</v>
      </c>
      <c r="H42">
        <v>43.7</v>
      </c>
      <c r="I42" t="s">
        <v>82</v>
      </c>
    </row>
    <row r="43" spans="1:9">
      <c r="A43" s="8">
        <v>9.375E-2</v>
      </c>
      <c r="B43">
        <v>270.3</v>
      </c>
      <c r="C43">
        <v>56.7</v>
      </c>
      <c r="D43">
        <v>108.5</v>
      </c>
      <c r="E43">
        <v>-62.3</v>
      </c>
      <c r="F43" t="s">
        <v>82</v>
      </c>
      <c r="G43">
        <v>263.5</v>
      </c>
      <c r="H43">
        <v>40.799999999999997</v>
      </c>
      <c r="I43" t="s">
        <v>82</v>
      </c>
    </row>
    <row r="44" spans="1:9">
      <c r="A44" s="8">
        <v>0.10416666666666667</v>
      </c>
      <c r="B44">
        <v>268.10000000000002</v>
      </c>
      <c r="C44">
        <v>53.6</v>
      </c>
      <c r="D44">
        <v>104.8</v>
      </c>
      <c r="E44">
        <v>-59.3</v>
      </c>
      <c r="F44" t="s">
        <v>82</v>
      </c>
      <c r="G44">
        <v>261.7</v>
      </c>
      <c r="H44">
        <v>37.799999999999997</v>
      </c>
      <c r="I44" t="s">
        <v>82</v>
      </c>
    </row>
    <row r="45" spans="1:9">
      <c r="A45" s="8">
        <v>0.11458333333333333</v>
      </c>
      <c r="B45">
        <v>266.10000000000002</v>
      </c>
      <c r="C45">
        <v>50.6</v>
      </c>
      <c r="D45">
        <v>101.5</v>
      </c>
      <c r="E45">
        <v>-56.4</v>
      </c>
      <c r="F45" t="s">
        <v>82</v>
      </c>
      <c r="G45">
        <v>259.89999999999998</v>
      </c>
      <c r="H45">
        <v>34.9</v>
      </c>
      <c r="I45" t="s">
        <v>82</v>
      </c>
    </row>
    <row r="46" spans="1:9">
      <c r="A46" s="8">
        <v>0.125</v>
      </c>
      <c r="B46">
        <v>264.2</v>
      </c>
      <c r="C46">
        <v>47.5</v>
      </c>
      <c r="D46">
        <v>98.6</v>
      </c>
      <c r="E46">
        <v>-53.4</v>
      </c>
      <c r="F46" t="s">
        <v>82</v>
      </c>
      <c r="G46">
        <v>258.10000000000002</v>
      </c>
      <c r="H46">
        <v>32</v>
      </c>
      <c r="I46" t="s">
        <v>82</v>
      </c>
    </row>
    <row r="47" spans="1:9">
      <c r="A47" s="8">
        <v>0.13541666666666666</v>
      </c>
      <c r="B47">
        <v>262.39999999999998</v>
      </c>
      <c r="C47">
        <v>44.5</v>
      </c>
      <c r="D47">
        <v>95.9</v>
      </c>
      <c r="E47">
        <v>-50.4</v>
      </c>
      <c r="F47" t="s">
        <v>82</v>
      </c>
      <c r="G47">
        <v>256.39999999999998</v>
      </c>
      <c r="H47">
        <v>29.1</v>
      </c>
      <c r="I47" t="s">
        <v>82</v>
      </c>
    </row>
    <row r="48" spans="1:9">
      <c r="A48" s="8">
        <v>0.14583333333333334</v>
      </c>
      <c r="B48">
        <v>260.60000000000002</v>
      </c>
      <c r="C48">
        <v>41.5</v>
      </c>
      <c r="D48">
        <v>93.4</v>
      </c>
      <c r="E48">
        <v>-47.3</v>
      </c>
      <c r="F48" t="s">
        <v>82</v>
      </c>
      <c r="G48">
        <v>254.7</v>
      </c>
      <c r="H48">
        <v>26.2</v>
      </c>
      <c r="I48" t="s">
        <v>82</v>
      </c>
    </row>
    <row r="49" spans="1:9">
      <c r="A49" s="8">
        <v>0.15625</v>
      </c>
      <c r="B49">
        <v>258.89999999999998</v>
      </c>
      <c r="C49">
        <v>38.5</v>
      </c>
      <c r="D49">
        <v>91.1</v>
      </c>
      <c r="E49">
        <v>-44.3</v>
      </c>
      <c r="F49" t="s">
        <v>82</v>
      </c>
      <c r="G49">
        <v>252.9</v>
      </c>
      <c r="H49">
        <v>23.4</v>
      </c>
      <c r="I49" t="s">
        <v>82</v>
      </c>
    </row>
    <row r="50" spans="1:9">
      <c r="A50" s="8">
        <v>0.16666666666666666</v>
      </c>
      <c r="B50">
        <v>257.2</v>
      </c>
      <c r="C50">
        <v>35.5</v>
      </c>
      <c r="D50">
        <v>88.9</v>
      </c>
      <c r="E50">
        <v>-41.2</v>
      </c>
      <c r="F50" t="s">
        <v>82</v>
      </c>
      <c r="G50">
        <v>251.2</v>
      </c>
      <c r="H50">
        <v>20.6</v>
      </c>
      <c r="I50" t="s">
        <v>82</v>
      </c>
    </row>
    <row r="51" spans="1:9">
      <c r="A51" s="8">
        <v>0.17708333333333334</v>
      </c>
      <c r="B51">
        <v>255.5</v>
      </c>
      <c r="C51">
        <v>32.5</v>
      </c>
      <c r="D51">
        <v>86.8</v>
      </c>
      <c r="E51">
        <v>-38.200000000000003</v>
      </c>
      <c r="F51" t="s">
        <v>82</v>
      </c>
      <c r="G51">
        <v>249.4</v>
      </c>
      <c r="H51">
        <v>17.8</v>
      </c>
      <c r="I51" t="s">
        <v>82</v>
      </c>
    </row>
    <row r="52" spans="1:9">
      <c r="A52" s="8">
        <v>0.1875</v>
      </c>
      <c r="B52">
        <v>253.8</v>
      </c>
      <c r="C52">
        <v>29.6</v>
      </c>
      <c r="D52">
        <v>84.8</v>
      </c>
      <c r="E52">
        <v>-35.1</v>
      </c>
      <c r="F52" t="s">
        <v>82</v>
      </c>
      <c r="G52">
        <v>247.6</v>
      </c>
      <c r="H52">
        <v>15.1</v>
      </c>
      <c r="I52" t="s">
        <v>82</v>
      </c>
    </row>
    <row r="53" spans="1:9">
      <c r="A53" s="8">
        <v>0.19791666666666666</v>
      </c>
      <c r="B53">
        <v>252.1</v>
      </c>
      <c r="C53">
        <v>26.7</v>
      </c>
      <c r="D53">
        <v>82.8</v>
      </c>
      <c r="E53">
        <v>-32.1</v>
      </c>
      <c r="F53" t="s">
        <v>82</v>
      </c>
      <c r="G53">
        <v>245.8</v>
      </c>
      <c r="H53">
        <v>12.3</v>
      </c>
      <c r="I53" t="s">
        <v>82</v>
      </c>
    </row>
    <row r="54" spans="1:9">
      <c r="A54" s="8">
        <v>0.20833333333333334</v>
      </c>
      <c r="B54">
        <v>250.3</v>
      </c>
      <c r="C54">
        <v>23.8</v>
      </c>
      <c r="D54">
        <v>80.900000000000006</v>
      </c>
      <c r="E54">
        <v>-29.1</v>
      </c>
      <c r="F54" t="s">
        <v>82</v>
      </c>
      <c r="G54">
        <v>244</v>
      </c>
      <c r="H54">
        <v>9.6999999999999993</v>
      </c>
      <c r="I54" t="s">
        <v>82</v>
      </c>
    </row>
    <row r="55" spans="1:9">
      <c r="A55" s="8">
        <v>0.21875</v>
      </c>
      <c r="B55">
        <v>248.6</v>
      </c>
      <c r="C55">
        <v>20.9</v>
      </c>
      <c r="D55">
        <v>79</v>
      </c>
      <c r="E55">
        <v>-26.1</v>
      </c>
      <c r="F55" t="s">
        <v>82</v>
      </c>
      <c r="G55">
        <v>242.1</v>
      </c>
      <c r="H55">
        <v>7.1</v>
      </c>
      <c r="I55" t="s">
        <v>82</v>
      </c>
    </row>
    <row r="56" spans="1:9">
      <c r="A56" s="8">
        <v>0.22916666666666666</v>
      </c>
      <c r="B56">
        <v>246.8</v>
      </c>
      <c r="C56">
        <v>18.100000000000001</v>
      </c>
      <c r="D56">
        <v>77.099999999999994</v>
      </c>
      <c r="E56">
        <v>-23.1</v>
      </c>
      <c r="F56" t="s">
        <v>82</v>
      </c>
      <c r="G56">
        <v>240.1</v>
      </c>
      <c r="H56">
        <v>4.5</v>
      </c>
      <c r="I56" t="s">
        <v>82</v>
      </c>
    </row>
    <row r="57" spans="1:9">
      <c r="A57" s="8">
        <v>0.23958333333333334</v>
      </c>
      <c r="B57">
        <v>245</v>
      </c>
      <c r="C57">
        <v>15.3</v>
      </c>
      <c r="D57">
        <v>75.2</v>
      </c>
      <c r="E57">
        <v>-20.2</v>
      </c>
      <c r="F57" t="s">
        <v>82</v>
      </c>
      <c r="G57">
        <v>238.1</v>
      </c>
      <c r="H57">
        <v>2</v>
      </c>
      <c r="I57" t="s">
        <v>82</v>
      </c>
    </row>
    <row r="58" spans="1:9">
      <c r="A58" s="8">
        <v>0.25</v>
      </c>
      <c r="B58">
        <v>243.1</v>
      </c>
      <c r="C58">
        <v>12.5</v>
      </c>
      <c r="D58">
        <v>73.3</v>
      </c>
      <c r="E58">
        <v>-17.2</v>
      </c>
      <c r="F58" t="s">
        <v>82</v>
      </c>
      <c r="G58">
        <v>236</v>
      </c>
      <c r="H58">
        <v>-0.5</v>
      </c>
      <c r="I58" t="s">
        <v>81</v>
      </c>
    </row>
    <row r="59" spans="1:9">
      <c r="A59" s="8">
        <v>0.26041666666666669</v>
      </c>
      <c r="B59">
        <v>241.2</v>
      </c>
      <c r="C59">
        <v>9.8000000000000007</v>
      </c>
      <c r="D59">
        <v>71.400000000000006</v>
      </c>
      <c r="E59">
        <v>-14.3</v>
      </c>
      <c r="F59" t="s">
        <v>82</v>
      </c>
      <c r="G59">
        <v>233.9</v>
      </c>
      <c r="H59">
        <v>-2.9</v>
      </c>
      <c r="I59" t="s">
        <v>81</v>
      </c>
    </row>
    <row r="60" spans="1:9">
      <c r="A60" s="8">
        <v>0.27083333333333331</v>
      </c>
      <c r="B60">
        <v>239.3</v>
      </c>
      <c r="C60">
        <v>7.2</v>
      </c>
      <c r="D60">
        <v>69.400000000000006</v>
      </c>
      <c r="E60">
        <v>-11.4</v>
      </c>
      <c r="F60" t="s">
        <v>82</v>
      </c>
      <c r="G60">
        <v>231.6</v>
      </c>
      <c r="H60">
        <v>-5.2</v>
      </c>
      <c r="I60" t="s">
        <v>81</v>
      </c>
    </row>
    <row r="61" spans="1:9">
      <c r="A61" s="8">
        <v>0.28125</v>
      </c>
      <c r="B61">
        <v>237.2</v>
      </c>
      <c r="C61">
        <v>4.5999999999999996</v>
      </c>
      <c r="D61">
        <v>67.5</v>
      </c>
      <c r="E61">
        <v>-8.6</v>
      </c>
      <c r="F61" t="s">
        <v>82</v>
      </c>
      <c r="G61">
        <v>229.3</v>
      </c>
      <c r="H61">
        <v>-7.5</v>
      </c>
      <c r="I61" t="s">
        <v>81</v>
      </c>
    </row>
    <row r="62" spans="1:9">
      <c r="A62" s="8">
        <v>0.29166666666666669</v>
      </c>
      <c r="B62">
        <v>235.1</v>
      </c>
      <c r="C62">
        <v>2</v>
      </c>
      <c r="D62">
        <v>65.400000000000006</v>
      </c>
      <c r="E62">
        <v>-5.8</v>
      </c>
      <c r="F62" t="s">
        <v>82</v>
      </c>
      <c r="G62">
        <v>227</v>
      </c>
      <c r="H62">
        <v>-9.6999999999999993</v>
      </c>
      <c r="I62" t="s">
        <v>81</v>
      </c>
    </row>
    <row r="63" spans="1:9">
      <c r="A63" s="8">
        <v>0.30208333333333331</v>
      </c>
      <c r="B63">
        <v>233</v>
      </c>
      <c r="C63">
        <v>-0.4</v>
      </c>
      <c r="D63">
        <v>63.3</v>
      </c>
      <c r="E63">
        <v>-3.1</v>
      </c>
      <c r="F63" t="s">
        <v>81</v>
      </c>
      <c r="G63">
        <v>224.5</v>
      </c>
      <c r="H63">
        <v>-11.8</v>
      </c>
      <c r="I63" t="s">
        <v>81</v>
      </c>
    </row>
    <row r="64" spans="1:9">
      <c r="A64" s="8">
        <v>0.3125</v>
      </c>
      <c r="B64">
        <v>230.7</v>
      </c>
      <c r="C64">
        <v>-2.8</v>
      </c>
      <c r="D64">
        <v>61.2</v>
      </c>
      <c r="E64">
        <v>-0.4</v>
      </c>
      <c r="F64" t="s">
        <v>81</v>
      </c>
      <c r="G64">
        <v>221.9</v>
      </c>
      <c r="H64">
        <v>-13.8</v>
      </c>
      <c r="I64" t="s">
        <v>81</v>
      </c>
    </row>
    <row r="65" spans="1:9">
      <c r="A65" s="8">
        <v>0.32291666666666669</v>
      </c>
      <c r="B65">
        <v>228.4</v>
      </c>
      <c r="C65">
        <v>-5.2</v>
      </c>
      <c r="D65">
        <v>59</v>
      </c>
      <c r="E65">
        <v>2.2999999999999998</v>
      </c>
      <c r="F65" t="s">
        <v>81</v>
      </c>
      <c r="G65">
        <v>219.2</v>
      </c>
      <c r="H65">
        <v>-15.7</v>
      </c>
      <c r="I65" t="s">
        <v>81</v>
      </c>
    </row>
    <row r="66" spans="1:9">
      <c r="A66" s="8">
        <v>0.33333333333333331</v>
      </c>
      <c r="B66">
        <v>226</v>
      </c>
      <c r="C66">
        <v>-7.4</v>
      </c>
      <c r="D66">
        <v>56.7</v>
      </c>
      <c r="E66">
        <v>4.9000000000000004</v>
      </c>
      <c r="F66" t="s">
        <v>81</v>
      </c>
      <c r="G66">
        <v>216.5</v>
      </c>
      <c r="H66">
        <v>-17.399999999999999</v>
      </c>
      <c r="I66" t="s">
        <v>81</v>
      </c>
    </row>
    <row r="67" spans="1:9">
      <c r="A67" s="8">
        <v>0.34375</v>
      </c>
      <c r="B67">
        <v>223.5</v>
      </c>
      <c r="C67">
        <v>-9.6</v>
      </c>
      <c r="D67">
        <v>54.3</v>
      </c>
      <c r="E67">
        <v>7.4</v>
      </c>
      <c r="F67" t="s">
        <v>81</v>
      </c>
      <c r="G67">
        <v>213.6</v>
      </c>
      <c r="H67">
        <v>-19.100000000000001</v>
      </c>
      <c r="I67" t="s">
        <v>81</v>
      </c>
    </row>
    <row r="68" spans="1:9">
      <c r="A68" s="8">
        <v>0.35416666666666669</v>
      </c>
      <c r="B68">
        <v>220.8</v>
      </c>
      <c r="C68">
        <v>-11.6</v>
      </c>
      <c r="D68">
        <v>51.9</v>
      </c>
      <c r="E68">
        <v>9.8000000000000007</v>
      </c>
      <c r="F68" t="s">
        <v>81</v>
      </c>
      <c r="G68">
        <v>210.6</v>
      </c>
      <c r="H68">
        <v>-20.7</v>
      </c>
      <c r="I68" t="s">
        <v>81</v>
      </c>
    </row>
    <row r="69" spans="1:9">
      <c r="A69" s="8">
        <v>0.36458333333333331</v>
      </c>
      <c r="B69">
        <v>218.1</v>
      </c>
      <c r="C69">
        <v>-13.6</v>
      </c>
      <c r="D69">
        <v>49.3</v>
      </c>
      <c r="E69">
        <v>12.2</v>
      </c>
      <c r="F69" t="s">
        <v>81</v>
      </c>
      <c r="G69">
        <v>207.5</v>
      </c>
      <c r="H69">
        <v>-22.1</v>
      </c>
      <c r="I69" t="s">
        <v>81</v>
      </c>
    </row>
    <row r="70" spans="1:9">
      <c r="A70" s="8">
        <v>0.375</v>
      </c>
      <c r="B70">
        <v>215.3</v>
      </c>
      <c r="C70">
        <v>-15.4</v>
      </c>
      <c r="D70">
        <v>46.6</v>
      </c>
      <c r="E70">
        <v>14.4</v>
      </c>
      <c r="F70" t="s">
        <v>81</v>
      </c>
      <c r="G70">
        <v>204.4</v>
      </c>
      <c r="H70">
        <v>-23.3</v>
      </c>
      <c r="I70" t="s">
        <v>81</v>
      </c>
    </row>
    <row r="71" spans="1:9">
      <c r="A71" s="8">
        <v>0.38541666666666669</v>
      </c>
      <c r="B71">
        <v>212.4</v>
      </c>
      <c r="C71">
        <v>-17.100000000000001</v>
      </c>
      <c r="D71">
        <v>43.9</v>
      </c>
      <c r="E71">
        <v>16.600000000000001</v>
      </c>
      <c r="F71" t="s">
        <v>81</v>
      </c>
      <c r="G71">
        <v>201.1</v>
      </c>
      <c r="H71">
        <v>-24.5</v>
      </c>
      <c r="I71" t="s">
        <v>81</v>
      </c>
    </row>
    <row r="72" spans="1:9">
      <c r="A72" s="8">
        <v>0.39583333333333331</v>
      </c>
      <c r="B72">
        <v>209.3</v>
      </c>
      <c r="C72">
        <v>-18.600000000000001</v>
      </c>
      <c r="D72">
        <v>41</v>
      </c>
      <c r="E72">
        <v>18.600000000000001</v>
      </c>
      <c r="F72" t="s">
        <v>81</v>
      </c>
      <c r="G72">
        <v>197.7</v>
      </c>
      <c r="H72">
        <v>-25.4</v>
      </c>
      <c r="I72" t="s">
        <v>81</v>
      </c>
    </row>
    <row r="73" spans="1:9">
      <c r="A73" s="8">
        <v>0.40625</v>
      </c>
      <c r="B73">
        <v>206.2</v>
      </c>
      <c r="C73">
        <v>-20.100000000000001</v>
      </c>
      <c r="D73">
        <v>37.9</v>
      </c>
      <c r="E73">
        <v>20.6</v>
      </c>
      <c r="F73" t="s">
        <v>81</v>
      </c>
      <c r="G73">
        <v>194.3</v>
      </c>
      <c r="H73">
        <v>-26.2</v>
      </c>
      <c r="I73" t="s">
        <v>81</v>
      </c>
    </row>
    <row r="74" spans="1:9">
      <c r="A74" s="8">
        <v>0.41666666666666669</v>
      </c>
      <c r="B74">
        <v>203</v>
      </c>
      <c r="C74">
        <v>-21.3</v>
      </c>
      <c r="D74">
        <v>34.799999999999997</v>
      </c>
      <c r="E74">
        <v>22.4</v>
      </c>
      <c r="F74" t="s">
        <v>81</v>
      </c>
      <c r="G74">
        <v>190.8</v>
      </c>
      <c r="H74">
        <v>-26.8</v>
      </c>
      <c r="I74" t="s">
        <v>81</v>
      </c>
    </row>
    <row r="75" spans="1:9">
      <c r="A75" s="8">
        <v>0.42708333333333331</v>
      </c>
      <c r="B75">
        <v>199.6</v>
      </c>
      <c r="C75">
        <v>-22.5</v>
      </c>
      <c r="D75">
        <v>31.5</v>
      </c>
      <c r="E75">
        <v>24</v>
      </c>
      <c r="F75" t="s">
        <v>81</v>
      </c>
      <c r="G75">
        <v>187.2</v>
      </c>
      <c r="H75">
        <v>-27.3</v>
      </c>
      <c r="I75" t="s">
        <v>81</v>
      </c>
    </row>
    <row r="76" spans="1:9">
      <c r="A76" s="8">
        <v>0.4375</v>
      </c>
      <c r="B76">
        <v>196.2</v>
      </c>
      <c r="C76">
        <v>-23.4</v>
      </c>
      <c r="D76">
        <v>28.1</v>
      </c>
      <c r="E76">
        <v>25.6</v>
      </c>
      <c r="F76" t="s">
        <v>81</v>
      </c>
      <c r="G76">
        <v>183.7</v>
      </c>
      <c r="H76">
        <v>-27.5</v>
      </c>
      <c r="I76" t="s">
        <v>81</v>
      </c>
    </row>
    <row r="77" spans="1:9">
      <c r="A77" s="8">
        <v>0.44791666666666669</v>
      </c>
      <c r="B77">
        <v>192.7</v>
      </c>
      <c r="C77">
        <v>-24.2</v>
      </c>
      <c r="D77">
        <v>24.6</v>
      </c>
      <c r="E77">
        <v>26.9</v>
      </c>
      <c r="F77" t="s">
        <v>81</v>
      </c>
      <c r="G77">
        <v>180.1</v>
      </c>
      <c r="H77">
        <v>-27.6</v>
      </c>
      <c r="I77" t="s">
        <v>81</v>
      </c>
    </row>
    <row r="78" spans="1:9">
      <c r="A78" s="8">
        <v>0.45833333333333331</v>
      </c>
      <c r="B78">
        <v>189.1</v>
      </c>
      <c r="C78">
        <v>-24.7</v>
      </c>
      <c r="D78">
        <v>20.9</v>
      </c>
      <c r="E78">
        <v>28.1</v>
      </c>
      <c r="F78" t="s">
        <v>81</v>
      </c>
      <c r="G78">
        <v>176.5</v>
      </c>
      <c r="H78">
        <v>-27.5</v>
      </c>
      <c r="I78" t="s">
        <v>81</v>
      </c>
    </row>
    <row r="79" spans="1:9">
      <c r="A79" s="8">
        <v>0.46875</v>
      </c>
      <c r="B79">
        <v>185.5</v>
      </c>
      <c r="C79">
        <v>-25.1</v>
      </c>
      <c r="D79">
        <v>17.2</v>
      </c>
      <c r="E79">
        <v>29.1</v>
      </c>
      <c r="F79" t="s">
        <v>81</v>
      </c>
      <c r="G79">
        <v>172.9</v>
      </c>
      <c r="H79">
        <v>-27.2</v>
      </c>
      <c r="I79" t="s">
        <v>81</v>
      </c>
    </row>
    <row r="80" spans="1:9">
      <c r="A80" s="8">
        <v>0.47916666666666669</v>
      </c>
      <c r="B80">
        <v>181.9</v>
      </c>
      <c r="C80">
        <v>-25.3</v>
      </c>
      <c r="D80">
        <v>13.3</v>
      </c>
      <c r="E80">
        <v>29.9</v>
      </c>
      <c r="F80" t="s">
        <v>81</v>
      </c>
      <c r="G80">
        <v>169.4</v>
      </c>
      <c r="H80">
        <v>-26.8</v>
      </c>
      <c r="I80" t="s">
        <v>81</v>
      </c>
    </row>
    <row r="81" spans="1:9">
      <c r="A81" s="8">
        <v>0.48958333333333331</v>
      </c>
      <c r="B81">
        <v>178.3</v>
      </c>
      <c r="C81">
        <v>-25.3</v>
      </c>
      <c r="D81">
        <v>9.4</v>
      </c>
      <c r="E81">
        <v>30.5</v>
      </c>
      <c r="F81" t="s">
        <v>81</v>
      </c>
      <c r="G81">
        <v>165.9</v>
      </c>
      <c r="H81">
        <v>-26.1</v>
      </c>
      <c r="I81" t="s">
        <v>81</v>
      </c>
    </row>
    <row r="82" spans="1:9">
      <c r="A82" s="8">
        <v>0.5</v>
      </c>
      <c r="B82">
        <v>174.6</v>
      </c>
      <c r="C82">
        <v>-25.1</v>
      </c>
      <c r="D82">
        <v>5.4</v>
      </c>
      <c r="E82">
        <v>30.9</v>
      </c>
      <c r="F82" t="s">
        <v>81</v>
      </c>
      <c r="G82">
        <v>162.4</v>
      </c>
      <c r="H82">
        <v>-25.3</v>
      </c>
      <c r="I82" t="s">
        <v>81</v>
      </c>
    </row>
    <row r="83" spans="1:9">
      <c r="A83" s="8">
        <v>0.51041666666666663</v>
      </c>
      <c r="B83">
        <v>171</v>
      </c>
      <c r="C83">
        <v>-24.8</v>
      </c>
      <c r="D83">
        <v>1.4</v>
      </c>
      <c r="E83">
        <v>31.1</v>
      </c>
      <c r="F83" t="s">
        <v>81</v>
      </c>
      <c r="G83">
        <v>159.1</v>
      </c>
      <c r="H83">
        <v>-24.4</v>
      </c>
      <c r="I83" t="s">
        <v>81</v>
      </c>
    </row>
    <row r="84" spans="1:9">
      <c r="A84" s="8">
        <v>0.52083333333333337</v>
      </c>
      <c r="B84">
        <v>167.5</v>
      </c>
      <c r="C84">
        <v>-24.2</v>
      </c>
      <c r="D84">
        <v>357.4</v>
      </c>
      <c r="E84">
        <v>31</v>
      </c>
      <c r="F84" t="s">
        <v>81</v>
      </c>
      <c r="G84">
        <v>155.80000000000001</v>
      </c>
      <c r="H84">
        <v>-23.2</v>
      </c>
      <c r="I84" t="s">
        <v>81</v>
      </c>
    </row>
    <row r="85" spans="1:9">
      <c r="A85" s="8">
        <v>0.53125</v>
      </c>
      <c r="B85">
        <v>164</v>
      </c>
      <c r="C85">
        <v>-23.4</v>
      </c>
      <c r="D85">
        <v>353.4</v>
      </c>
      <c r="E85">
        <v>30.8</v>
      </c>
      <c r="F85" t="s">
        <v>81</v>
      </c>
      <c r="G85">
        <v>152.69999999999999</v>
      </c>
      <c r="H85">
        <v>-22</v>
      </c>
      <c r="I85" t="s">
        <v>81</v>
      </c>
    </row>
    <row r="86" spans="1:9">
      <c r="A86" s="8">
        <v>0.54166666666666663</v>
      </c>
      <c r="B86">
        <v>160.6</v>
      </c>
      <c r="C86">
        <v>-22.5</v>
      </c>
      <c r="D86">
        <v>349.4</v>
      </c>
      <c r="E86">
        <v>30.3</v>
      </c>
      <c r="F86" t="s">
        <v>81</v>
      </c>
      <c r="G86">
        <v>149.6</v>
      </c>
      <c r="H86">
        <v>-20.5</v>
      </c>
      <c r="I86" t="s">
        <v>81</v>
      </c>
    </row>
    <row r="87" spans="1:9">
      <c r="A87" s="8">
        <v>0.55208333333333337</v>
      </c>
      <c r="B87">
        <v>157.19999999999999</v>
      </c>
      <c r="C87">
        <v>-21.4</v>
      </c>
      <c r="D87">
        <v>345.5</v>
      </c>
      <c r="E87">
        <v>29.7</v>
      </c>
      <c r="F87" t="s">
        <v>81</v>
      </c>
      <c r="G87">
        <v>146.6</v>
      </c>
      <c r="H87">
        <v>-19</v>
      </c>
      <c r="I87" t="s">
        <v>81</v>
      </c>
    </row>
    <row r="88" spans="1:9">
      <c r="A88" s="8">
        <v>0.5625</v>
      </c>
      <c r="B88">
        <v>154</v>
      </c>
      <c r="C88">
        <v>-20.100000000000001</v>
      </c>
      <c r="D88">
        <v>341.7</v>
      </c>
      <c r="E88">
        <v>28.8</v>
      </c>
      <c r="F88" t="s">
        <v>81</v>
      </c>
      <c r="G88">
        <v>143.80000000000001</v>
      </c>
      <c r="H88">
        <v>-17.3</v>
      </c>
      <c r="I88" t="s">
        <v>81</v>
      </c>
    </row>
    <row r="89" spans="1:9">
      <c r="A89" s="8">
        <v>0.57291666666666663</v>
      </c>
      <c r="B89">
        <v>150.80000000000001</v>
      </c>
      <c r="C89">
        <v>-18.7</v>
      </c>
      <c r="D89">
        <v>338</v>
      </c>
      <c r="E89">
        <v>27.8</v>
      </c>
      <c r="F89" t="s">
        <v>81</v>
      </c>
      <c r="G89">
        <v>141</v>
      </c>
      <c r="H89">
        <v>-15.5</v>
      </c>
      <c r="I89" t="s">
        <v>81</v>
      </c>
    </row>
    <row r="90" spans="1:9">
      <c r="A90" s="8">
        <v>0.58333333333333337</v>
      </c>
      <c r="B90">
        <v>147.80000000000001</v>
      </c>
      <c r="C90">
        <v>-17.2</v>
      </c>
      <c r="D90">
        <v>334.3</v>
      </c>
      <c r="E90">
        <v>26.5</v>
      </c>
      <c r="F90" t="s">
        <v>81</v>
      </c>
      <c r="G90">
        <v>138.4</v>
      </c>
      <c r="H90">
        <v>-13.6</v>
      </c>
      <c r="I90" t="s">
        <v>81</v>
      </c>
    </row>
    <row r="91" spans="1:9">
      <c r="A91" s="8">
        <v>0.59375</v>
      </c>
      <c r="B91">
        <v>144.80000000000001</v>
      </c>
      <c r="C91">
        <v>-15.5</v>
      </c>
      <c r="D91">
        <v>330.9</v>
      </c>
      <c r="E91">
        <v>25.1</v>
      </c>
      <c r="F91" t="s">
        <v>81</v>
      </c>
      <c r="G91">
        <v>135.80000000000001</v>
      </c>
      <c r="H91">
        <v>-11.6</v>
      </c>
      <c r="I91" t="s">
        <v>81</v>
      </c>
    </row>
    <row r="92" spans="1:9">
      <c r="A92" s="8">
        <v>0.60416666666666663</v>
      </c>
      <c r="B92">
        <v>142</v>
      </c>
      <c r="C92">
        <v>-13.6</v>
      </c>
      <c r="D92">
        <v>327.5</v>
      </c>
      <c r="E92">
        <v>23.6</v>
      </c>
      <c r="F92" t="s">
        <v>81</v>
      </c>
      <c r="G92">
        <v>133.4</v>
      </c>
      <c r="H92">
        <v>-9.5</v>
      </c>
      <c r="I92" t="s">
        <v>81</v>
      </c>
    </row>
    <row r="93" spans="1:9">
      <c r="A93" s="8">
        <v>0.61458333333333337</v>
      </c>
      <c r="B93">
        <v>139.30000000000001</v>
      </c>
      <c r="C93">
        <v>-11.7</v>
      </c>
      <c r="D93">
        <v>324.2</v>
      </c>
      <c r="E93">
        <v>21.9</v>
      </c>
      <c r="F93" t="s">
        <v>81</v>
      </c>
      <c r="G93">
        <v>131</v>
      </c>
      <c r="H93">
        <v>-7.3</v>
      </c>
      <c r="I93" t="s">
        <v>81</v>
      </c>
    </row>
    <row r="94" spans="1:9">
      <c r="A94" s="8">
        <v>0.625</v>
      </c>
      <c r="B94">
        <v>136.69999999999999</v>
      </c>
      <c r="C94">
        <v>-9.6999999999999993</v>
      </c>
      <c r="D94">
        <v>321.10000000000002</v>
      </c>
      <c r="E94">
        <v>20</v>
      </c>
      <c r="F94" t="s">
        <v>81</v>
      </c>
      <c r="G94">
        <v>128.69999999999999</v>
      </c>
      <c r="H94">
        <v>-5</v>
      </c>
      <c r="I94" t="s">
        <v>81</v>
      </c>
    </row>
    <row r="95" spans="1:9">
      <c r="A95" s="8">
        <v>0.63541666666666663</v>
      </c>
      <c r="B95">
        <v>134.19999999999999</v>
      </c>
      <c r="C95">
        <v>-7.5</v>
      </c>
      <c r="D95">
        <v>318.10000000000002</v>
      </c>
      <c r="E95">
        <v>18</v>
      </c>
      <c r="F95" t="s">
        <v>81</v>
      </c>
      <c r="G95">
        <v>126.5</v>
      </c>
      <c r="H95">
        <v>-2.7</v>
      </c>
      <c r="I95" t="s">
        <v>81</v>
      </c>
    </row>
    <row r="96" spans="1:9">
      <c r="A96" s="8">
        <v>0.64583333333333337</v>
      </c>
      <c r="B96">
        <v>131.69999999999999</v>
      </c>
      <c r="C96">
        <v>-5.3</v>
      </c>
      <c r="D96">
        <v>315.3</v>
      </c>
      <c r="E96">
        <v>15.9</v>
      </c>
      <c r="F96" t="s">
        <v>81</v>
      </c>
      <c r="G96">
        <v>124.4</v>
      </c>
      <c r="H96">
        <v>-0.3</v>
      </c>
      <c r="I96" t="s">
        <v>81</v>
      </c>
    </row>
    <row r="97" spans="1:9">
      <c r="A97" s="8">
        <v>0.65625</v>
      </c>
      <c r="B97">
        <v>129.4</v>
      </c>
      <c r="C97">
        <v>-3</v>
      </c>
      <c r="D97">
        <v>312.5</v>
      </c>
      <c r="E97">
        <v>13.8</v>
      </c>
      <c r="F97" t="s">
        <v>81</v>
      </c>
      <c r="G97">
        <v>122.4</v>
      </c>
      <c r="H97">
        <v>2.2000000000000002</v>
      </c>
      <c r="I97" t="s">
        <v>82</v>
      </c>
    </row>
    <row r="98" spans="1:9">
      <c r="A98" s="8">
        <v>0.66666666666666663</v>
      </c>
      <c r="B98">
        <v>127.1</v>
      </c>
      <c r="C98">
        <v>-0.6</v>
      </c>
      <c r="D98">
        <v>309.89999999999998</v>
      </c>
      <c r="E98">
        <v>11.5</v>
      </c>
      <c r="F98" t="s">
        <v>81</v>
      </c>
      <c r="G98">
        <v>120.4</v>
      </c>
      <c r="H98">
        <v>4.7</v>
      </c>
      <c r="I98" t="s">
        <v>82</v>
      </c>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F13-0C82-4BF4-AF93-E27AA813D943}">
  <sheetPr codeName="Sheet9"/>
  <dimension ref="A1:H67"/>
  <sheetViews>
    <sheetView topLeftCell="A10" workbookViewId="0">
      <selection activeCell="H68" sqref="A1:H68"/>
    </sheetView>
  </sheetViews>
  <sheetFormatPr defaultRowHeight="14.5"/>
  <cols>
    <col min="1" max="1" width="5.1796875" bestFit="1" customWidth="1"/>
    <col min="2" max="4" width="12.453125" bestFit="1" customWidth="1"/>
    <col min="5" max="5" width="14.81640625" bestFit="1" customWidth="1"/>
    <col min="6" max="6" width="11.54296875" bestFit="1" customWidth="1"/>
    <col min="7" max="7" width="10.26953125" bestFit="1" customWidth="1"/>
    <col min="8" max="8" width="10.81640625" bestFit="1" customWidth="1"/>
  </cols>
  <sheetData>
    <row r="1" spans="1:8">
      <c r="A1" s="21" t="s">
        <v>101</v>
      </c>
      <c r="B1" s="21" t="s">
        <v>102</v>
      </c>
      <c r="C1" s="21" t="s">
        <v>103</v>
      </c>
      <c r="D1" s="21" t="s">
        <v>104</v>
      </c>
      <c r="E1" s="21" t="s">
        <v>105</v>
      </c>
      <c r="F1" s="21" t="s">
        <v>106</v>
      </c>
      <c r="G1" s="21" t="s">
        <v>107</v>
      </c>
      <c r="H1" s="21" t="s">
        <v>245</v>
      </c>
    </row>
    <row r="2" spans="1:8">
      <c r="A2" s="22">
        <v>0</v>
      </c>
      <c r="B2" s="22">
        <v>0</v>
      </c>
      <c r="C2" s="22">
        <v>0</v>
      </c>
      <c r="D2" s="22">
        <v>0</v>
      </c>
      <c r="E2" s="22">
        <v>0</v>
      </c>
      <c r="F2" s="22">
        <v>0</v>
      </c>
      <c r="G2">
        <v>0</v>
      </c>
    </row>
    <row r="3" spans="1:8">
      <c r="A3" s="22">
        <v>0</v>
      </c>
      <c r="B3" s="22">
        <v>0</v>
      </c>
      <c r="C3" s="22">
        <v>0</v>
      </c>
      <c r="D3" s="22">
        <v>180</v>
      </c>
      <c r="E3" s="22">
        <v>0</v>
      </c>
      <c r="F3" s="22">
        <v>0</v>
      </c>
      <c r="G3">
        <v>0</v>
      </c>
      <c r="H3">
        <v>3</v>
      </c>
    </row>
    <row r="4" spans="1:8">
      <c r="A4" s="22">
        <v>0</v>
      </c>
      <c r="B4" s="22">
        <v>0</v>
      </c>
      <c r="C4" s="22">
        <v>0</v>
      </c>
      <c r="D4" s="22">
        <v>180</v>
      </c>
      <c r="E4" s="22">
        <v>0</v>
      </c>
      <c r="F4" s="22">
        <v>0</v>
      </c>
      <c r="G4">
        <v>0</v>
      </c>
    </row>
    <row r="5" spans="1:8">
      <c r="A5" s="22">
        <v>0</v>
      </c>
      <c r="B5" s="22">
        <v>9.2021418959680132E-20</v>
      </c>
      <c r="C5" s="22">
        <v>-2.8479999999999998E-5</v>
      </c>
      <c r="D5" s="22">
        <v>180</v>
      </c>
      <c r="E5" s="22">
        <v>2.8479999999999998E-5</v>
      </c>
      <c r="F5" s="22">
        <v>0</v>
      </c>
      <c r="G5">
        <v>10</v>
      </c>
    </row>
    <row r="6" spans="1:8">
      <c r="A6" s="22">
        <v>0</v>
      </c>
      <c r="B6" s="22">
        <v>6.9016064219760103E-19</v>
      </c>
      <c r="C6" s="22">
        <v>-2.1359999999999999E-4</v>
      </c>
      <c r="D6" s="22">
        <v>180</v>
      </c>
      <c r="E6" s="22">
        <v>1.8511999999999999E-4</v>
      </c>
      <c r="F6" s="22">
        <v>0</v>
      </c>
      <c r="G6">
        <v>20</v>
      </c>
    </row>
    <row r="7" spans="1:8">
      <c r="A7">
        <v>0</v>
      </c>
      <c r="B7">
        <v>1.2422891559556818E-18</v>
      </c>
      <c r="C7">
        <v>-3.8447999999999998E-4</v>
      </c>
      <c r="D7">
        <v>180</v>
      </c>
      <c r="E7">
        <v>1.7087999999999999E-4</v>
      </c>
      <c r="F7">
        <v>0</v>
      </c>
      <c r="G7">
        <v>30</v>
      </c>
    </row>
    <row r="8" spans="1:8">
      <c r="A8">
        <v>0</v>
      </c>
      <c r="B8">
        <v>1.6563855412742424E-18</v>
      </c>
      <c r="C8">
        <v>-5.1263999999999997E-4</v>
      </c>
      <c r="D8">
        <v>180</v>
      </c>
      <c r="E8">
        <v>1.2815999999999999E-4</v>
      </c>
      <c r="F8">
        <v>0</v>
      </c>
      <c r="G8">
        <v>40</v>
      </c>
    </row>
    <row r="9" spans="1:8">
      <c r="A9">
        <v>0</v>
      </c>
      <c r="B9">
        <v>3.6003380167974856E-18</v>
      </c>
      <c r="C9">
        <v>-1.11428E-3</v>
      </c>
      <c r="D9">
        <v>180</v>
      </c>
      <c r="E9">
        <v>6.0163999999999997E-4</v>
      </c>
      <c r="F9">
        <v>0</v>
      </c>
      <c r="G9">
        <v>50</v>
      </c>
    </row>
    <row r="10" spans="1:8">
      <c r="A10">
        <v>0</v>
      </c>
      <c r="B10">
        <v>5.0381726880424875E-18</v>
      </c>
      <c r="C10">
        <v>-1.5592800000000001E-3</v>
      </c>
      <c r="D10">
        <v>180</v>
      </c>
      <c r="E10">
        <v>4.4499999999999997E-4</v>
      </c>
      <c r="F10">
        <v>0</v>
      </c>
      <c r="G10">
        <v>60</v>
      </c>
    </row>
    <row r="11" spans="1:8">
      <c r="A11">
        <v>0</v>
      </c>
      <c r="B11">
        <v>8.6385107048399731E-18</v>
      </c>
      <c r="C11">
        <v>-2.6735600000000002E-3</v>
      </c>
      <c r="D11">
        <v>180</v>
      </c>
      <c r="E11">
        <v>1.11428E-3</v>
      </c>
      <c r="F11">
        <v>0</v>
      </c>
      <c r="G11">
        <v>70</v>
      </c>
    </row>
    <row r="12" spans="1:8">
      <c r="A12">
        <v>0</v>
      </c>
      <c r="B12">
        <v>1.2003043835553278E-17</v>
      </c>
      <c r="C12">
        <v>-3.7148600000000004E-3</v>
      </c>
      <c r="D12">
        <v>180</v>
      </c>
      <c r="E12">
        <v>1.0413E-3</v>
      </c>
      <c r="F12">
        <v>0</v>
      </c>
      <c r="G12">
        <v>80</v>
      </c>
    </row>
    <row r="13" spans="1:8">
      <c r="A13">
        <v>0</v>
      </c>
      <c r="B13">
        <v>1.8691850726185026E-17</v>
      </c>
      <c r="C13">
        <v>-5.7850000000000002E-3</v>
      </c>
      <c r="D13">
        <v>180</v>
      </c>
      <c r="E13">
        <v>2.0701399999999998E-3</v>
      </c>
      <c r="F13">
        <v>0</v>
      </c>
      <c r="G13">
        <v>90</v>
      </c>
    </row>
    <row r="14" spans="1:8">
      <c r="A14">
        <v>0</v>
      </c>
      <c r="B14">
        <v>2.5518689745256296E-17</v>
      </c>
      <c r="C14">
        <v>-7.8978599999999996E-3</v>
      </c>
      <c r="D14">
        <v>180</v>
      </c>
      <c r="E14">
        <v>2.1128599999999998E-3</v>
      </c>
      <c r="F14">
        <v>0</v>
      </c>
      <c r="G14">
        <v>100</v>
      </c>
    </row>
    <row r="15" spans="1:8">
      <c r="A15">
        <v>0</v>
      </c>
      <c r="B15">
        <v>3.0528105739873884E-17</v>
      </c>
      <c r="C15">
        <v>-9.4482400000000001E-3</v>
      </c>
      <c r="D15">
        <v>180</v>
      </c>
      <c r="E15">
        <v>1.5503799999999999E-3</v>
      </c>
      <c r="F15">
        <v>0</v>
      </c>
      <c r="G15">
        <v>100</v>
      </c>
    </row>
    <row r="16" spans="1:8">
      <c r="A16">
        <v>0</v>
      </c>
      <c r="B16">
        <v>4.1139325613661998E-17</v>
      </c>
      <c r="C16">
        <v>-1.273234E-2</v>
      </c>
      <c r="D16">
        <v>180</v>
      </c>
      <c r="E16">
        <v>3.2840999999999999E-3</v>
      </c>
      <c r="F16">
        <v>0</v>
      </c>
      <c r="G16">
        <v>100</v>
      </c>
    </row>
    <row r="17" spans="1:8">
      <c r="A17">
        <v>0</v>
      </c>
      <c r="B17">
        <v>3.4535063401699457E-16</v>
      </c>
      <c r="C17">
        <v>-0.10688365999999999</v>
      </c>
      <c r="D17">
        <v>180</v>
      </c>
      <c r="E17">
        <v>9.4151319999999997E-2</v>
      </c>
      <c r="F17">
        <v>0</v>
      </c>
      <c r="G17">
        <v>100</v>
      </c>
    </row>
    <row r="18" spans="1:8">
      <c r="A18">
        <v>0</v>
      </c>
      <c r="B18">
        <v>1.0241696363278151E-15</v>
      </c>
      <c r="C18">
        <v>-0.31697350000000002</v>
      </c>
      <c r="D18">
        <v>180</v>
      </c>
      <c r="E18">
        <v>0.21008984</v>
      </c>
      <c r="F18">
        <v>0</v>
      </c>
      <c r="G18">
        <v>100</v>
      </c>
    </row>
    <row r="19" spans="1:8">
      <c r="A19">
        <v>0</v>
      </c>
      <c r="B19">
        <v>2.5572924869055658E-15</v>
      </c>
      <c r="C19">
        <v>-0.79146453999999999</v>
      </c>
      <c r="D19">
        <v>180</v>
      </c>
      <c r="E19">
        <v>0.47449103999999998</v>
      </c>
      <c r="F19">
        <v>0</v>
      </c>
      <c r="G19">
        <v>100</v>
      </c>
      <c r="H19">
        <v>19</v>
      </c>
    </row>
    <row r="20" spans="1:8">
      <c r="A20">
        <v>0</v>
      </c>
      <c r="B20">
        <v>-1.4491935498845958E-5</v>
      </c>
      <c r="C20">
        <v>-0.80942829220592749</v>
      </c>
      <c r="D20">
        <v>-179.9075553312517</v>
      </c>
      <c r="E20">
        <v>1.7963759999999999E-2</v>
      </c>
      <c r="F20">
        <v>2.52</v>
      </c>
      <c r="G20">
        <v>100</v>
      </c>
      <c r="H20">
        <v>20</v>
      </c>
    </row>
    <row r="21" spans="1:8">
      <c r="A21">
        <v>0</v>
      </c>
      <c r="B21">
        <v>-1.2032438074806057E-4</v>
      </c>
      <c r="C21">
        <v>-0.83590911565870818</v>
      </c>
      <c r="D21">
        <v>-179.63447400368159</v>
      </c>
      <c r="E21">
        <v>2.6481059999999997E-2</v>
      </c>
      <c r="F21">
        <v>5.04</v>
      </c>
      <c r="G21">
        <v>100</v>
      </c>
      <c r="H21">
        <v>21</v>
      </c>
    </row>
    <row r="22" spans="1:8">
      <c r="A22">
        <v>0</v>
      </c>
      <c r="B22">
        <v>-2.5986370236516678E-4</v>
      </c>
      <c r="C22">
        <v>-0.85216880377077131</v>
      </c>
      <c r="D22">
        <v>-179.38213469354147</v>
      </c>
      <c r="E22">
        <v>1.6260299999999998E-2</v>
      </c>
      <c r="F22">
        <v>7.5600000000000005</v>
      </c>
      <c r="G22">
        <v>100</v>
      </c>
      <c r="H22">
        <v>22</v>
      </c>
    </row>
    <row r="23" spans="1:8">
      <c r="A23">
        <v>0</v>
      </c>
      <c r="B23">
        <v>-6.9171559710565211E-4</v>
      </c>
      <c r="C23">
        <v>-0.87957550866483225</v>
      </c>
      <c r="D23">
        <v>-178.81237693987453</v>
      </c>
      <c r="E23">
        <v>2.7410219999999999E-2</v>
      </c>
      <c r="F23">
        <v>10.08</v>
      </c>
      <c r="G23">
        <v>100</v>
      </c>
      <c r="H23">
        <v>23</v>
      </c>
    </row>
    <row r="24" spans="1:8">
      <c r="A24">
        <v>0</v>
      </c>
      <c r="B24">
        <v>-1.2673031429824922E-3</v>
      </c>
      <c r="C24">
        <v>-0.90186782291558532</v>
      </c>
      <c r="D24">
        <v>-178.22952629123984</v>
      </c>
      <c r="E24">
        <v>2.2299839999999998E-2</v>
      </c>
      <c r="F24">
        <v>12.6</v>
      </c>
      <c r="G24">
        <v>100</v>
      </c>
      <c r="H24">
        <v>24</v>
      </c>
    </row>
    <row r="25" spans="1:8">
      <c r="A25">
        <v>0</v>
      </c>
      <c r="B25">
        <v>-2.1744932267228037E-3</v>
      </c>
      <c r="C25">
        <v>-0.92600876470047</v>
      </c>
      <c r="D25">
        <v>-177.4662740808723</v>
      </c>
      <c r="E25">
        <v>2.4158159999999998E-2</v>
      </c>
      <c r="F25">
        <v>15.120000000000001</v>
      </c>
      <c r="G25">
        <v>100</v>
      </c>
      <c r="H25">
        <v>25</v>
      </c>
    </row>
    <row r="26" spans="1:8">
      <c r="A26">
        <v>0</v>
      </c>
      <c r="B26">
        <v>-5.3760173200630102E-3</v>
      </c>
      <c r="C26">
        <v>-0.978250921723547</v>
      </c>
      <c r="D26">
        <v>-175.52005287875511</v>
      </c>
      <c r="E26">
        <v>5.2342679999999996E-2</v>
      </c>
      <c r="F26">
        <v>17.64</v>
      </c>
      <c r="G26">
        <v>100</v>
      </c>
    </row>
    <row r="27" spans="1:8">
      <c r="A27">
        <v>0</v>
      </c>
      <c r="B27">
        <v>-1.0349913275575056E-2</v>
      </c>
      <c r="C27">
        <v>-1.030354214191181</v>
      </c>
      <c r="D27">
        <v>-173.57383167663795</v>
      </c>
      <c r="E27">
        <v>5.2342679999999996E-2</v>
      </c>
      <c r="F27">
        <v>17.64</v>
      </c>
      <c r="G27">
        <v>100</v>
      </c>
    </row>
    <row r="28" spans="1:8">
      <c r="A28">
        <v>0</v>
      </c>
      <c r="B28">
        <v>-1.5722032259689451E-2</v>
      </c>
      <c r="C28">
        <v>-1.072755240983531</v>
      </c>
      <c r="D28">
        <v>-171.98460962993872</v>
      </c>
      <c r="E28">
        <v>4.2741359999999999E-2</v>
      </c>
      <c r="F28">
        <v>17.64</v>
      </c>
      <c r="G28">
        <v>100</v>
      </c>
      <c r="H28">
        <v>27</v>
      </c>
    </row>
    <row r="29" spans="1:8">
      <c r="A29">
        <v>0</v>
      </c>
      <c r="B29">
        <v>-2.7554638212066142E-2</v>
      </c>
      <c r="C29">
        <v>-1.1444858703700749</v>
      </c>
      <c r="D29">
        <v>-169.28120473528188</v>
      </c>
      <c r="E29">
        <v>7.270676999999999E-2</v>
      </c>
      <c r="F29">
        <v>17.64</v>
      </c>
      <c r="G29">
        <v>100</v>
      </c>
    </row>
    <row r="30" spans="1:8">
      <c r="A30">
        <v>0</v>
      </c>
      <c r="B30">
        <v>-4.2757308676001665E-2</v>
      </c>
      <c r="C30">
        <v>-1.2155785744020564</v>
      </c>
      <c r="D30">
        <v>-166.57779984062503</v>
      </c>
      <c r="E30">
        <v>7.270676999999999E-2</v>
      </c>
      <c r="F30">
        <v>17.64</v>
      </c>
      <c r="G30">
        <v>100</v>
      </c>
    </row>
    <row r="31" spans="1:8">
      <c r="A31">
        <v>0</v>
      </c>
      <c r="B31">
        <v>-6.8638913833931295E-2</v>
      </c>
      <c r="C31">
        <v>-1.310500490504628</v>
      </c>
      <c r="D31">
        <v>-162.91891837577197</v>
      </c>
      <c r="E31">
        <v>9.8403851249999993E-2</v>
      </c>
      <c r="F31">
        <v>17.64</v>
      </c>
      <c r="G31">
        <v>100</v>
      </c>
    </row>
    <row r="32" spans="1:8">
      <c r="A32">
        <v>0</v>
      </c>
      <c r="B32">
        <v>-0.10052531351389625</v>
      </c>
      <c r="C32">
        <v>-1.40357726074073</v>
      </c>
      <c r="D32">
        <v>-159.26003691091893</v>
      </c>
      <c r="E32">
        <v>9.8403851249999993E-2</v>
      </c>
      <c r="F32">
        <v>17.64</v>
      </c>
      <c r="G32">
        <v>100</v>
      </c>
    </row>
    <row r="33" spans="1:7">
      <c r="A33">
        <v>0</v>
      </c>
      <c r="B33">
        <v>-0.13828651790660593</v>
      </c>
      <c r="C33">
        <v>-1.4944294433504319</v>
      </c>
      <c r="D33">
        <v>-155.60115544606586</v>
      </c>
      <c r="E33">
        <v>9.8403851249999993E-2</v>
      </c>
      <c r="F33">
        <v>17.64</v>
      </c>
      <c r="G33">
        <v>100</v>
      </c>
    </row>
    <row r="34" spans="1:7">
      <c r="A34">
        <v>0</v>
      </c>
      <c r="B34">
        <v>-0.18176858765838952</v>
      </c>
      <c r="C34">
        <v>-1.5826866654471852</v>
      </c>
      <c r="D34">
        <v>-151.94227398121279</v>
      </c>
      <c r="E34">
        <v>9.8403851249999993E-2</v>
      </c>
      <c r="F34">
        <v>17.64</v>
      </c>
      <c r="G34">
        <v>100</v>
      </c>
    </row>
    <row r="35" spans="1:7">
      <c r="A35">
        <v>0</v>
      </c>
      <c r="B35">
        <v>-0.2307942614286336</v>
      </c>
      <c r="C35">
        <v>-1.6679891328998224</v>
      </c>
      <c r="D35">
        <v>-148.28339251635973</v>
      </c>
      <c r="E35">
        <v>9.8403851249999993E-2</v>
      </c>
      <c r="F35">
        <v>17.64</v>
      </c>
      <c r="G35">
        <v>100</v>
      </c>
    </row>
    <row r="36" spans="1:7">
      <c r="A36">
        <v>0</v>
      </c>
      <c r="B36">
        <v>-0.28516367852288155</v>
      </c>
      <c r="C36">
        <v>-1.7499890970886336</v>
      </c>
      <c r="D36">
        <v>-144.62451105150666</v>
      </c>
      <c r="E36">
        <v>9.8403851249999993E-2</v>
      </c>
      <c r="F36">
        <v>17.64</v>
      </c>
      <c r="G36">
        <v>100</v>
      </c>
    </row>
    <row r="37" spans="1:7">
      <c r="A37">
        <v>0</v>
      </c>
      <c r="B37">
        <v>-0.34465519365567376</v>
      </c>
      <c r="C37">
        <v>-1.8283522725560646</v>
      </c>
      <c r="D37">
        <v>-140.96562958665362</v>
      </c>
      <c r="E37">
        <v>9.8403851249999993E-2</v>
      </c>
      <c r="F37">
        <v>17.64</v>
      </c>
      <c r="G37">
        <v>100</v>
      </c>
    </row>
    <row r="38" spans="1:7">
      <c r="A38">
        <v>0</v>
      </c>
      <c r="B38">
        <v>-0.40902628052162088</v>
      </c>
      <c r="C38">
        <v>-1.9027591997727644</v>
      </c>
      <c r="D38">
        <v>-137.30674812180055</v>
      </c>
      <c r="E38">
        <v>9.8403851249999993E-2</v>
      </c>
      <c r="F38">
        <v>17.64</v>
      </c>
      <c r="G38">
        <v>100</v>
      </c>
    </row>
    <row r="39" spans="1:7">
      <c r="A39">
        <v>0</v>
      </c>
      <c r="B39">
        <v>-0.47801452049116505</v>
      </c>
      <c r="C39">
        <v>-1.9729065474634593</v>
      </c>
      <c r="D39">
        <v>-133.64786665694749</v>
      </c>
      <c r="E39">
        <v>9.8403851249999993E-2</v>
      </c>
      <c r="F39">
        <v>17.64</v>
      </c>
      <c r="G39">
        <v>100</v>
      </c>
    </row>
    <row r="40" spans="1:7">
      <c r="A40">
        <v>0</v>
      </c>
      <c r="B40">
        <v>-0.5513386724004562</v>
      </c>
      <c r="C40">
        <v>-2.038508349183517</v>
      </c>
      <c r="D40">
        <v>-129.98898519209442</v>
      </c>
      <c r="E40">
        <v>9.8403851249999993E-2</v>
      </c>
      <c r="F40">
        <v>17.64</v>
      </c>
      <c r="G40">
        <v>100</v>
      </c>
    </row>
    <row r="41" spans="1:7">
      <c r="A41">
        <v>0</v>
      </c>
      <c r="B41">
        <v>-0.62869981907418515</v>
      </c>
      <c r="C41">
        <v>-2.0992971691051134</v>
      </c>
      <c r="D41">
        <v>-126.33010372724138</v>
      </c>
      <c r="E41">
        <v>9.8403851249999993E-2</v>
      </c>
      <c r="F41">
        <v>17.64</v>
      </c>
      <c r="G41">
        <v>100</v>
      </c>
    </row>
    <row r="42" spans="1:7">
      <c r="A42">
        <v>0</v>
      </c>
      <c r="B42">
        <v>-0.70978258590739252</v>
      </c>
      <c r="C42">
        <v>-2.1550251922604904</v>
      </c>
      <c r="D42">
        <v>-122.67122226238834</v>
      </c>
      <c r="E42">
        <v>9.8403851249999993E-2</v>
      </c>
      <c r="F42">
        <v>17.64</v>
      </c>
      <c r="G42">
        <v>100</v>
      </c>
    </row>
    <row r="43" spans="1:7">
      <c r="A43">
        <v>0</v>
      </c>
      <c r="B43">
        <v>-0.79425642653851902</v>
      </c>
      <c r="C43">
        <v>-2.2054652347977597</v>
      </c>
      <c r="D43">
        <v>-119.01234079753533</v>
      </c>
      <c r="E43">
        <v>9.8403851249999993E-2</v>
      </c>
      <c r="F43">
        <v>17.64</v>
      </c>
      <c r="G43">
        <v>100</v>
      </c>
    </row>
    <row r="44" spans="1:7">
      <c r="A44">
        <v>0</v>
      </c>
      <c r="B44">
        <v>-0.88177697037245417</v>
      </c>
      <c r="C44">
        <v>-2.250411670130795</v>
      </c>
      <c r="D44">
        <v>-115.35345933268229</v>
      </c>
      <c r="E44">
        <v>9.8403851249999993E-2</v>
      </c>
      <c r="F44">
        <v>17.64</v>
      </c>
      <c r="G44">
        <v>100</v>
      </c>
    </row>
    <row r="45" spans="1:7">
      <c r="A45">
        <v>0</v>
      </c>
      <c r="B45">
        <v>-0.97198742646019753</v>
      </c>
      <c r="C45">
        <v>-2.289681267207615</v>
      </c>
      <c r="D45">
        <v>-111.69457786782925</v>
      </c>
      <c r="E45">
        <v>9.8403851249999993E-2</v>
      </c>
      <c r="F45">
        <v>17.64</v>
      </c>
      <c r="G45">
        <v>100</v>
      </c>
    </row>
    <row r="46" spans="1:7">
      <c r="A46">
        <v>0</v>
      </c>
      <c r="B46">
        <v>-1.0645200380120019</v>
      </c>
      <c r="C46">
        <v>-2.3231139374799303</v>
      </c>
      <c r="D46">
        <v>-108.03569640297621</v>
      </c>
      <c r="E46">
        <v>9.8403851249999993E-2</v>
      </c>
      <c r="F46">
        <v>17.64</v>
      </c>
      <c r="G46">
        <v>100</v>
      </c>
    </row>
    <row r="47" spans="1:7">
      <c r="A47">
        <v>0</v>
      </c>
      <c r="B47">
        <v>-1.1589975816144513</v>
      </c>
      <c r="C47">
        <v>-2.3505733875287156</v>
      </c>
      <c r="D47">
        <v>-104.37681493812318</v>
      </c>
      <c r="E47">
        <v>9.8403851249999993E-2</v>
      </c>
      <c r="F47">
        <v>17.64</v>
      </c>
      <c r="G47">
        <v>100</v>
      </c>
    </row>
    <row r="48" spans="1:7">
      <c r="A48">
        <v>0</v>
      </c>
      <c r="B48">
        <v>-1.2550349050396861</v>
      </c>
      <c r="C48">
        <v>-2.371947674685281</v>
      </c>
      <c r="D48">
        <v>-100.71793347327014</v>
      </c>
      <c r="E48">
        <v>9.8403851249999993E-2</v>
      </c>
      <c r="F48">
        <v>17.64</v>
      </c>
      <c r="G48">
        <v>100</v>
      </c>
    </row>
    <row r="49" spans="1:8">
      <c r="A49">
        <v>0</v>
      </c>
      <c r="B49">
        <v>-1.3522404973776578</v>
      </c>
      <c r="C49">
        <v>-2.3871496633827674</v>
      </c>
      <c r="D49">
        <v>-97.059052008417098</v>
      </c>
      <c r="E49">
        <v>9.8403851249999993E-2</v>
      </c>
      <c r="F49">
        <v>17.64</v>
      </c>
      <c r="G49">
        <v>100</v>
      </c>
    </row>
    <row r="50" spans="1:8">
      <c r="A50">
        <v>0</v>
      </c>
      <c r="B50">
        <v>-1.4502180850905306</v>
      </c>
      <c r="C50">
        <v>-2.3961173803776772</v>
      </c>
      <c r="D50">
        <v>-93.400170543564059</v>
      </c>
      <c r="E50">
        <v>9.8403851249999993E-2</v>
      </c>
      <c r="F50">
        <v>17.64</v>
      </c>
      <c r="G50">
        <v>100</v>
      </c>
    </row>
    <row r="51" spans="1:8">
      <c r="A51">
        <v>0</v>
      </c>
      <c r="B51">
        <v>-1.5485682474826654</v>
      </c>
      <c r="C51">
        <v>-2.3988142673933268</v>
      </c>
      <c r="D51">
        <v>-89.74128907871102</v>
      </c>
      <c r="E51">
        <v>9.8403851249999993E-2</v>
      </c>
      <c r="F51">
        <v>17.64</v>
      </c>
      <c r="G51">
        <v>100</v>
      </c>
    </row>
    <row r="52" spans="1:8">
      <c r="A52">
        <v>0</v>
      </c>
      <c r="B52">
        <v>-1.646890045000478</v>
      </c>
      <c r="C52">
        <v>-2.3952293301552809</v>
      </c>
      <c r="D52">
        <v>-86.082407613857981</v>
      </c>
      <c r="E52">
        <v>9.8403851249999993E-2</v>
      </c>
      <c r="F52">
        <v>17.64</v>
      </c>
      <c r="G52">
        <v>100</v>
      </c>
    </row>
    <row r="53" spans="1:8">
      <c r="A53">
        <v>0</v>
      </c>
      <c r="B53">
        <v>-1.744782653724154</v>
      </c>
      <c r="C53">
        <v>-2.385377183211201</v>
      </c>
      <c r="D53">
        <v>-82.423526149004942</v>
      </c>
      <c r="E53">
        <v>9.8403851249999993E-2</v>
      </c>
      <c r="F53">
        <v>17.64</v>
      </c>
      <c r="G53">
        <v>100</v>
      </c>
    </row>
    <row r="54" spans="1:8">
      <c r="A54">
        <v>0</v>
      </c>
      <c r="B54">
        <v>-1.8418469993879654</v>
      </c>
      <c r="C54">
        <v>-2.3692979903523974</v>
      </c>
      <c r="D54">
        <v>-78.764644684151904</v>
      </c>
      <c r="E54">
        <v>9.8403851249999993E-2</v>
      </c>
      <c r="F54">
        <v>17.64</v>
      </c>
      <c r="G54">
        <v>100</v>
      </c>
    </row>
    <row r="55" spans="1:8">
      <c r="A55">
        <v>0</v>
      </c>
      <c r="B55">
        <v>-1.9376873842678533</v>
      </c>
      <c r="C55">
        <v>-2.3470573008799587</v>
      </c>
      <c r="D55">
        <v>-75.105763219298865</v>
      </c>
      <c r="E55">
        <v>9.8403851249999993E-2</v>
      </c>
      <c r="F55">
        <v>17.64</v>
      </c>
      <c r="G55">
        <v>100</v>
      </c>
    </row>
    <row r="56" spans="1:8">
      <c r="A56">
        <v>0</v>
      </c>
      <c r="B56">
        <v>-2.0319131003040192</v>
      </c>
      <c r="C56">
        <v>-2.3187457823829525</v>
      </c>
      <c r="D56">
        <v>-71.446881754445826</v>
      </c>
      <c r="E56">
        <v>9.8403851249999993E-2</v>
      </c>
      <c r="F56">
        <v>17.64</v>
      </c>
      <c r="G56">
        <v>100</v>
      </c>
    </row>
    <row r="57" spans="1:8">
      <c r="A57">
        <v>0</v>
      </c>
      <c r="B57">
        <v>-2.1241400218823836</v>
      </c>
      <c r="C57">
        <v>-2.2844788511180627</v>
      </c>
      <c r="D57">
        <v>-67.788000289592787</v>
      </c>
      <c r="E57">
        <v>9.8403851249999993E-2</v>
      </c>
      <c r="F57">
        <v>17.64</v>
      </c>
      <c r="G57">
        <v>100</v>
      </c>
    </row>
    <row r="58" spans="1:8">
      <c r="A58">
        <v>0</v>
      </c>
      <c r="B58">
        <v>-2.2139921717816926</v>
      </c>
      <c r="C58">
        <v>-2.2443962014974774</v>
      </c>
      <c r="D58">
        <v>-64.129118824739805</v>
      </c>
      <c r="E58">
        <v>9.8403851249999993E-2</v>
      </c>
      <c r="F58">
        <v>17.64</v>
      </c>
      <c r="G58">
        <v>100</v>
      </c>
    </row>
    <row r="59" spans="1:8">
      <c r="A59">
        <v>0</v>
      </c>
      <c r="B59">
        <v>-2.3011032539024479</v>
      </c>
      <c r="C59">
        <v>-2.1986612366031486</v>
      </c>
      <c r="D59">
        <v>-60.470237359886767</v>
      </c>
      <c r="E59">
        <v>9.8403851249999993E-2</v>
      </c>
      <c r="F59">
        <v>17.64</v>
      </c>
      <c r="G59">
        <v>100</v>
      </c>
    </row>
    <row r="60" spans="1:8">
      <c r="A60">
        <v>0</v>
      </c>
      <c r="B60">
        <v>-2.3851181465292584</v>
      </c>
      <c r="C60">
        <v>-2.1474604020490125</v>
      </c>
      <c r="D60">
        <v>-56.811355895033728</v>
      </c>
      <c r="E60">
        <v>9.8403851249999993E-2</v>
      </c>
      <c r="F60">
        <v>17.64</v>
      </c>
      <c r="G60">
        <v>100</v>
      </c>
    </row>
    <row r="61" spans="1:8">
      <c r="A61">
        <v>0</v>
      </c>
      <c r="B61">
        <v>-2.4656943500390942</v>
      </c>
      <c r="C61">
        <v>-2.0910024259067876</v>
      </c>
      <c r="D61">
        <v>-53.152474430180689</v>
      </c>
      <c r="E61">
        <v>9.8403851249999993E-2</v>
      </c>
      <c r="F61">
        <v>17.64</v>
      </c>
      <c r="G61">
        <v>100</v>
      </c>
    </row>
    <row r="62" spans="1:8">
      <c r="A62">
        <v>0</v>
      </c>
      <c r="B62">
        <v>-2.542503383153643</v>
      </c>
      <c r="C62">
        <v>-2.0295174677939078</v>
      </c>
      <c r="D62">
        <v>-49.49359296532765</v>
      </c>
      <c r="E62">
        <v>9.8403851249999993E-2</v>
      </c>
      <c r="F62">
        <v>17.64</v>
      </c>
      <c r="G62">
        <v>100</v>
      </c>
      <c r="H62">
        <v>29</v>
      </c>
    </row>
    <row r="63" spans="1:8">
      <c r="A63">
        <v>0</v>
      </c>
      <c r="B63">
        <v>-2.6408206423361209</v>
      </c>
      <c r="C63">
        <v>-1.9455275798760434</v>
      </c>
      <c r="D63">
        <v>-49.49359296532765</v>
      </c>
      <c r="E63">
        <v>0.12930809999999998</v>
      </c>
      <c r="F63">
        <v>0</v>
      </c>
      <c r="G63">
        <v>100</v>
      </c>
    </row>
    <row r="64" spans="1:8">
      <c r="A64">
        <v>0</v>
      </c>
      <c r="B64">
        <v>-2.7418460415918888</v>
      </c>
      <c r="C64">
        <v>-1.8592241980394832</v>
      </c>
      <c r="D64">
        <v>-49.49359296532765</v>
      </c>
      <c r="E64">
        <v>0.13286988</v>
      </c>
      <c r="F64">
        <v>0</v>
      </c>
      <c r="G64">
        <v>100</v>
      </c>
      <c r="H64">
        <v>31</v>
      </c>
    </row>
    <row r="65" spans="1:7">
      <c r="A65">
        <v>0</v>
      </c>
      <c r="B65">
        <v>-2.7791712765150569</v>
      </c>
      <c r="C65">
        <v>-1.8273382166383298</v>
      </c>
      <c r="D65">
        <v>-49.49359296532765</v>
      </c>
      <c r="E65">
        <v>4.9090619999999995E-2</v>
      </c>
      <c r="F65">
        <v>0</v>
      </c>
      <c r="G65">
        <v>100</v>
      </c>
    </row>
    <row r="66" spans="1:7">
      <c r="A66">
        <v>0</v>
      </c>
      <c r="B66">
        <v>-3.1261664415578863</v>
      </c>
      <c r="C66">
        <v>-1.5309092349689324</v>
      </c>
      <c r="D66">
        <v>-49.49359296532765</v>
      </c>
      <c r="E66">
        <v>0.45637242</v>
      </c>
      <c r="F66">
        <v>0</v>
      </c>
      <c r="G66">
        <v>100</v>
      </c>
    </row>
    <row r="67" spans="1:7">
      <c r="A67">
        <v>0</v>
      </c>
      <c r="B67">
        <v>-3.1261664415578863</v>
      </c>
      <c r="C67">
        <v>-1.5309092349689324</v>
      </c>
      <c r="D67">
        <v>-49.49359296532765</v>
      </c>
      <c r="E67">
        <v>0</v>
      </c>
      <c r="F67">
        <v>0</v>
      </c>
      <c r="G67">
        <v>100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4B999-A3DD-41BC-B4A2-543FD45C7576}">
  <sheetPr codeName="Sheet16"/>
  <dimension ref="B1:C151"/>
  <sheetViews>
    <sheetView workbookViewId="0">
      <selection activeCell="H16" sqref="H16"/>
    </sheetView>
  </sheetViews>
  <sheetFormatPr defaultRowHeight="14.5"/>
  <cols>
    <col min="2" max="2" width="36.54296875" customWidth="1"/>
    <col min="3" max="3" width="12.54296875" customWidth="1"/>
  </cols>
  <sheetData>
    <row r="1" spans="2:3" ht="18.5">
      <c r="B1" s="13" t="s">
        <v>110</v>
      </c>
    </row>
    <row r="3" spans="2:3">
      <c r="B3" s="21" t="s">
        <v>111</v>
      </c>
      <c r="C3" s="24" t="s">
        <v>112</v>
      </c>
    </row>
    <row r="5" spans="2:3">
      <c r="B5" s="25" t="s">
        <v>113</v>
      </c>
    </row>
    <row r="6" spans="2:3">
      <c r="B6" t="s">
        <v>114</v>
      </c>
      <c r="C6">
        <v>-4800</v>
      </c>
    </row>
    <row r="7" spans="2:3">
      <c r="B7" t="s">
        <v>115</v>
      </c>
      <c r="C7">
        <v>-4020</v>
      </c>
    </row>
    <row r="8" spans="2:3">
      <c r="B8" t="s">
        <v>116</v>
      </c>
      <c r="C8">
        <v>-3240</v>
      </c>
    </row>
    <row r="9" spans="2:3">
      <c r="B9" t="s">
        <v>117</v>
      </c>
      <c r="C9">
        <v>-2520</v>
      </c>
    </row>
    <row r="10" spans="2:3">
      <c r="B10" t="s">
        <v>118</v>
      </c>
      <c r="C10">
        <v>-1920</v>
      </c>
    </row>
    <row r="11" spans="2:3">
      <c r="B11" t="s">
        <v>119</v>
      </c>
      <c r="C11">
        <v>-1440</v>
      </c>
    </row>
    <row r="12" spans="2:3">
      <c r="B12" t="s">
        <v>120</v>
      </c>
      <c r="C12">
        <v>-1020</v>
      </c>
    </row>
    <row r="13" spans="2:3">
      <c r="B13" t="s">
        <v>121</v>
      </c>
      <c r="C13">
        <v>-840</v>
      </c>
    </row>
    <row r="14" spans="2:3">
      <c r="B14" t="s">
        <v>122</v>
      </c>
      <c r="C14">
        <v>-660</v>
      </c>
    </row>
    <row r="15" spans="2:3">
      <c r="B15" t="s">
        <v>123</v>
      </c>
      <c r="C15">
        <v>-480</v>
      </c>
    </row>
    <row r="16" spans="2:3">
      <c r="B16" t="s">
        <v>124</v>
      </c>
      <c r="C16">
        <v>-300</v>
      </c>
    </row>
    <row r="17" spans="2:3">
      <c r="B17" t="s">
        <v>125</v>
      </c>
      <c r="C17">
        <v>-120</v>
      </c>
    </row>
    <row r="18" spans="2:3">
      <c r="B18" t="s">
        <v>126</v>
      </c>
      <c r="C18">
        <v>60</v>
      </c>
    </row>
    <row r="19" spans="2:3">
      <c r="B19" t="s">
        <v>127</v>
      </c>
      <c r="C19">
        <v>240</v>
      </c>
    </row>
    <row r="20" spans="2:3">
      <c r="B20" t="s">
        <v>128</v>
      </c>
      <c r="C20">
        <v>360</v>
      </c>
    </row>
    <row r="21" spans="2:3">
      <c r="B21" t="s">
        <v>129</v>
      </c>
      <c r="C21">
        <v>540</v>
      </c>
    </row>
    <row r="22" spans="2:3">
      <c r="B22" t="s">
        <v>130</v>
      </c>
      <c r="C22">
        <v>660</v>
      </c>
    </row>
    <row r="23" spans="2:3">
      <c r="B23" t="s">
        <v>131</v>
      </c>
      <c r="C23">
        <v>720</v>
      </c>
    </row>
    <row r="24" spans="2:3">
      <c r="B24" t="s">
        <v>132</v>
      </c>
      <c r="C24">
        <v>780</v>
      </c>
    </row>
    <row r="25" spans="2:3">
      <c r="B25" t="s">
        <v>133</v>
      </c>
      <c r="C25">
        <v>900</v>
      </c>
    </row>
    <row r="26" spans="2:3">
      <c r="B26" t="s">
        <v>134</v>
      </c>
      <c r="C26">
        <v>1020</v>
      </c>
    </row>
    <row r="27" spans="2:3">
      <c r="B27" t="s">
        <v>135</v>
      </c>
      <c r="C27">
        <v>1080</v>
      </c>
    </row>
    <row r="28" spans="2:3">
      <c r="B28" t="s">
        <v>136</v>
      </c>
      <c r="C28">
        <v>1140</v>
      </c>
    </row>
    <row r="29" spans="2:3">
      <c r="B29" t="s">
        <v>137</v>
      </c>
      <c r="C29">
        <v>1260</v>
      </c>
    </row>
    <row r="30" spans="2:3">
      <c r="B30" t="s">
        <v>138</v>
      </c>
      <c r="C30">
        <v>1380</v>
      </c>
    </row>
    <row r="31" spans="2:3">
      <c r="B31" t="s">
        <v>139</v>
      </c>
      <c r="C31">
        <v>1440</v>
      </c>
    </row>
    <row r="32" spans="2:3">
      <c r="B32" t="s">
        <v>140</v>
      </c>
      <c r="C32">
        <v>1500</v>
      </c>
    </row>
    <row r="33" spans="2:3">
      <c r="B33" t="s">
        <v>141</v>
      </c>
      <c r="C33">
        <v>1560</v>
      </c>
    </row>
    <row r="34" spans="2:3">
      <c r="B34" t="s">
        <v>142</v>
      </c>
      <c r="C34">
        <v>1620</v>
      </c>
    </row>
    <row r="35" spans="2:3">
      <c r="B35" t="s">
        <v>143</v>
      </c>
      <c r="C35">
        <v>1680</v>
      </c>
    </row>
    <row r="36" spans="2:3">
      <c r="B36" t="s">
        <v>144</v>
      </c>
      <c r="C36">
        <v>1800</v>
      </c>
    </row>
    <row r="37" spans="2:3">
      <c r="B37" t="s">
        <v>145</v>
      </c>
      <c r="C37">
        <v>1860</v>
      </c>
    </row>
    <row r="38" spans="2:3">
      <c r="B38" t="s">
        <v>146</v>
      </c>
      <c r="C38">
        <v>1920</v>
      </c>
    </row>
    <row r="39" spans="2:3">
      <c r="B39" t="s">
        <v>147</v>
      </c>
      <c r="C39">
        <v>1980</v>
      </c>
    </row>
    <row r="40" spans="2:3">
      <c r="B40" t="s">
        <v>148</v>
      </c>
      <c r="C40">
        <v>2040</v>
      </c>
    </row>
    <row r="41" spans="2:3">
      <c r="B41" t="s">
        <v>149</v>
      </c>
      <c r="C41">
        <v>2100</v>
      </c>
    </row>
    <row r="42" spans="2:3">
      <c r="B42" t="s">
        <v>150</v>
      </c>
      <c r="C42">
        <v>2160</v>
      </c>
    </row>
    <row r="43" spans="2:3">
      <c r="B43" t="s">
        <v>151</v>
      </c>
      <c r="C43">
        <v>2220</v>
      </c>
    </row>
    <row r="44" spans="2:3">
      <c r="B44" t="s">
        <v>152</v>
      </c>
      <c r="C44">
        <v>2280</v>
      </c>
    </row>
    <row r="45" spans="2:3">
      <c r="B45" t="s">
        <v>153</v>
      </c>
      <c r="C45">
        <v>2340</v>
      </c>
    </row>
    <row r="46" spans="2:3">
      <c r="B46" t="s">
        <v>154</v>
      </c>
      <c r="C46">
        <v>2460</v>
      </c>
    </row>
    <row r="47" spans="2:3">
      <c r="B47" t="s">
        <v>155</v>
      </c>
      <c r="C47">
        <v>2520</v>
      </c>
    </row>
    <row r="48" spans="2:3">
      <c r="B48" t="s">
        <v>156</v>
      </c>
      <c r="C48">
        <v>2580</v>
      </c>
    </row>
    <row r="49" spans="2:3">
      <c r="B49" t="s">
        <v>157</v>
      </c>
      <c r="C49">
        <v>2640</v>
      </c>
    </row>
    <row r="50" spans="2:3">
      <c r="B50" t="s">
        <v>158</v>
      </c>
      <c r="C50">
        <v>2760</v>
      </c>
    </row>
    <row r="51" spans="2:3">
      <c r="B51" t="s">
        <v>159</v>
      </c>
      <c r="C51">
        <v>2820</v>
      </c>
    </row>
    <row r="52" spans="2:3">
      <c r="B52" t="s">
        <v>160</v>
      </c>
      <c r="C52">
        <v>2940</v>
      </c>
    </row>
    <row r="53" spans="2:3">
      <c r="B53" t="s">
        <v>161</v>
      </c>
      <c r="C53">
        <v>3000</v>
      </c>
    </row>
    <row r="54" spans="2:3">
      <c r="B54" t="s">
        <v>162</v>
      </c>
      <c r="C54">
        <v>3120</v>
      </c>
    </row>
    <row r="55" spans="2:3">
      <c r="B55" t="s">
        <v>163</v>
      </c>
      <c r="C55">
        <v>3180</v>
      </c>
    </row>
    <row r="56" spans="2:3">
      <c r="B56" t="s">
        <v>164</v>
      </c>
      <c r="C56">
        <v>3300</v>
      </c>
    </row>
    <row r="58" spans="2:3">
      <c r="B58" s="25" t="s">
        <v>165</v>
      </c>
    </row>
    <row r="59" spans="2:3">
      <c r="B59" t="s">
        <v>166</v>
      </c>
      <c r="C59">
        <v>3360</v>
      </c>
    </row>
    <row r="60" spans="2:3">
      <c r="B60" t="s">
        <v>167</v>
      </c>
      <c r="C60">
        <v>3420</v>
      </c>
    </row>
    <row r="61" spans="2:3">
      <c r="B61" t="s">
        <v>168</v>
      </c>
      <c r="C61">
        <v>3480</v>
      </c>
    </row>
    <row r="62" spans="2:3">
      <c r="B62" t="s">
        <v>169</v>
      </c>
      <c r="C62">
        <v>3540</v>
      </c>
    </row>
    <row r="63" spans="2:3">
      <c r="B63" t="s">
        <v>170</v>
      </c>
      <c r="C63">
        <v>3600</v>
      </c>
    </row>
    <row r="64" spans="2:3">
      <c r="B64" t="s">
        <v>171</v>
      </c>
      <c r="C64">
        <v>3660</v>
      </c>
    </row>
    <row r="65" spans="2:3">
      <c r="B65" t="s">
        <v>172</v>
      </c>
      <c r="C65">
        <v>3720</v>
      </c>
    </row>
    <row r="66" spans="2:3">
      <c r="B66" t="s">
        <v>173</v>
      </c>
      <c r="C66">
        <v>3840</v>
      </c>
    </row>
    <row r="67" spans="2:3">
      <c r="B67" t="s">
        <v>174</v>
      </c>
      <c r="C67">
        <v>3960</v>
      </c>
    </row>
    <row r="68" spans="2:3">
      <c r="B68" t="s">
        <v>175</v>
      </c>
      <c r="C68">
        <v>4080</v>
      </c>
    </row>
    <row r="69" spans="2:3">
      <c r="B69" t="s">
        <v>176</v>
      </c>
      <c r="C69">
        <v>4260</v>
      </c>
    </row>
    <row r="70" spans="2:3">
      <c r="B70" t="s">
        <v>177</v>
      </c>
      <c r="C70">
        <v>4440</v>
      </c>
    </row>
    <row r="73" spans="2:3">
      <c r="B73" s="25" t="s">
        <v>186</v>
      </c>
    </row>
    <row r="74" spans="2:3">
      <c r="B74" t="s">
        <v>177</v>
      </c>
      <c r="C74">
        <v>-5940</v>
      </c>
    </row>
    <row r="75" spans="2:3">
      <c r="B75" t="s">
        <v>176</v>
      </c>
      <c r="C75">
        <v>-5760</v>
      </c>
    </row>
    <row r="76" spans="2:3">
      <c r="B76" t="s">
        <v>175</v>
      </c>
      <c r="C76">
        <v>-5580</v>
      </c>
    </row>
    <row r="77" spans="2:3">
      <c r="B77" t="s">
        <v>174</v>
      </c>
      <c r="C77">
        <v>-5460</v>
      </c>
    </row>
    <row r="78" spans="2:3">
      <c r="B78" t="s">
        <v>173</v>
      </c>
      <c r="C78">
        <v>-5340</v>
      </c>
    </row>
    <row r="79" spans="2:3">
      <c r="B79" t="s">
        <v>172</v>
      </c>
      <c r="C79">
        <v>-5220</v>
      </c>
    </row>
    <row r="80" spans="2:3">
      <c r="B80" t="s">
        <v>171</v>
      </c>
      <c r="C80">
        <v>-5160</v>
      </c>
    </row>
    <row r="81" spans="2:3">
      <c r="B81" t="s">
        <v>187</v>
      </c>
      <c r="C81">
        <v>-5100</v>
      </c>
    </row>
    <row r="82" spans="2:3">
      <c r="B82" t="s">
        <v>169</v>
      </c>
      <c r="C82">
        <v>-5040</v>
      </c>
    </row>
    <row r="83" spans="2:3">
      <c r="B83" t="s">
        <v>168</v>
      </c>
      <c r="C83">
        <v>-4980</v>
      </c>
    </row>
    <row r="84" spans="2:3">
      <c r="B84" t="s">
        <v>167</v>
      </c>
      <c r="C84">
        <v>-4920</v>
      </c>
    </row>
    <row r="85" spans="2:3">
      <c r="B85" t="s">
        <v>166</v>
      </c>
      <c r="C85">
        <v>-4860</v>
      </c>
    </row>
    <row r="86" spans="2:3">
      <c r="B86" t="s">
        <v>188</v>
      </c>
      <c r="C86">
        <v>-4800</v>
      </c>
    </row>
    <row r="87" spans="2:3">
      <c r="B87" t="s">
        <v>188</v>
      </c>
      <c r="C87">
        <v>-4440</v>
      </c>
    </row>
    <row r="89" spans="2:3">
      <c r="B89" s="25" t="s">
        <v>189</v>
      </c>
    </row>
    <row r="90" spans="2:3">
      <c r="B90" t="s">
        <v>163</v>
      </c>
      <c r="C90">
        <v>-4380</v>
      </c>
    </row>
    <row r="91" spans="2:3">
      <c r="B91" t="s">
        <v>162</v>
      </c>
      <c r="C91">
        <v>-4320</v>
      </c>
    </row>
    <row r="92" spans="2:3">
      <c r="B92" t="s">
        <v>161</v>
      </c>
      <c r="C92">
        <v>-4260</v>
      </c>
    </row>
    <row r="93" spans="2:3">
      <c r="B93" t="s">
        <v>160</v>
      </c>
      <c r="C93">
        <v>-4140</v>
      </c>
    </row>
    <row r="94" spans="2:3">
      <c r="B94" t="s">
        <v>159</v>
      </c>
      <c r="C94">
        <v>-4020</v>
      </c>
    </row>
    <row r="95" spans="2:3">
      <c r="B95" t="s">
        <v>158</v>
      </c>
      <c r="C95">
        <v>-3960</v>
      </c>
    </row>
    <row r="96" spans="2:3">
      <c r="B96" t="s">
        <v>157</v>
      </c>
      <c r="C96">
        <v>-3840</v>
      </c>
    </row>
    <row r="97" spans="2:3">
      <c r="B97" t="s">
        <v>190</v>
      </c>
      <c r="C97">
        <v>-3780</v>
      </c>
    </row>
    <row r="98" spans="2:3">
      <c r="B98" t="s">
        <v>155</v>
      </c>
      <c r="C98">
        <v>-3720</v>
      </c>
    </row>
    <row r="99" spans="2:3">
      <c r="B99" t="s">
        <v>154</v>
      </c>
      <c r="C99">
        <v>-3600</v>
      </c>
    </row>
    <row r="100" spans="2:3">
      <c r="B100" t="s">
        <v>153</v>
      </c>
      <c r="C100">
        <v>-3540</v>
      </c>
    </row>
    <row r="101" spans="2:3">
      <c r="B101" t="s">
        <v>152</v>
      </c>
      <c r="C101">
        <v>-3480</v>
      </c>
    </row>
    <row r="102" spans="2:3">
      <c r="B102" t="s">
        <v>151</v>
      </c>
      <c r="C102">
        <v>-3420</v>
      </c>
    </row>
    <row r="103" spans="2:3">
      <c r="B103" t="s">
        <v>150</v>
      </c>
      <c r="C103">
        <v>-3300</v>
      </c>
    </row>
    <row r="104" spans="2:3">
      <c r="B104" t="s">
        <v>149</v>
      </c>
      <c r="C104">
        <v>-3180</v>
      </c>
    </row>
    <row r="105" spans="2:3">
      <c r="B105" t="s">
        <v>148</v>
      </c>
      <c r="C105">
        <v>-3060</v>
      </c>
    </row>
    <row r="106" spans="2:3">
      <c r="B106" t="s">
        <v>146</v>
      </c>
      <c r="C106">
        <v>-3000</v>
      </c>
    </row>
    <row r="107" spans="2:3">
      <c r="B107" t="s">
        <v>145</v>
      </c>
      <c r="C107">
        <v>-2880</v>
      </c>
    </row>
    <row r="108" spans="2:3">
      <c r="B108" t="s">
        <v>144</v>
      </c>
      <c r="C108">
        <v>-2820</v>
      </c>
    </row>
    <row r="109" spans="2:3">
      <c r="B109" t="s">
        <v>143</v>
      </c>
      <c r="C109">
        <v>-2700</v>
      </c>
    </row>
    <row r="110" spans="2:3">
      <c r="B110" t="s">
        <v>142</v>
      </c>
      <c r="C110">
        <v>-2640</v>
      </c>
    </row>
    <row r="111" spans="2:3">
      <c r="B111" t="s">
        <v>141</v>
      </c>
      <c r="C111">
        <v>-2520</v>
      </c>
    </row>
    <row r="112" spans="2:3">
      <c r="B112" t="s">
        <v>140</v>
      </c>
      <c r="C112">
        <v>-2460</v>
      </c>
    </row>
    <row r="113" spans="2:3">
      <c r="B113" t="s">
        <v>139</v>
      </c>
      <c r="C113">
        <v>-2400</v>
      </c>
    </row>
    <row r="114" spans="2:3">
      <c r="B114" t="s">
        <v>138</v>
      </c>
      <c r="C114">
        <v>-2340</v>
      </c>
    </row>
    <row r="115" spans="2:3">
      <c r="B115" t="s">
        <v>137</v>
      </c>
      <c r="C115">
        <v>-2280</v>
      </c>
    </row>
    <row r="116" spans="2:3">
      <c r="B116" t="s">
        <v>136</v>
      </c>
      <c r="C116">
        <v>-2220</v>
      </c>
    </row>
    <row r="117" spans="2:3">
      <c r="B117" t="s">
        <v>135</v>
      </c>
      <c r="C117">
        <v>-2160</v>
      </c>
    </row>
    <row r="118" spans="2:3">
      <c r="B118" t="s">
        <v>134</v>
      </c>
      <c r="C118">
        <v>-2100</v>
      </c>
    </row>
    <row r="119" spans="2:3">
      <c r="B119" t="s">
        <v>133</v>
      </c>
      <c r="C119">
        <v>-2040</v>
      </c>
    </row>
    <row r="120" spans="2:3">
      <c r="B120" t="s">
        <v>132</v>
      </c>
      <c r="C120">
        <v>-1980</v>
      </c>
    </row>
    <row r="121" spans="2:3">
      <c r="B121" t="s">
        <v>131</v>
      </c>
      <c r="C121">
        <v>-1860</v>
      </c>
    </row>
    <row r="122" spans="2:3">
      <c r="B122" t="s">
        <v>130</v>
      </c>
      <c r="C122">
        <v>-1800</v>
      </c>
    </row>
    <row r="123" spans="2:3">
      <c r="B123" t="s">
        <v>129</v>
      </c>
      <c r="C123">
        <v>-1740</v>
      </c>
    </row>
    <row r="124" spans="2:3">
      <c r="B124" t="s">
        <v>128</v>
      </c>
      <c r="C124">
        <v>-1620</v>
      </c>
    </row>
    <row r="125" spans="2:3">
      <c r="B125" t="s">
        <v>127</v>
      </c>
      <c r="C125">
        <v>-1560</v>
      </c>
    </row>
    <row r="126" spans="2:3">
      <c r="B126" t="s">
        <v>126</v>
      </c>
      <c r="C126">
        <v>-1440</v>
      </c>
    </row>
    <row r="127" spans="2:3">
      <c r="B127" t="s">
        <v>125</v>
      </c>
      <c r="C127">
        <v>-1320</v>
      </c>
    </row>
    <row r="128" spans="2:3">
      <c r="B128" t="s">
        <v>124</v>
      </c>
      <c r="C128">
        <v>-1200</v>
      </c>
    </row>
    <row r="129" spans="2:3">
      <c r="B129" t="s">
        <v>123</v>
      </c>
      <c r="C129">
        <v>-1080</v>
      </c>
    </row>
    <row r="130" spans="2:3">
      <c r="B130" t="s">
        <v>122</v>
      </c>
      <c r="C130">
        <v>-960</v>
      </c>
    </row>
    <row r="131" spans="2:3">
      <c r="B131" t="s">
        <v>121</v>
      </c>
      <c r="C131">
        <v>-780</v>
      </c>
    </row>
    <row r="132" spans="2:3">
      <c r="B132" t="s">
        <v>120</v>
      </c>
      <c r="C132">
        <v>-660</v>
      </c>
    </row>
    <row r="133" spans="2:3">
      <c r="B133" t="s">
        <v>119</v>
      </c>
      <c r="C133">
        <v>-540</v>
      </c>
    </row>
    <row r="134" spans="2:3">
      <c r="B134" t="s">
        <v>118</v>
      </c>
      <c r="C134">
        <v>-420</v>
      </c>
    </row>
    <row r="135" spans="2:3">
      <c r="B135" t="s">
        <v>117</v>
      </c>
      <c r="C135">
        <v>-300</v>
      </c>
    </row>
    <row r="136" spans="2:3">
      <c r="B136" t="s">
        <v>116</v>
      </c>
      <c r="C136">
        <v>-180</v>
      </c>
    </row>
    <row r="137" spans="2:3">
      <c r="B137" t="s">
        <v>115</v>
      </c>
      <c r="C137">
        <v>-60</v>
      </c>
    </row>
    <row r="138" spans="2:3">
      <c r="B138" t="s">
        <v>114</v>
      </c>
      <c r="C138">
        <v>60</v>
      </c>
    </row>
    <row r="141" spans="2:3">
      <c r="B141" s="25" t="s">
        <v>178</v>
      </c>
    </row>
    <row r="142" spans="2:3">
      <c r="B142" t="s">
        <v>179</v>
      </c>
      <c r="C142">
        <v>20</v>
      </c>
    </row>
    <row r="143" spans="2:3">
      <c r="B143" t="s">
        <v>180</v>
      </c>
      <c r="C143">
        <v>1600</v>
      </c>
    </row>
    <row r="144" spans="2:3">
      <c r="B144" t="s">
        <v>181</v>
      </c>
      <c r="C144">
        <v>100</v>
      </c>
    </row>
    <row r="146" spans="2:3">
      <c r="B146" s="25" t="s">
        <v>191</v>
      </c>
    </row>
    <row r="147" spans="2:3">
      <c r="B147" t="s">
        <v>192</v>
      </c>
      <c r="C147" s="27" t="s">
        <v>28</v>
      </c>
    </row>
    <row r="148" spans="2:3">
      <c r="B148" t="s">
        <v>182</v>
      </c>
      <c r="C148" s="26">
        <v>-4140</v>
      </c>
    </row>
    <row r="149" spans="2:3">
      <c r="B149" t="s">
        <v>183</v>
      </c>
      <c r="C149" t="str">
        <f>FormulaTv($C$148,dataActiveBranch,$C$147)</f>
        <v>8</v>
      </c>
    </row>
    <row r="150" spans="2:3">
      <c r="B150" t="s">
        <v>31</v>
      </c>
      <c r="C150">
        <f>FormulaISO($C$148,dataActiveBranch,$C$147)</f>
        <v>100</v>
      </c>
    </row>
    <row r="151" spans="2:3">
      <c r="B151" t="s">
        <v>184</v>
      </c>
      <c r="C151" t="str">
        <f>dataActiveBranch</f>
        <v>default</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65EB-2A9F-4EA2-9389-A4A627F11869}">
  <sheetPr codeName="Sheet10"/>
  <dimension ref="B1:H50"/>
  <sheetViews>
    <sheetView workbookViewId="0">
      <selection activeCell="G23" sqref="G23"/>
    </sheetView>
  </sheetViews>
  <sheetFormatPr defaultRowHeight="14.5"/>
  <cols>
    <col min="2" max="2" width="38.54296875" customWidth="1"/>
    <col min="3" max="3" width="14.54296875" customWidth="1"/>
    <col min="4" max="5" width="12.54296875" customWidth="1"/>
    <col min="6" max="8" width="10.54296875" customWidth="1"/>
  </cols>
  <sheetData>
    <row r="1" spans="2:4" ht="18.5">
      <c r="B1" s="13" t="s">
        <v>195</v>
      </c>
    </row>
    <row r="3" spans="2:4">
      <c r="B3" s="25" t="s">
        <v>196</v>
      </c>
    </row>
    <row r="4" spans="2:4">
      <c r="B4" t="s">
        <v>197</v>
      </c>
      <c r="C4" s="7">
        <v>46174.757638888892</v>
      </c>
    </row>
    <row r="5" spans="2:4">
      <c r="B5" t="s">
        <v>198</v>
      </c>
      <c r="C5" t="s">
        <v>199</v>
      </c>
    </row>
    <row r="6" spans="2:4">
      <c r="B6" t="s">
        <v>200</v>
      </c>
    </row>
    <row r="7" spans="2:4">
      <c r="B7" t="s">
        <v>201</v>
      </c>
      <c r="C7" s="27">
        <v>32</v>
      </c>
    </row>
    <row r="8" spans="2:4">
      <c r="B8" t="s">
        <v>202</v>
      </c>
      <c r="C8" s="26" t="s">
        <v>203</v>
      </c>
    </row>
    <row r="9" spans="2:4">
      <c r="B9" t="s">
        <v>71</v>
      </c>
    </row>
    <row r="11" spans="2:4">
      <c r="B11" s="25" t="s">
        <v>204</v>
      </c>
      <c r="C11" s="21" t="s">
        <v>205</v>
      </c>
      <c r="D11" s="21" t="s">
        <v>206</v>
      </c>
    </row>
    <row r="12" spans="2:4">
      <c r="B12" t="s">
        <v>207</v>
      </c>
      <c r="C12" s="28"/>
      <c r="D12" s="27"/>
    </row>
    <row r="13" spans="2:4">
      <c r="B13" t="s">
        <v>208</v>
      </c>
      <c r="C13" s="28"/>
      <c r="D13" s="27"/>
    </row>
    <row r="14" spans="2:4">
      <c r="B14" t="s">
        <v>209</v>
      </c>
      <c r="C14" s="28"/>
      <c r="D14" s="27"/>
    </row>
    <row r="15" spans="2:4">
      <c r="B15" t="s">
        <v>210</v>
      </c>
      <c r="C15" s="28"/>
      <c r="D15" s="27"/>
    </row>
    <row r="16" spans="2:4">
      <c r="B16" t="s">
        <v>211</v>
      </c>
      <c r="C16" s="28"/>
      <c r="D16" s="27"/>
    </row>
    <row r="17" spans="2:4">
      <c r="B17" t="s">
        <v>212</v>
      </c>
      <c r="C17" s="28"/>
      <c r="D17" s="27"/>
    </row>
    <row r="18" spans="2:4">
      <c r="B18" t="s">
        <v>213</v>
      </c>
      <c r="C18" s="28"/>
      <c r="D18" s="27"/>
    </row>
    <row r="19" spans="2:4">
      <c r="B19" t="s">
        <v>214</v>
      </c>
      <c r="C19" s="29"/>
      <c r="D19" s="26"/>
    </row>
    <row r="22" spans="2:4">
      <c r="B22" s="25" t="s">
        <v>215</v>
      </c>
    </row>
    <row r="23" spans="2:4">
      <c r="B23" t="s">
        <v>216</v>
      </c>
      <c r="C23" t="str">
        <f>FitCircle($C$12:$C$19,$D$12:$D$19,"cx")</f>
        <v>#DEGENERATE</v>
      </c>
    </row>
    <row r="24" spans="2:4">
      <c r="B24" t="s">
        <v>217</v>
      </c>
      <c r="C24" t="str">
        <f>FitCircle($C$12:$C$19,$D$12:$D$19,"cy")</f>
        <v>#DEGENERATE</v>
      </c>
    </row>
    <row r="25" spans="2:4">
      <c r="B25" t="s">
        <v>218</v>
      </c>
      <c r="C25" t="str">
        <f>FitCircle($C$12:$C$19,$D$12:$D$19,"r")</f>
        <v>#DEGENERATE</v>
      </c>
    </row>
    <row r="26" spans="2:4">
      <c r="B26" t="s">
        <v>219</v>
      </c>
      <c r="C26" t="e">
        <f>2*$C$25</f>
        <v>#VALUE!</v>
      </c>
    </row>
    <row r="27" spans="2:4">
      <c r="B27" t="s">
        <v>220</v>
      </c>
      <c r="C27" t="str">
        <f>FitCircle($C$12:$C$19,$D$12:$D$19,"scatter_mm")</f>
        <v>#DEGENERATE</v>
      </c>
    </row>
    <row r="28" spans="2:4">
      <c r="B28" t="s">
        <v>221</v>
      </c>
      <c r="C28" t="e">
        <f>SQRT($C$23^2+$C$24^2)</f>
        <v>#VALUE!</v>
      </c>
    </row>
    <row r="30" spans="2:4">
      <c r="B30" t="s">
        <v>222</v>
      </c>
      <c r="C30" t="e">
        <f>DEGREES(ATAN(490/$C$25))</f>
        <v>#VALUE!</v>
      </c>
    </row>
    <row r="31" spans="2:4">
      <c r="B31" t="s">
        <v>223</v>
      </c>
      <c r="C31" t="e">
        <f>$C$30/ABS($C$7)</f>
        <v>#VALUE!</v>
      </c>
    </row>
    <row r="32" spans="2:4">
      <c r="B32" t="s">
        <v>224</v>
      </c>
      <c r="C32">
        <v>0.35</v>
      </c>
    </row>
    <row r="35" spans="2:8">
      <c r="B35" s="25" t="s">
        <v>225</v>
      </c>
    </row>
    <row r="36" spans="2:8">
      <c r="B36" t="s">
        <v>226</v>
      </c>
    </row>
    <row r="38" spans="2:8">
      <c r="B38" s="21" t="s">
        <v>227</v>
      </c>
      <c r="C38" s="21" t="s">
        <v>228</v>
      </c>
      <c r="D38" s="21" t="s">
        <v>229</v>
      </c>
      <c r="E38" s="21" t="s">
        <v>230</v>
      </c>
      <c r="F38" s="21" t="s">
        <v>231</v>
      </c>
      <c r="G38" s="21" t="s">
        <v>232</v>
      </c>
      <c r="H38" s="21" t="s">
        <v>233</v>
      </c>
    </row>
    <row r="39" spans="2:8">
      <c r="B39" t="s">
        <v>234</v>
      </c>
      <c r="C39" s="27"/>
      <c r="D39" t="str">
        <f>IFERROR(TraceAtLogRow($C$39,"x_mm"),"")</f>
        <v/>
      </c>
      <c r="E39" t="str">
        <f>IFERROR(TraceAtLogRow($C$39,"y_mm"),"")</f>
        <v/>
      </c>
      <c r="F39" t="str">
        <f>IFERROR($C$12-$D$39,"")</f>
        <v/>
      </c>
      <c r="G39" t="str">
        <f>IFERROR($D$12-$E$39,"")</f>
        <v/>
      </c>
      <c r="H39" t="str">
        <f>IFERROR(SQRT($F$39^2+$G$39^2),"")</f>
        <v/>
      </c>
    </row>
    <row r="40" spans="2:8">
      <c r="B40" t="s">
        <v>235</v>
      </c>
      <c r="C40" s="27"/>
      <c r="D40" t="str">
        <f>IFERROR(TraceAtLogRow($C$40,"x_mm"),"")</f>
        <v/>
      </c>
      <c r="E40" t="str">
        <f>IFERROR(TraceAtLogRow($C$40,"y_mm"),"")</f>
        <v/>
      </c>
      <c r="F40" t="str">
        <f>IFERROR($C$13-$D$40,"")</f>
        <v/>
      </c>
      <c r="G40" t="str">
        <f>IFERROR($D$13-$E$40,"")</f>
        <v/>
      </c>
      <c r="H40" t="str">
        <f>IFERROR(SQRT($F$40^2+$G$40^2),"")</f>
        <v/>
      </c>
    </row>
    <row r="41" spans="2:8">
      <c r="B41" t="s">
        <v>236</v>
      </c>
      <c r="C41" s="27"/>
      <c r="D41" t="str">
        <f>IFERROR(TraceAtLogRow($C$41,"x_mm"),"")</f>
        <v/>
      </c>
      <c r="E41" t="str">
        <f>IFERROR(TraceAtLogRow($C$41,"y_mm"),"")</f>
        <v/>
      </c>
      <c r="F41" t="str">
        <f>IFERROR($C$14-$D$41,"")</f>
        <v/>
      </c>
      <c r="G41" t="str">
        <f>IFERROR($D$14-$E$41,"")</f>
        <v/>
      </c>
      <c r="H41" t="str">
        <f>IFERROR(SQRT($F$41^2+$G$41^2),"")</f>
        <v/>
      </c>
    </row>
    <row r="42" spans="2:8">
      <c r="B42" t="s">
        <v>237</v>
      </c>
      <c r="C42" s="27"/>
      <c r="D42" t="str">
        <f>IFERROR(TraceAtLogRow($C$42,"x_mm"),"")</f>
        <v/>
      </c>
      <c r="E42" t="str">
        <f>IFERROR(TraceAtLogRow($C$42,"y_mm"),"")</f>
        <v/>
      </c>
      <c r="F42" t="str">
        <f>IFERROR($C$15-$D$42,"")</f>
        <v/>
      </c>
      <c r="G42" t="str">
        <f>IFERROR($D$15-$E$42,"")</f>
        <v/>
      </c>
      <c r="H42" t="str">
        <f>IFERROR(SQRT($F$42^2+$G$42^2),"")</f>
        <v/>
      </c>
    </row>
    <row r="43" spans="2:8">
      <c r="B43" t="s">
        <v>238</v>
      </c>
      <c r="C43" s="27"/>
      <c r="D43" t="str">
        <f>IFERROR(TraceAtLogRow($C$43,"x_mm"),"")</f>
        <v/>
      </c>
      <c r="E43" t="str">
        <f>IFERROR(TraceAtLogRow($C$43,"y_mm"),"")</f>
        <v/>
      </c>
      <c r="F43" t="str">
        <f>IFERROR($C$16-$D$43,"")</f>
        <v/>
      </c>
      <c r="G43" t="str">
        <f>IFERROR($D$16-$E$43,"")</f>
        <v/>
      </c>
      <c r="H43" t="str">
        <f>IFERROR(SQRT($F$43^2+$G$43^2),"")</f>
        <v/>
      </c>
    </row>
    <row r="44" spans="2:8">
      <c r="B44" t="s">
        <v>239</v>
      </c>
      <c r="C44" s="27"/>
      <c r="D44" t="str">
        <f>IFERROR(TraceAtLogRow($C$44,"x_mm"),"")</f>
        <v/>
      </c>
      <c r="E44" t="str">
        <f>IFERROR(TraceAtLogRow($C$44,"y_mm"),"")</f>
        <v/>
      </c>
      <c r="F44" t="str">
        <f>IFERROR($C$17-$D$44,"")</f>
        <v/>
      </c>
      <c r="G44" t="str">
        <f>IFERROR($D$17-$E$44,"")</f>
        <v/>
      </c>
      <c r="H44" t="str">
        <f>IFERROR(SQRT($F$44^2+$G$44^2),"")</f>
        <v/>
      </c>
    </row>
    <row r="45" spans="2:8">
      <c r="B45" t="s">
        <v>240</v>
      </c>
      <c r="C45" s="27"/>
      <c r="D45" t="str">
        <f>IFERROR(TraceAtLogRow($C$45,"x_mm"),"")</f>
        <v/>
      </c>
      <c r="E45" t="str">
        <f>IFERROR(TraceAtLogRow($C$45,"y_mm"),"")</f>
        <v/>
      </c>
      <c r="F45" t="str">
        <f>IFERROR($C$18-$D$45,"")</f>
        <v/>
      </c>
      <c r="G45" t="str">
        <f>IFERROR($D$18-$E$45,"")</f>
        <v/>
      </c>
      <c r="H45" t="str">
        <f>IFERROR(SQRT($F$45^2+$G$45^2),"")</f>
        <v/>
      </c>
    </row>
    <row r="46" spans="2:8">
      <c r="B46" t="s">
        <v>241</v>
      </c>
      <c r="C46" s="26"/>
      <c r="D46" t="str">
        <f>IFERROR(TraceAtLogRow($C$46,"x_mm"),"")</f>
        <v/>
      </c>
      <c r="E46" t="str">
        <f>IFERROR(TraceAtLogRow($C$46,"y_mm"),"")</f>
        <v/>
      </c>
      <c r="F46" t="str">
        <f>IFERROR($C$19-$D$46,"")</f>
        <v/>
      </c>
      <c r="G46" t="str">
        <f>IFERROR($D$19-$E$46,"")</f>
        <v/>
      </c>
      <c r="H46" t="str">
        <f>IFERROR(SQRT($F$46^2+$G$46^2),"")</f>
        <v/>
      </c>
    </row>
    <row r="48" spans="2:8">
      <c r="B48" s="21" t="s">
        <v>242</v>
      </c>
    </row>
    <row r="49" spans="2:3">
      <c r="B49" t="s">
        <v>243</v>
      </c>
      <c r="C49">
        <f>IFERROR(MAX($H$39:$H$46),"")</f>
        <v>0</v>
      </c>
    </row>
    <row r="50" spans="2:3">
      <c r="B50" t="s">
        <v>244</v>
      </c>
      <c r="C50" t="str">
        <f>IFERROR(SQRT(SUMSQ($H$39:$H$46)/COUNT($H$39:$H$46)),"")</f>
        <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7C2EC-87F5-4C63-8AF2-859021D750B1}">
  <sheetPr codeName="Sheet13"/>
  <dimension ref="A1:O18"/>
  <sheetViews>
    <sheetView workbookViewId="0">
      <selection sqref="A1:O18"/>
    </sheetView>
  </sheetViews>
  <sheetFormatPr defaultRowHeight="14.5"/>
  <cols>
    <col min="1" max="1" width="28.6328125" customWidth="1"/>
    <col min="2" max="7" width="13.6328125" customWidth="1"/>
  </cols>
  <sheetData>
    <row r="1" spans="1:15" ht="17">
      <c r="A1" s="58" t="s">
        <v>493</v>
      </c>
    </row>
    <row r="2" spans="1:15">
      <c r="A2" t="s">
        <v>494</v>
      </c>
    </row>
    <row r="14" spans="1:15">
      <c r="A14" s="60" t="s">
        <v>256</v>
      </c>
      <c r="B14" s="60" t="s">
        <v>69</v>
      </c>
      <c r="C14" s="60"/>
      <c r="D14" s="60"/>
      <c r="E14" s="60"/>
      <c r="F14" s="60"/>
      <c r="G14" s="60"/>
      <c r="L14" t="s">
        <v>461</v>
      </c>
      <c r="M14" t="s">
        <v>462</v>
      </c>
      <c r="N14" t="s">
        <v>463</v>
      </c>
      <c r="O14" t="s">
        <v>464</v>
      </c>
    </row>
    <row r="15" spans="1:15">
      <c r="A15" t="str">
        <f>Plan!M6</f>
        <v>GP01</v>
      </c>
      <c r="B15" t="str">
        <f>Plan!R6</f>
        <v>Track-yaw</v>
      </c>
      <c r="N15" t="str">
        <f>IF(OR(ISNUMBER(L15),ISNUMBER(Plan!U6)),IF(ISNUMBER(L15),L15,Plan!U6)+IFERROR(VALUE(Plan!W6),0),"")</f>
        <v/>
      </c>
      <c r="O15" t="str">
        <f>IF(N15="","",IF(MOD(N15-N15,360)&lt;=180,"CW","CCW"))</f>
        <v/>
      </c>
    </row>
    <row r="16" spans="1:15">
      <c r="A16" t="str">
        <f>Plan!M7</f>
        <v>GP02</v>
      </c>
      <c r="B16" t="str">
        <f>Plan!R7</f>
        <v>END</v>
      </c>
      <c r="N16" t="str">
        <f>IF(OR(ISNUMBER(L16),ISNUMBER(Plan!U7)),IF(ISNUMBER(L16),L16,Plan!U7)+IFERROR(VALUE(Plan!W7),0),"")</f>
        <v/>
      </c>
      <c r="O16" t="str">
        <f>IF(N16="","",IF(MOD(N16-N15,360)&lt;=180,"CW","CCW"))</f>
        <v/>
      </c>
    </row>
    <row r="17" spans="1:15">
      <c r="A17" t="str">
        <f>Plan!M8</f>
        <v>GP03</v>
      </c>
      <c r="B17">
        <f>Plan!R8</f>
        <v>0</v>
      </c>
      <c r="N17" t="str">
        <f>IF(OR(ISNUMBER(L17),ISNUMBER(Plan!U8)),IF(ISNUMBER(L17),L17,Plan!U8)+IFERROR(VALUE(Plan!W8),0),"")</f>
        <v/>
      </c>
      <c r="O17" t="str">
        <f>IF(N17="","",IF(MOD(N17-N16,360)&lt;=180,"CW","CCW"))</f>
        <v/>
      </c>
    </row>
    <row r="18" spans="1:15">
      <c r="A18" t="str">
        <f>Plan!M9</f>
        <v>GP04</v>
      </c>
      <c r="B18">
        <f>Plan!R9</f>
        <v>0</v>
      </c>
      <c r="N18" t="str">
        <f>IF(OR(ISNUMBER(L18),ISNUMBER(Plan!U9)),IF(ISNUMBER(L18),L18,Plan!U9)+IFERROR(VALUE(Plan!W9),0),"")</f>
        <v/>
      </c>
      <c r="O18" t="str">
        <f>IF(N18="","",IF(MOD(N18-N17,360)&lt;=180,"CW","CCW"))</f>
        <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141</vt:i4>
      </vt:variant>
    </vt:vector>
  </HeadingPairs>
  <TitlesOfParts>
    <vt:vector size="156" baseType="lpstr">
      <vt:lpstr>Control</vt:lpstr>
      <vt:lpstr>Settings</vt:lpstr>
      <vt:lpstr>PANO</vt:lpstr>
      <vt:lpstr>Plan</vt:lpstr>
      <vt:lpstr>Monitor</vt:lpstr>
      <vt:lpstr>Sequence</vt:lpstr>
      <vt:lpstr>CartLog</vt:lpstr>
      <vt:lpstr>GimbalLog</vt:lpstr>
      <vt:lpstr>Log</vt:lpstr>
      <vt:lpstr>Soak test</vt:lpstr>
      <vt:lpstr>AstroTable</vt:lpstr>
      <vt:lpstr>Trace</vt:lpstr>
      <vt:lpstr>FallbackFormula</vt:lpstr>
      <vt:lpstr>Calibration</vt:lpstr>
      <vt:lpstr>GimbalViz</vt:lpstr>
      <vt:lpstr>btnCable</vt:lpstr>
      <vt:lpstr>btnCommitSmooth</vt:lpstr>
      <vt:lpstr>btnDiscardSmooth</vt:lpstr>
      <vt:lpstr>btnExportModules</vt:lpstr>
      <vt:lpstr>btnGenerateGCTable</vt:lpstr>
      <vt:lpstr>btnGetMap</vt:lpstr>
      <vt:lpstr>btnGetSunsetTime</vt:lpstr>
      <vt:lpstr>btnGimbalVisual</vt:lpstr>
      <vt:lpstr>btnImportModules</vt:lpstr>
      <vt:lpstr>btnInitCalibration</vt:lpstr>
      <vt:lpstr>btnInitFallbackFormula</vt:lpstr>
      <vt:lpstr>btnInitShoot</vt:lpstr>
      <vt:lpstr>btnIntegrateBicycle</vt:lpstr>
      <vt:lpstr>btnMatchWaypoints</vt:lpstr>
      <vt:lpstr>btnPrepCart</vt:lpstr>
      <vt:lpstr>btnPrepPlan</vt:lpstr>
      <vt:lpstr>btnPrepSession</vt:lpstr>
      <vt:lpstr>btnPushAstro</vt:lpstr>
      <vt:lpstr>btnPushFormula</vt:lpstr>
      <vt:lpstr>btnPushTrack</vt:lpstr>
      <vt:lpstr>btnSmoothSelection</vt:lpstr>
      <vt:lpstr>btnStartSequence</vt:lpstr>
      <vt:lpstr>btnStopSequence</vt:lpstr>
      <vt:lpstr>btnSystemCheck</vt:lpstr>
      <vt:lpstr>dataActiveBranch</vt:lpstr>
      <vt:lpstr>dataArduinoIP</vt:lpstr>
      <vt:lpstr>dataAstroDusk</vt:lpstr>
      <vt:lpstr>dataCameraIP</vt:lpstr>
      <vt:lpstr>dataCartBattLow</vt:lpstr>
      <vt:lpstr>dataCartHeading</vt:lpstr>
      <vt:lpstr>dataCartOverdrive</vt:lpstr>
      <vt:lpstr>dataCartSpeed</vt:lpstr>
      <vt:lpstr>dataCartSteering</vt:lpstr>
      <vt:lpstr>dataCartVoltage</vt:lpstr>
      <vt:lpstr>dataCivilDawn</vt:lpstr>
      <vt:lpstr>dataCivilDusk</vt:lpstr>
      <vt:lpstr>dataCommCameraCheck</vt:lpstr>
      <vt:lpstr>dataCurrentAv</vt:lpstr>
      <vt:lpstr>dataCurrentISO</vt:lpstr>
      <vt:lpstr>dataCurrentMode</vt:lpstr>
      <vt:lpstr>dataCurrentTv</vt:lpstr>
      <vt:lpstr>dataEaseCinematic</vt:lpstr>
      <vt:lpstr>dataEaseComfortable</vt:lpstr>
      <vt:lpstr>dataEaseJustPerceptible</vt:lpstr>
      <vt:lpstr>dataGCRiseTime</vt:lpstr>
      <vt:lpstr>dataGCSetTime</vt:lpstr>
      <vt:lpstr>dataGCTransitTime</vt:lpstr>
      <vt:lpstr>dataGimbalPitch</vt:lpstr>
      <vt:lpstr>dataGimbalRoll</vt:lpstr>
      <vt:lpstr>dataGimbalTargetPitch</vt:lpstr>
      <vt:lpstr>dataGimbalTargetRoll</vt:lpstr>
      <vt:lpstr>dataGimbalTargetYaw</vt:lpstr>
      <vt:lpstr>dataGimbalYaw</vt:lpstr>
      <vt:lpstr>dataLatitude</vt:lpstr>
      <vt:lpstr>dataLongitude</vt:lpstr>
      <vt:lpstr>dataLuminance</vt:lpstr>
      <vt:lpstr>dataLumTargetSunrise</vt:lpstr>
      <vt:lpstr>dataLumTargetSunset</vt:lpstr>
      <vt:lpstr>dataMoonriseTime</vt:lpstr>
      <vt:lpstr>dataMoonriseTrue</vt:lpstr>
      <vt:lpstr>dataMoonsetTime</vt:lpstr>
      <vt:lpstr>dataMoonsetTrue</vt:lpstr>
      <vt:lpstr>dataNauticalDusk</vt:lpstr>
      <vt:lpstr>dataPhase1Start</vt:lpstr>
      <vt:lpstr>dataPhase2aStart</vt:lpstr>
      <vt:lpstr>dataPhase2bStart</vt:lpstr>
      <vt:lpstr>dataPhase3Start</vt:lpstr>
      <vt:lpstr>dataPhase4aStart</vt:lpstr>
      <vt:lpstr>dataPhase4bStart</vt:lpstr>
      <vt:lpstr>dataPhase5Start</vt:lpstr>
      <vt:lpstr>dataPlanPushDryRun</vt:lpstr>
      <vt:lpstr>dataReplayStart</vt:lpstr>
      <vt:lpstr>dataSequenceRunning</vt:lpstr>
      <vt:lpstr>dataShootStart</vt:lpstr>
      <vt:lpstr>dataShotCount</vt:lpstr>
      <vt:lpstr>dataStartWatcher</vt:lpstr>
      <vt:lpstr>dataStopWatcher</vt:lpstr>
      <vt:lpstr>dataSunriseTime</vt:lpstr>
      <vt:lpstr>dataSunsetTime</vt:lpstr>
      <vt:lpstr>dataUTCOffset</vt:lpstr>
      <vt:lpstr>datMapRadius</vt:lpstr>
      <vt:lpstr>gimbalYawEnvelopeMax</vt:lpstr>
      <vt:lpstr>gimbalYawEnvelopeMin</vt:lpstr>
      <vt:lpstr>monAv</vt:lpstr>
      <vt:lpstr>monCartSpeed</vt:lpstr>
      <vt:lpstr>monCartSteering</vt:lpstr>
      <vt:lpstr>monCartVoltage</vt:lpstr>
      <vt:lpstr>monGimbalPitch</vt:lpstr>
      <vt:lpstr>monGimbalYaw</vt:lpstr>
      <vt:lpstr>monInterval</vt:lpstr>
      <vt:lpstr>monISO</vt:lpstr>
      <vt:lpstr>monLuminance</vt:lpstr>
      <vt:lpstr>monPhase</vt:lpstr>
      <vt:lpstr>monSequence</vt:lpstr>
      <vt:lpstr>monShotCount</vt:lpstr>
      <vt:lpstr>monTime</vt:lpstr>
      <vt:lpstr>monTv</vt:lpstr>
      <vt:lpstr>pano_dur_hr</vt:lpstr>
      <vt:lpstr>pano_fps</vt:lpstr>
      <vt:lpstr>panoL_cadence</vt:lpstr>
      <vt:lpstr>panoL_coverage</vt:lpstr>
      <vt:lpstr>panoL_edge</vt:lpstr>
      <vt:lpstr>panoL_focal</vt:lpstr>
      <vt:lpstr>panoL_fov</vt:lpstr>
      <vt:lpstr>panoL_lens</vt:lpstr>
      <vt:lpstr>panoL_need</vt:lpstr>
      <vt:lpstr>panoL_offsets</vt:lpstr>
      <vt:lpstr>panoL_orient</vt:lpstr>
      <vt:lpstr>panoL_overlap</vt:lpstr>
      <vt:lpstr>panoL_overlapPct</vt:lpstr>
      <vt:lpstr>panoL_rows</vt:lpstr>
      <vt:lpstr>panoL_rowstep</vt:lpstr>
      <vt:lpstr>panoL_settle</vt:lpstr>
      <vt:lpstr>panoL_shots</vt:lpstr>
      <vt:lpstr>panoL_slew</vt:lpstr>
      <vt:lpstr>panoL_span</vt:lpstr>
      <vt:lpstr>panoL_step</vt:lpstr>
      <vt:lpstr>panoL_tv</vt:lpstr>
      <vt:lpstr>panoL_vfov</vt:lpstr>
      <vt:lpstr>panoL_video</vt:lpstr>
      <vt:lpstr>panoP_cadence</vt:lpstr>
      <vt:lpstr>panoP_coverage</vt:lpstr>
      <vt:lpstr>panoP_edge</vt:lpstr>
      <vt:lpstr>panoP_focal</vt:lpstr>
      <vt:lpstr>panoP_fov</vt:lpstr>
      <vt:lpstr>panoP_lens</vt:lpstr>
      <vt:lpstr>panoP_need</vt:lpstr>
      <vt:lpstr>panoP_offsets</vt:lpstr>
      <vt:lpstr>panoP_orient</vt:lpstr>
      <vt:lpstr>panoP_overlap</vt:lpstr>
      <vt:lpstr>panoP_overlapPct</vt:lpstr>
      <vt:lpstr>panoP_rows</vt:lpstr>
      <vt:lpstr>panoP_rowstep</vt:lpstr>
      <vt:lpstr>panoP_settle</vt:lpstr>
      <vt:lpstr>panoP_shots</vt:lpstr>
      <vt:lpstr>panoP_slew</vt:lpstr>
      <vt:lpstr>panoP_span</vt:lpstr>
      <vt:lpstr>panoP_step</vt:lpstr>
      <vt:lpstr>panoP_tv</vt:lpstr>
      <vt:lpstr>panoP_vfov</vt:lpstr>
      <vt:lpstr>panoP_video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Maurice windley</cp:lastModifiedBy>
  <dcterms:created xsi:type="dcterms:W3CDTF">2026-05-09T11:10:48Z</dcterms:created>
  <dcterms:modified xsi:type="dcterms:W3CDTF">2026-06-26T23:06:42Z</dcterms:modified>
</cp:coreProperties>
</file>