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HyperLapse-Excel\"/>
    </mc:Choice>
  </mc:AlternateContent>
  <xr:revisionPtr revIDLastSave="0" documentId="13_ncr:1_{8F0648CA-4EAF-4FA4-896C-1902246F8A05}" xr6:coauthVersionLast="47" xr6:coauthVersionMax="47" xr10:uidLastSave="{00000000-0000-0000-0000-000000000000}"/>
  <bookViews>
    <workbookView xWindow="1870" yWindow="3090" windowWidth="36570" windowHeight="15750" activeTab="2" xr2:uid="{00000000-000D-0000-FFFF-FFFF00000000}"/>
  </bookViews>
  <sheets>
    <sheet name="Control" sheetId="8" r:id="rId1"/>
    <sheet name="Settings" sheetId="1" r:id="rId2"/>
    <sheet name="Plan" sheetId="18" r:id="rId3"/>
    <sheet name="Monitor" sheetId="2" r:id="rId4"/>
    <sheet name="Sequence" sheetId="3" r:id="rId5"/>
    <sheet name="CartLog" sheetId="4" r:id="rId6"/>
    <sheet name="GimbalLog" sheetId="5" r:id="rId7"/>
    <sheet name="Log" sheetId="6" r:id="rId8"/>
    <sheet name="Soak test" sheetId="19" r:id="rId9"/>
    <sheet name="AstroTable" sheetId="7" r:id="rId10"/>
    <sheet name="Trace" sheetId="9" r:id="rId11"/>
    <sheet name="FallbackFormula" sheetId="16" r:id="rId12"/>
    <sheet name="Calibration" sheetId="20" r:id="rId13"/>
    <sheet name="GimbalViz" sheetId="21" r:id="rId14"/>
  </sheets>
  <functionGroups builtInGroupCount="19"/>
  <definedNames>
    <definedName name="_xleta.ROW" hidden="1" xlm="1">#NAME?</definedName>
    <definedName name="btnCable">Control!$C$18</definedName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Map">Control!$C$19</definedName>
    <definedName name="btnGetSunsetTime">Control!$C$7</definedName>
    <definedName name="btnGimbalVisual">Control!$C$17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repCart">Control!$C$23</definedName>
    <definedName name="btnPrepPlan">Control!$C$22</definedName>
    <definedName name="btnPrepSession">Control!$C$21</definedName>
    <definedName name="btnPushAstro">Control!$C$16</definedName>
    <definedName name="btnPushFormula">Control!$C$11</definedName>
    <definedName name="btnPushTrack">Control!$C$20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EaseCinematic">Settings!$C$59</definedName>
    <definedName name="dataEaseComfortable">Settings!$C$58</definedName>
    <definedName name="dataEaseJustPerceptible">Settings!$C$57</definedName>
    <definedName name="dataGCRiseTime">Settings!$C$52</definedName>
    <definedName name="dataGCSetTime">Settings!$C$54</definedName>
    <definedName name="dataGCTransitTime">Settings!$C$53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setTime">Settings!$F$26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PlanPushDryRun">Settings!$C$65</definedName>
    <definedName name="dataReplayStart">Settings!$C$14</definedName>
    <definedName name="dataSequenceRunning">Settings!$C$24</definedName>
    <definedName name="dataShootStart">Settings!$C$49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datMapRadius">Control!$D$17:$D$18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21" l="1"/>
  <c r="B10" i="21"/>
  <c r="B9" i="21"/>
  <c r="B8" i="21"/>
  <c r="J16" i="21"/>
  <c r="J15" i="21"/>
  <c r="I16" i="21"/>
  <c r="I15" i="21"/>
  <c r="R17" i="21"/>
  <c r="Q17" i="21"/>
  <c r="P17" i="21"/>
  <c r="J17" i="21"/>
  <c r="I17" i="21"/>
  <c r="H17" i="21"/>
  <c r="AA8" i="18"/>
  <c r="AB7" i="18"/>
  <c r="R16" i="21"/>
  <c r="Q16" i="21"/>
  <c r="P16" i="21"/>
  <c r="H16" i="21"/>
  <c r="AA7" i="18"/>
  <c r="AB6" i="18"/>
  <c r="R15" i="21"/>
  <c r="Q15" i="21"/>
  <c r="P15" i="21"/>
  <c r="H15" i="21"/>
  <c r="AA6" i="18"/>
  <c r="G17" i="21"/>
  <c r="F17" i="21"/>
  <c r="E17" i="21"/>
  <c r="D17" i="21"/>
  <c r="O17" i="21"/>
  <c r="C17" i="21"/>
  <c r="N17" i="21"/>
  <c r="B17" i="21"/>
  <c r="A17" i="21"/>
  <c r="G16" i="21"/>
  <c r="F16" i="21"/>
  <c r="E16" i="21"/>
  <c r="D16" i="21"/>
  <c r="O16" i="21"/>
  <c r="C16" i="21"/>
  <c r="N16" i="21"/>
  <c r="B16" i="21"/>
  <c r="A16" i="21"/>
  <c r="G15" i="21"/>
  <c r="F15" i="21"/>
  <c r="D15" i="21"/>
  <c r="O15" i="21"/>
  <c r="C15" i="21"/>
  <c r="N15" i="21"/>
  <c r="B15" i="21"/>
  <c r="A15" i="21"/>
  <c r="C49" i="1"/>
  <c r="J11" i="18"/>
  <c r="J12" i="18"/>
  <c r="J13" i="18"/>
  <c r="J14" i="18"/>
  <c r="J15" i="18"/>
  <c r="J16" i="18"/>
  <c r="J17" i="18"/>
  <c r="J18" i="18"/>
  <c r="E46" i="20"/>
  <c r="G46" i="20" s="1"/>
  <c r="D46" i="20"/>
  <c r="F46" i="20" s="1"/>
  <c r="E45" i="20"/>
  <c r="G45" i="20" s="1"/>
  <c r="D45" i="20"/>
  <c r="F45" i="20" s="1"/>
  <c r="E44" i="20"/>
  <c r="G44" i="20" s="1"/>
  <c r="D44" i="20"/>
  <c r="F44" i="20" s="1"/>
  <c r="E43" i="20"/>
  <c r="G43" i="20" s="1"/>
  <c r="D43" i="20"/>
  <c r="F43" i="20" s="1"/>
  <c r="E42" i="20"/>
  <c r="G42" i="20" s="1"/>
  <c r="D42" i="20"/>
  <c r="F42" i="20" s="1"/>
  <c r="E41" i="20"/>
  <c r="G41" i="20" s="1"/>
  <c r="D41" i="20"/>
  <c r="F41" i="20" s="1"/>
  <c r="E40" i="20"/>
  <c r="G40" i="20" s="1"/>
  <c r="D40" i="20"/>
  <c r="F40" i="20" s="1"/>
  <c r="E39" i="20"/>
  <c r="G39" i="20" s="1"/>
  <c r="D39" i="20"/>
  <c r="F39" i="20" s="1"/>
  <c r="C27" i="20"/>
  <c r="C25" i="20"/>
  <c r="C24" i="20"/>
  <c r="C23" i="20"/>
  <c r="C28" i="20" s="1"/>
  <c r="D3" i="19"/>
  <c r="D4" i="19"/>
  <c r="D5" i="19"/>
  <c r="D6" i="19"/>
  <c r="D7" i="19"/>
  <c r="D8" i="19"/>
  <c r="D9" i="19"/>
  <c r="D10" i="19"/>
  <c r="A6" i="19"/>
  <c r="A4" i="19"/>
  <c r="M6" i="18"/>
  <c r="C151" i="16"/>
  <c r="G11" i="1"/>
  <c r="G12" i="1"/>
  <c r="G13" i="1"/>
  <c r="G14" i="1"/>
  <c r="G15" i="1"/>
  <c r="G10" i="1"/>
  <c r="G8" i="1"/>
  <c r="C149" i="16"/>
  <c r="C150" i="16"/>
  <c r="J6" i="18" l="1"/>
  <c r="N6" i="18" s="1"/>
  <c r="N7" i="18" s="1"/>
  <c r="N8" i="18" s="1"/>
  <c r="H42" i="20"/>
  <c r="H46" i="20"/>
  <c r="H43" i="20"/>
  <c r="H41" i="20"/>
  <c r="H40" i="20"/>
  <c r="H44" i="20"/>
  <c r="H39" i="20"/>
  <c r="C30" i="20"/>
  <c r="C31" i="20" s="1"/>
  <c r="C26" i="20"/>
  <c r="H45" i="20"/>
  <c r="F9" i="1"/>
  <c r="J7" i="18" l="1"/>
  <c r="C50" i="20"/>
  <c r="C49" i="20"/>
  <c r="J8" i="18" l="1"/>
  <c r="J9" i="18"/>
  <c r="J10" i="18" l="1"/>
  <c r="Y8" i="18" l="1"/>
  <c r="AB8" i="18" s="1"/>
</calcChain>
</file>

<file path=xl/sharedStrings.xml><?xml version="1.0" encoding="utf-8"?>
<sst xmlns="http://schemas.openxmlformats.org/spreadsheetml/2006/main" count="5018" uniqueCount="1130">
  <si>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</si>
  <si>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</si>
  <si>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</si>
  <si>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</si>
  <si>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</si>
  <si>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</si>
  <si>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</si>
  <si>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</si>
  <si>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</si>
  <si>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</si>
  <si>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</si>
  <si>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</si>
  <si>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</si>
  <si>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</si>
  <si>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</si>
  <si>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</si>
  <si>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</si>
  <si>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</si>
  <si>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</si>
  <si>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</si>
  <si>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</si>
  <si>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</si>
  <si>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</si>
  <si>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</si>
  <si>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</si>
  <si>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</si>
  <si>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</si>
  <si>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</si>
  <si>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</si>
  <si>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</si>
  <si>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</si>
  <si>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</si>
  <si>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</si>
  <si>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</si>
  <si>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</si>
  <si>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</si>
  <si>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</si>
  <si>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</si>
  <si>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</si>
  <si>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</si>
  <si>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</si>
  <si>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</si>
  <si>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</si>
  <si>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</si>
  <si>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</si>
  <si>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</si>
  <si>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</si>
  <si>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</si>
  <si>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</si>
  <si>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</si>
  <si>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</si>
  <si>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</si>
  <si>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</si>
  <si>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</si>
  <si>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</si>
  <si>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</si>
  <si>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</si>
  <si>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</si>
  <si>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</si>
  <si>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</si>
  <si>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</si>
  <si>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</si>
  <si>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</si>
  <si>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</si>
  <si>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</si>
  <si>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</si>
  <si>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</si>
  <si>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</si>
  <si>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</si>
  <si>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</si>
  <si>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</si>
  <si>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</si>
  <si>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</si>
  <si>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</si>
  <si>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</si>
  <si>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</si>
  <si>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</si>
  <si>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</si>
  <si>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</si>
  <si>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</si>
  <si>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</si>
  <si>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</si>
  <si>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</si>
  <si>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no</t>
  </si>
  <si>
    <t>YES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</si>
  <si>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</si>
  <si>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</si>
  <si>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</si>
  <si>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</si>
  <si>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</si>
  <si>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</si>
  <si>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</si>
  <si>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</si>
  <si>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</si>
  <si>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</si>
  <si>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</si>
  <si>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2a/2b target luminance (0–255 scale)</t>
  </si>
  <si>
    <t>Phase 4a/4b target luminance (0–255 scale)</t>
  </si>
  <si>
    <t>Luminace</t>
  </si>
  <si>
    <t xml:space="preserve">iso </t>
  </si>
  <si>
    <t>Integrate Bicycle</t>
  </si>
  <si>
    <t>S</t>
  </si>
  <si>
    <t>T</t>
  </si>
  <si>
    <t>t_sec</t>
  </si>
  <si>
    <t>x_m</t>
  </si>
  <si>
    <t>y_m</t>
  </si>
  <si>
    <t>theta_deg</t>
  </si>
  <si>
    <t>segment_dist_m</t>
  </si>
  <si>
    <t>steering_deg</t>
  </si>
  <si>
    <t>speed_mhr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</si>
  <si>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</si>
  <si>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</si>
  <si>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</si>
  <si>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</si>
  <si>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</si>
  <si>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</si>
  <si>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</si>
  <si>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</si>
  <si>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</si>
  <si>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</si>
  <si>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</si>
  <si>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</si>
  <si>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</si>
  <si>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</si>
  <si>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</si>
  <si>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</si>
  <si>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</si>
  <si>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</si>
  <si>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</si>
  <si>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</si>
  <si>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</si>
  <si>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</si>
  <si>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</si>
  <si>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</si>
  <si>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</si>
  <si>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</si>
  <si>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</si>
  <si>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</si>
  <si>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</si>
  <si>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</si>
  <si>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</si>
  <si>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</si>
  <si>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</si>
  <si>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</si>
  <si>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</si>
  <si>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</si>
  <si>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</si>
  <si>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</si>
  <si>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</si>
  <si>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</si>
  <si>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</si>
  <si>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</si>
  <si>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</si>
  <si>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</si>
  <si>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</si>
  <si>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</si>
  <si>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</si>
  <si>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</si>
  <si>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</si>
  <si>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</si>
  <si>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</si>
  <si>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</si>
  <si>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</si>
  <si>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</si>
  <si>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</si>
  <si>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</si>
  <si>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</si>
  <si>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</si>
  <si>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</si>
  <si>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</si>
  <si>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</si>
  <si>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</si>
  <si>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</si>
  <si>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</si>
  <si>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</si>
  <si>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</si>
  <si>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</si>
  <si>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</si>
  <si>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</si>
  <si>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</si>
  <si>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</si>
  <si>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</si>
  <si>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</si>
  <si>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</si>
  <si>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</si>
  <si>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</si>
  <si>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</si>
  <si>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</si>
  <si>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</si>
  <si>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</si>
  <si>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</si>
  <si>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</si>
  <si>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</si>
  <si>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</si>
  <si>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</si>
  <si>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</si>
  <si>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</si>
  <si>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</si>
  <si>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</si>
  <si>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</si>
  <si>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</si>
  <si>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</si>
  <si>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</si>
  <si>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</si>
  <si>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</si>
  <si>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</si>
  <si>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</si>
  <si>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</si>
  <si>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</si>
  <si>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</si>
  <si>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</si>
  <si>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</si>
  <si>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</si>
  <si>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</si>
  <si>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</si>
  <si>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</si>
  <si>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</si>
  <si>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</si>
  <si>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</si>
  <si>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</si>
  <si>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</si>
  <si>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</si>
  <si>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</si>
  <si>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</si>
  <si>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</si>
  <si>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</si>
  <si>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</si>
  <si>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</si>
  <si>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</si>
  <si>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</si>
  <si>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</si>
  <si>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</si>
  <si>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</si>
  <si>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</si>
  <si>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</si>
  <si>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</si>
  <si>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</si>
  <si>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</si>
  <si>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</si>
  <si>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</si>
  <si>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</si>
  <si>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</si>
  <si>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</si>
  <si>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</si>
  <si>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</si>
  <si>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</si>
  <si>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</si>
  <si>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CartLogRow</t>
  </si>
  <si>
    <t>Gimbal yaw envelope min (Â°)</t>
  </si>
  <si>
    <t>Gimbal yaw envelope max (Â°)</t>
  </si>
  <si>
    <t>1/5000</t>
  </si>
  <si>
    <t>Push Astro to Cart</t>
  </si>
  <si>
    <t>Push Track Paths to Cart</t>
  </si>
  <si>
    <t>Moon set</t>
  </si>
  <si>
    <t>Moon Rise</t>
  </si>
  <si>
    <t>PLAN — combined cart + gimbal authoring surface</t>
  </si>
  <si>
    <t>LEFT — Cart Plan (editable)</t>
  </si>
  <si>
    <t>MIDDLE — Gimbal Plan (editable)</t>
  </si>
  <si>
    <t>Step</t>
  </si>
  <si>
    <t>Dist (m)</t>
  </si>
  <si>
    <t>Turn (°)</t>
  </si>
  <si>
    <t>Hold (s)</t>
  </si>
  <si>
    <t>Dist Σ (m)</t>
  </si>
  <si>
    <t>Note</t>
  </si>
  <si>
    <t>Anchor type</t>
  </si>
  <si>
    <t>Anchor ref</t>
  </si>
  <si>
    <t>Offset (min)</t>
  </si>
  <si>
    <t>Fires at</t>
  </si>
  <si>
    <t>Total dur</t>
  </si>
  <si>
    <t>Target</t>
  </si>
  <si>
    <t>Rate</t>
  </si>
  <si>
    <t>Ry (°)</t>
  </si>
  <si>
    <t>Rp (°)</t>
  </si>
  <si>
    <t>Δyaw (°)</t>
  </si>
  <si>
    <t>Δpitch (°)</t>
  </si>
  <si>
    <t>Ease</t>
  </si>
  <si>
    <t>Move t</t>
  </si>
  <si>
    <t>Log row#</t>
  </si>
  <si>
    <t>Time</t>
  </si>
  <si>
    <t>Astro tgt</t>
  </si>
  <si>
    <t>KF</t>
  </si>
  <si>
    <t>Label</t>
  </si>
  <si>
    <t>DRIVE</t>
  </si>
  <si>
    <t>WP</t>
  </si>
  <si>
    <t>WP01</t>
  </si>
  <si>
    <t>—</t>
  </si>
  <si>
    <t>END</t>
  </si>
  <si>
    <t>STOP</t>
  </si>
  <si>
    <t>Plan authoring (Session E)</t>
  </si>
  <si>
    <t>Shoot start anchor</t>
  </si>
  <si>
    <t>Wall-clock cart start (Way01); Plan times computed from here</t>
  </si>
  <si>
    <t>Location-dependent; placeholder</t>
  </si>
  <si>
    <t>Ease band durations (audience frames at 60fps)</t>
  </si>
  <si>
    <t>Ease: Just-perceptible</t>
  </si>
  <si>
    <t>Frames; ~3 = abrupt but noticed</t>
  </si>
  <si>
    <t>Ease: Comfortable</t>
  </si>
  <si>
    <t>Frames; comfortable cinematic</t>
  </si>
  <si>
    <t>Ease: Cinematic</t>
  </si>
  <si>
    <t>Frames; slow, deliberate</t>
  </si>
  <si>
    <t>NB: ease duration = frames x cadence_sec (cadence from Tv at fire time)</t>
  </si>
  <si>
    <t>P7 Plan push</t>
  </si>
  <si>
    <t>Plan push dry-run</t>
  </si>
  <si>
    <t>TRUE = validate + decompose only, no POST. FALSE = real push (pings cart first).</t>
  </si>
  <si>
    <t>GC rise (was MW core rise)</t>
  </si>
  <si>
    <t>GC transit (was MW core transit)</t>
  </si>
  <si>
    <t>GC set (was MW core set)</t>
  </si>
  <si>
    <t>GC (Galactic Centre) times (placeholders; push from Astro.bas)</t>
  </si>
  <si>
    <t>192.168.1.97</t>
  </si>
  <si>
    <t>rosedale close test, 30/5</t>
  </si>
  <si>
    <t>tv0.5, 0.4 alternating</t>
  </si>
  <si>
    <t>2 sec interval</t>
  </si>
  <si>
    <t>file=SOAK_010.CSV rows=8146 dur_s=7485</t>
  </si>
  <si>
    <t>frames_reported=2880</t>
  </si>
  <si>
    <t>shutter_post=2880 ok=2880 fail=0</t>
  </si>
  <si>
    <t>put_tv=3593 ok=2880</t>
  </si>
  <si>
    <t>get_tv=960 ok=960</t>
  </si>
  <si>
    <t>status_err_total=713</t>
  </si>
  <si>
    <t>rssi min/last/max=-49/-35/-32 hb=711</t>
  </si>
  <si>
    <t>heap_used first/min/max/last=25288/25288/25288/25288 drift=0</t>
  </si>
  <si>
    <t>max_gap_ms=10003 stalls_gt_30s=0</t>
  </si>
  <si>
    <t>GC Az (°)</t>
  </si>
  <si>
    <t>GC Alt (°)</t>
  </si>
  <si>
    <t>Sun Az (°)</t>
  </si>
  <si>
    <t>Sun Alt (°)</t>
  </si>
  <si>
    <t>W</t>
  </si>
  <si>
    <t>t</t>
  </si>
  <si>
    <t>WP02</t>
  </si>
  <si>
    <t>W=1</t>
  </si>
  <si>
    <t>Speed 10 m/hr</t>
  </si>
  <si>
    <t>Speed 20 m/hr</t>
  </si>
  <si>
    <t>Speed 30 m/hr</t>
  </si>
  <si>
    <t>Speed 40 m/hr</t>
  </si>
  <si>
    <t>Speed 50 m/hr</t>
  </si>
  <si>
    <t>Speed 60 m/hr</t>
  </si>
  <si>
    <t>Speed 70 m/hr</t>
  </si>
  <si>
    <t>Speed 80 m/hr</t>
  </si>
  <si>
    <t>Speed 90 m/hr</t>
  </si>
  <si>
    <t>Speed 100 m/hr</t>
  </si>
  <si>
    <t>Steer centre</t>
  </si>
  <si>
    <t>W=2</t>
  </si>
  <si>
    <t>W=3</t>
  </si>
  <si>
    <t>GetCartLog</t>
  </si>
  <si>
    <t>ProcessCartLog</t>
  </si>
  <si>
    <t>GenerateReplayPlan</t>
  </si>
  <si>
    <t>GetGimbalLogToSheet</t>
  </si>
  <si>
    <t>ClearCartLog</t>
  </si>
  <si>
    <t>ClearGimbalLog</t>
  </si>
  <si>
    <t>CartLogSummary</t>
  </si>
  <si>
    <t>Functions:</t>
  </si>
  <si>
    <t>EventDescription</t>
  </si>
  <si>
    <t>TimestampDiff</t>
  </si>
  <si>
    <t>SafeDouble</t>
  </si>
  <si>
    <t>Steps to move cart-log info into the Cart Plan sheet:</t>
  </si>
  <si>
    <t>1. Clear the CartLog sheet — so the run doesn't stack on an old one (until we fold this into the macro).</t>
  </si>
  <si>
    <t>2. Run GetCartLog — imports the run from the cart into the CartLog sheet.</t>
  </si>
  <si>
    <t>3. Run ProcessCartLog — fills col G "Distance (m)" (BuildPlanFromCartLog refuses to run without this).</t>
  </si>
  <si>
    <t>4. Run BuildPlanFromCartLog — writes the cart plan into the Plan sheet's left zone. If the Plan already has rows, it asks before overwriting — say Yes.</t>
  </si>
  <si>
    <t>Do them in that order. Tell me the result after each, or just shout if any step throws a</t>
  </si>
  <si>
    <t>BuildPlanFromCartLog</t>
  </si>
  <si>
    <t>W=4</t>
  </si>
  <si>
    <t>btnIntegrateBicycle</t>
  </si>
  <si>
    <t>C</t>
  </si>
  <si>
    <t>Heading (deg)</t>
  </si>
  <si>
    <t>RearSteps</t>
  </si>
  <si>
    <t>FrontSteps</t>
  </si>
  <si>
    <t>BNO heading (deg)</t>
  </si>
  <si>
    <t>BNO cal</t>
  </si>
  <si>
    <t>iPhone compass (deg)</t>
  </si>
  <si>
    <t>Compass WP</t>
  </si>
  <si>
    <t>Steer right 5 deg</t>
  </si>
  <si>
    <t>Steer right 10 deg</t>
  </si>
  <si>
    <t>Steer right 15 deg</t>
  </si>
  <si>
    <t>Steer right 20 deg</t>
  </si>
  <si>
    <t>Steer right 25 deg</t>
  </si>
  <si>
    <t>Steer right 30 deg</t>
  </si>
  <si>
    <t>Steer right 35 deg</t>
  </si>
  <si>
    <t>Commences</t>
  </si>
  <si>
    <t>Col</t>
  </si>
  <si>
    <t>Field</t>
  </si>
  <si>
    <t>What you can type</t>
  </si>
  <si>
    <t>M</t>
  </si>
  <si>
    <t>nothing - auto formula (GP01, GP02, ...)</t>
  </si>
  <si>
    <t>N</t>
  </si>
  <si>
    <t>WP, TIME, ASTRO</t>
  </si>
  <si>
    <t>O</t>
  </si>
  <si>
    <t>depends on N: WP -&gt; WP01..WPnn (pulled from the cart plan, col B); ASTRO -&gt; sunset, sunrise, moonrise, moonset, gcrise, gctransit, gcset; TIME -&gt; a time typed as HH:MM</t>
  </si>
  <si>
    <t>P</t>
  </si>
  <si>
    <t>a number of minutes (blank = 0)</t>
  </si>
  <si>
    <t>Q</t>
  </si>
  <si>
    <t>nothing - formula (anchor time + offset)</t>
  </si>
  <si>
    <t>R</t>
  </si>
  <si>
    <t>nothing - formula (gap to next step)</t>
  </si>
  <si>
    <t>Pan Follow, Lock, Move, Track, Track-yaw, END</t>
  </si>
  <si>
    <t>sun, moon, gc</t>
  </si>
  <si>
    <t>U</t>
  </si>
  <si>
    <t>Imperceptible, Cinematic ease, Deliberate pan, Fast, Snap, Computed, dash</t>
  </si>
  <si>
    <t>V</t>
  </si>
  <si>
    <t>Ry (deg)</t>
  </si>
  <si>
    <t>a number, or dash</t>
  </si>
  <si>
    <t>Rp (deg)</t>
  </si>
  <si>
    <t>a number, or dash (in Track-yaw mode this is the absolute pitch)</t>
  </si>
  <si>
    <t>X</t>
  </si>
  <si>
    <t>dyaw (deg)</t>
  </si>
  <si>
    <t>a number (relative yaw move)</t>
  </si>
  <si>
    <t>Y</t>
  </si>
  <si>
    <t>dpitch (deg)</t>
  </si>
  <si>
    <t>a number (relative pitch move)</t>
  </si>
  <si>
    <t>Z</t>
  </si>
  <si>
    <t>none, Just-perceptible, Comfortable, Cinematic, dash</t>
  </si>
  <si>
    <t>AA</t>
  </si>
  <si>
    <t>nothing - derived ("(computed)")</t>
  </si>
  <si>
    <t>AB</t>
  </si>
  <si>
    <t>free text</t>
  </si>
  <si>
    <t>Speed 0 m/hr</t>
  </si>
  <si>
    <t>iPhone compass 180 -&gt; WP1</t>
  </si>
  <si>
    <t>iPhone compass 180 -&gt; WP2</t>
  </si>
  <si>
    <t>iPhone compass 270 -&gt; WP3</t>
  </si>
  <si>
    <t>iPhone compass 270 -&gt; WP4</t>
  </si>
  <si>
    <t>Gimbal Plan - validation</t>
  </si>
  <si>
    <t>Cumulative yaw vs pitch. Re-run after adding/removing plan rows.</t>
  </si>
  <si>
    <t>Fast-yaw threshold (deg/step)</t>
  </si>
  <si>
    <t>Pitch limit (deg)</t>
  </si>
  <si>
    <t>Yaw cable limit (+/- deg)</t>
  </si>
  <si>
    <t>Max |cumulative yaw| (deg)</t>
  </si>
  <si>
    <t>Yaw cable headroom (deg)</t>
  </si>
  <si>
    <t>Max pitch (deg)</t>
  </si>
  <si>
    <t>Fast-yaw steps flagged</t>
  </si>
  <si>
    <t>Cum yaw (deg)</t>
  </si>
  <si>
    <t>Pitch (deg)</t>
  </si>
  <si>
    <t>Yaw step (deg)</t>
  </si>
  <si>
    <t>Fast?</t>
  </si>
  <si>
    <t>Fast pitch</t>
  </si>
  <si>
    <t>limX</t>
  </si>
  <si>
    <t>limY</t>
  </si>
  <si>
    <t>Gimbal Visual</t>
  </si>
  <si>
    <t>Dir (CW/CCW)</t>
  </si>
  <si>
    <t>Moon Az (°)</t>
  </si>
  <si>
    <t>Moon Alt (°)</t>
  </si>
  <si>
    <t>Moon above horizon</t>
  </si>
  <si>
    <t>Get Map</t>
  </si>
  <si>
    <t>http://www.skippysky.com.au/Compact/Australia/Compact_Oz_Stockport.html</t>
  </si>
  <si>
    <t>Cable Visual</t>
  </si>
  <si>
    <t>CABLEPUSH</t>
  </si>
  <si>
    <t>PREP</t>
  </si>
  <si>
    <t>UTILS</t>
  </si>
  <si>
    <t>ASTRO</t>
  </si>
  <si>
    <t>TRACKPUSH</t>
  </si>
  <si>
    <t>PushTrackPathsToCart ok</t>
  </si>
  <si>
    <t>RenderPlanView ok</t>
  </si>
  <si>
    <t>=== PushTrackPathsToCart ===</t>
  </si>
  <si>
    <t>Mode</t>
  </si>
  <si>
    <t>F</t>
  </si>
  <si>
    <t>_x000D_</t>
  </si>
  <si>
    <t>Yaw</t>
  </si>
  <si>
    <t>Pitch</t>
  </si>
  <si>
    <t>Obj</t>
  </si>
  <si>
    <t>dyaw</t>
  </si>
  <si>
    <t>dpitch</t>
  </si>
  <si>
    <t>Way 01</t>
  </si>
  <si>
    <t>CARTPUSH</t>
  </si>
  <si>
    <t>TRACKPLAN</t>
  </si>
  <si>
    <t xml:space="preserve">  (build: Day28 dated-timeline ease fix)</t>
  </si>
  <si>
    <t xml:space="preserve">  (build: Day29 Phase-1 WP-event binding -- tail tokens awp/offms)</t>
  </si>
  <si>
    <t xml:space="preserve">    bind: awp=1 offms=0</t>
  </si>
  <si>
    <t>Built 2 TrackInterval(s).</t>
  </si>
  <si>
    <t>PrepSession, today</t>
  </si>
  <si>
    <t>Prep Plan</t>
  </si>
  <si>
    <t>PrepCart</t>
  </si>
  <si>
    <t>--- BuildPlan start ---</t>
  </si>
  <si>
    <t>RenderCableStrip ok</t>
  </si>
  <si>
    <t>--- BuildPlan end ---</t>
  </si>
  <si>
    <t>--- PushToCart start ---</t>
  </si>
  <si>
    <t>PushCartPlan ok</t>
  </si>
  <si>
    <t>PushTrackPlanToCart ok</t>
  </si>
  <si>
    <t>CHARTPUSH</t>
  </si>
  <si>
    <t>PushChartToCart ok</t>
  </si>
  <si>
    <t>PushCableStripToCart ok</t>
  </si>
  <si>
    <t>--- PushToCart end ---</t>
  </si>
  <si>
    <t>Track</t>
  </si>
  <si>
    <t>REALTIME</t>
  </si>
  <si>
    <t>AstroPush.SetRealtimeAnchor ok</t>
  </si>
  <si>
    <t>Pan Follow</t>
  </si>
  <si>
    <t>Cable span (deg)</t>
  </si>
  <si>
    <t>Cable span OK (&lt;=450)</t>
  </si>
  <si>
    <t>CABLESPAN</t>
  </si>
  <si>
    <t>CableSpan.DetectCableSpan ok</t>
  </si>
  <si>
    <t>GP02</t>
  </si>
  <si>
    <t>GP03</t>
  </si>
  <si>
    <t>Pan Time</t>
  </si>
  <si>
    <t>Pan Speed</t>
  </si>
  <si>
    <t>Moon (local): rise=05:03 set=14:59</t>
  </si>
  <si>
    <t>Astro yaw</t>
  </si>
  <si>
    <t>Astro pitch</t>
  </si>
  <si>
    <t>VIZ</t>
  </si>
  <si>
    <t>row 6 (viz 15) not-astro/False -&gt; L15/M15 blank</t>
  </si>
  <si>
    <t>row 8 (viz 17) not-astro/False -&gt; L17/M17 blank</t>
  </si>
  <si>
    <t>Aim</t>
  </si>
  <si>
    <t>Short</t>
  </si>
  <si>
    <t xml:space="preserve">  WP02 -&gt; s,0,0,0,o</t>
  </si>
  <si>
    <t>mw zenith band: alt&gt;70 eased yaw 76.4 -&gt; -76.5 over 175 min</t>
  </si>
  <si>
    <t xml:space="preserve">  (build: Day32 step-scan + cart-position eh for Track/Move)</t>
  </si>
  <si>
    <t xml:space="preserve">    eh: (none -&gt; NAN: relative row)</t>
  </si>
  <si>
    <t xml:space="preserve">    bind: awp=0 offms=0 (not WP-anchored -&gt; cart uses ts/te)</t>
  </si>
  <si>
    <t>Actual (mins)</t>
  </si>
  <si>
    <t>Stay (min)</t>
  </si>
  <si>
    <t>--- PushCartPlan start (REAL PUSH) ---</t>
  </si>
  <si>
    <t xml:space="preserve">OK OK loaded n=2_x000D_
</t>
  </si>
  <si>
    <t>--- PushCartPlan end (REAL PUSH) ---</t>
  </si>
  <si>
    <t>--- PushTrackPlanToCart start (REAL PUSH) ---</t>
  </si>
  <si>
    <t>--- PushTrackPlanToCart end (REAL PUSH, 2 intervals) ---</t>
  </si>
  <si>
    <t>--- PushChartToCart start (REAL PUSH) ---</t>
  </si>
  <si>
    <t xml:space="preserve">  GET chartsvg idx=0 last=0 (150 raw chars)</t>
  </si>
  <si>
    <t xml:space="preserve">    OK OK chartsvg idx=0 len=150_x000D_
</t>
  </si>
  <si>
    <t xml:space="preserve">  GET chartsvg idx=1 last=0 (150 raw chars)</t>
  </si>
  <si>
    <t xml:space="preserve">    OK OK chartsvg idx=1 len=300_x000D_
</t>
  </si>
  <si>
    <t xml:space="preserve">  GET chartsvg idx=2 last=1 (28 raw chars)</t>
  </si>
  <si>
    <t xml:space="preserve">    OK OK chartsvg idx=2 len=328_x000D_
</t>
  </si>
  <si>
    <t>--- PushChartToCart end (REAL PUSH, 3 chunk(s)) ---</t>
  </si>
  <si>
    <t>--- PushCableStripToCart start (REAL PUSH) ---</t>
  </si>
  <si>
    <t xml:space="preserve">  GET /settings/cablesvg idx=0 last=0 (150 chars)</t>
  </si>
  <si>
    <t xml:space="preserve">  GET /settings/cablesvg idx=1 last=0 (150 chars)</t>
  </si>
  <si>
    <t xml:space="preserve">  GET /settings/cablesvg idx=2 last=0 (150 chars)</t>
  </si>
  <si>
    <t xml:space="preserve">  GET /settings/cablesvg idx=3 last=0 (150 chars)</t>
  </si>
  <si>
    <t>--- end (REAL PUSH, 5 chunk(s)) ---</t>
  </si>
  <si>
    <t>Fast</t>
  </si>
  <si>
    <t xml:space="preserve">  GP point 0: yaw=0.0 pitch=0.0</t>
  </si>
  <si>
    <t xml:space="preserve">  GET chartsvg idx=2 last=0 (150 raw chars)</t>
  </si>
  <si>
    <t xml:space="preserve">    OK OK chartsvg idx=2 len=450_x000D_
</t>
  </si>
  <si>
    <t xml:space="preserve">  GET chartsvg idx=3 last=0 (150 raw chars)</t>
  </si>
  <si>
    <t xml:space="preserve">    OK OK chartsvg idx=3 len=600_x000D_
</t>
  </si>
  <si>
    <t xml:space="preserve">  GET chartsvg idx=4 last=0 (150 raw chars)</t>
  </si>
  <si>
    <t xml:space="preserve">    OK OK chartsvg idx=4 len=750_x000D_
</t>
  </si>
  <si>
    <t xml:space="preserve">  min=0.0 max=0.0 used=0.0 headroom=450.0</t>
  </si>
  <si>
    <t xml:space="preserve">  points=1 svg_len=601</t>
  </si>
  <si>
    <t xml:space="preserve">  GET /settings/cablesvg idx=4 last=1 (1 chars)</t>
  </si>
  <si>
    <t>swept span = 46 deg (limit 450), headroom 404, OK=True</t>
  </si>
  <si>
    <t>Sun at 15:01:00: az=320.2° alt=19.5° -&gt; yaw=-39.8° pitch=19.5°</t>
  </si>
  <si>
    <t>BuildGimbalPlanViz ok</t>
  </si>
  <si>
    <t xml:space="preserve">  WP01 -&gt; m,200,0,100,d</t>
  </si>
  <si>
    <t>Assembled: /plan/load?n=2&amp;s1=m,200,0,100,d&amp;s2=s,0,0,0,o  (2 segments)</t>
  </si>
  <si>
    <t>GET http://192.168.1.97/plan/load?n=2&amp;s1=m,200,0,100,d&amp;s2=s,0,0,0,o</t>
  </si>
  <si>
    <t xml:space="preserve">  idx=0 obj=N mode=P ts=0ms te=60000ms offy=0.0 offp=0.0</t>
  </si>
  <si>
    <t xml:space="preserve">    acquire (Pan Time get-there) -&gt; acquire_ms=0 (0.0 min)</t>
  </si>
  <si>
    <t xml:space="preserve">    eh: 0.0 deg (cart expected heading at fire time)</t>
  </si>
  <si>
    <t>GET http://192.168.1.97/settings/trackplan?idx=0&amp;ts=0&amp;te=60000&amp;obj=N&amp;mode=P&amp;offy=0.00&amp;offp=0.00&amp;acquire=0&amp;awp=1&amp;offms=0</t>
  </si>
  <si>
    <t>Sun at 15:03:30: az=319.7° alt=19.2° -&gt; yaw=-40.3° pitch=19.2°</t>
  </si>
  <si>
    <t>Sun at 15:06:00: az=319.2° alt=18.9° -&gt; yaw=-40.8° pitch=18.9°</t>
  </si>
  <si>
    <t>Sun at 15:08:30: az=318.7° alt=18.6° -&gt; yaw=-41.3° pitch=18.6°</t>
  </si>
  <si>
    <t>Sun at 15:11:00: az=318.2° alt=18.2° -&gt; yaw=-41.8° pitch=18.2°</t>
  </si>
  <si>
    <t>Sun at 15:13:30: az=317.7° alt=17.9° -&gt; yaw=-42.3° pitch=17.9°</t>
  </si>
  <si>
    <t>Sun at 15:16:00: az=317.2° alt=17.5° -&gt; yaw=-42.8° pitch=17.5°</t>
  </si>
  <si>
    <t>Sun at 15:18:30: az=316.7° alt=17.2° -&gt; yaw=-43.3° pitch=17.2°</t>
  </si>
  <si>
    <t>Sun at 15:21:00: az=316.2° alt=16.8° -&gt; yaw=-43.8° pitch=16.8°</t>
  </si>
  <si>
    <t>Sun at 15:23:30: az=315.8° alt=16.5° -&gt; yaw=-44.2° pitch=16.5°</t>
  </si>
  <si>
    <t>Sun at 15:26:00: az=315.3° alt=16.1° -&gt; yaw=-44.7° pitch=16.1°</t>
  </si>
  <si>
    <t>Sun at 15:28:30: az=314.8° alt=15.8° -&gt; yaw=-45.2° pitch=15.8°</t>
  </si>
  <si>
    <t>Sun at 15:31:00: az=314.4° alt=15.4° -&gt; yaw=-45.6° pitch=15.4°</t>
  </si>
  <si>
    <t xml:space="preserve">  GP track sun: 13 pts over 30 min</t>
  </si>
  <si>
    <t xml:space="preserve">  yaw_min=-45.6 points=14 svg_len=1045</t>
  </si>
  <si>
    <t xml:space="preserve">  GET chartsvg idx=5 last=0 (150 raw chars)</t>
  </si>
  <si>
    <t xml:space="preserve">    OK OK chartsvg idx=5 len=900_x000D_
</t>
  </si>
  <si>
    <t xml:space="preserve">  GET chartsvg idx=6 last=1 (145 raw chars)</t>
  </si>
  <si>
    <t xml:space="preserve">    OK OK chartsvg idx=6 len=1045_x000D_
</t>
  </si>
  <si>
    <t>--- PushChartToCart end (REAL PUSH, 7 chunk(s)) ---</t>
  </si>
  <si>
    <t>Init OK 16:16:41</t>
  </si>
  <si>
    <t>Phase 1  -  Daytime</t>
  </si>
  <si>
    <t>ASTROPUSH</t>
  </si>
  <si>
    <t>=== PushAstroToCart ===</t>
  </si>
  <si>
    <t>Sun rise  yaw=61.7 pitch=-0.8</t>
  </si>
  <si>
    <t>Sun set   yaw=298.3 pitch=-0.8</t>
  </si>
  <si>
    <t>Moon rise 05:03 yaw=61.9 pitch=-0.5</t>
  </si>
  <si>
    <t>Moon set  14:59 yaw=300.4 pitch=-0.5</t>
  </si>
  <si>
    <t>AstroPush.PushAstroToCart ok</t>
  </si>
  <si>
    <t>MW rise 18:41 yaw=114.1 pitch=16.7</t>
  </si>
  <si>
    <t>MW mid  00:36 yaw=4.6 pitch=83.3</t>
  </si>
  <si>
    <t>MW end  05:51 yaw=251.2 pitch=25.2</t>
  </si>
  <si>
    <t>GET http://192.168.1.97/settings/astropos?sry=61.69&amp;srp=-0.83&amp;ssy=298.25&amp;ssp=-0.84&amp;mry=114.06&amp;mrp=16.71&amp;mmy=4.60&amp;mmp=83.35&amp;mey=251.22&amp;mep=25.21&amp;mnry=61.89&amp;mnrp=-0.48&amp;mnsy=300.37&amp;mnsp=-0.48</t>
  </si>
  <si>
    <t xml:space="preserve">OK {"mask":127,"sun_rise":{"y":61.69,"p":-0.83},"sun_set":{"y":298.25,"p":-0.84},"moon_rise":{"y":61.89,"p":-0.48},"moon_set":{"y":300.37,"p":-0.48},"mw_rise":{"y":114.06,"p":16.71},"mw_mid":{"y":4.60,"p":83.35},"mw_end":{"y":251.22,"p":25.21}}_x000D_
</t>
  </si>
  <si>
    <t>2026-06-12 17:57:54</t>
  </si>
  <si>
    <t>2026-06-12 18:02:47</t>
  </si>
  <si>
    <t>Sun at 15:01:00: az=278.4° alt=53.0° -&gt; yaw=-81.6° pitch=53.0°</t>
  </si>
  <si>
    <t>Sun at 15:03:30: az=278.0° alt=52.5° -&gt; yaw=-82.0° pitch=52.5°</t>
  </si>
  <si>
    <t>Sun at 15:06:00: az=277.5° alt=52.0° -&gt; yaw=-82.5° pitch=52.0°</t>
  </si>
  <si>
    <t>Sun at 15:08:30: az=277.1° alt=51.5° -&gt; yaw=-82.9° pitch=51.5°</t>
  </si>
  <si>
    <t>Sun at 15:11:00: az=276.6° alt=51.0° -&gt; yaw=-83.4° pitch=51.0°</t>
  </si>
  <si>
    <t>Sun at 15:13:30: az=276.2° alt=50.5° -&gt; yaw=-83.8° pitch=50.5°</t>
  </si>
  <si>
    <t>Sun at 15:16:00: az=275.8° alt=50.0° -&gt; yaw=-84.2° pitch=50.0°</t>
  </si>
  <si>
    <t>Sun at 15:18:30: az=275.3° alt=49.5° -&gt; yaw=-84.7° pitch=49.5°</t>
  </si>
  <si>
    <t>Sun at 15:21:00: az=274.9° alt=49.0° -&gt; yaw=-85.1° pitch=49.0°</t>
  </si>
  <si>
    <t>Sun at 15:23:30: az=274.5° alt=48.5° -&gt; yaw=-85.5° pitch=48.5°</t>
  </si>
  <si>
    <t>Sun at 15:26:00: az=274.1° alt=48.0° -&gt; yaw=-85.9° pitch=48.0°</t>
  </si>
  <si>
    <t>Sun at 15:28:30: az=273.7° alt=47.5° -&gt; yaw=-86.3° pitch=47.5°</t>
  </si>
  <si>
    <t>Sun at 15:31:00: az=273.3° alt=46.9° -&gt; yaw=-86.7° pitch=46.9°</t>
  </si>
  <si>
    <t xml:space="preserve">  yaw_min=-86.7 points=14 svg_len=1045</t>
  </si>
  <si>
    <t>2026-06-12 18:02:48</t>
  </si>
  <si>
    <t>gc</t>
  </si>
  <si>
    <t>2026-06-12 18:07:05</t>
  </si>
  <si>
    <t>GC at 21:01:00: az=97.9° alt=44.0° -&gt; yaw=97.9° pitch=44.0°</t>
  </si>
  <si>
    <t>row 7 (viz 16) ASTRO base yaw=97.9 pitch=44.0 -&gt; wrote L16/M16</t>
  </si>
  <si>
    <t>2026-06-12 18:07:07</t>
  </si>
  <si>
    <t>2026-06-12 18:07:19</t>
  </si>
  <si>
    <t>2026-06-12 18:07:33</t>
  </si>
  <si>
    <t>swept span = 266 deg (limit 450), headroom 184, OK=True</t>
  </si>
  <si>
    <t>CW</t>
  </si>
  <si>
    <t>2026-06-12 18:07:49</t>
  </si>
  <si>
    <t>2026-06-12 18:07:51</t>
  </si>
  <si>
    <t>2026-06-12 18:07:58</t>
  </si>
  <si>
    <t>2026-06-12 18:08:11</t>
  </si>
  <si>
    <t>swept span = 98 deg (limit 450), headroom 352, OK=True</t>
  </si>
  <si>
    <t>2026-06-12 18:08:30</t>
  </si>
  <si>
    <t>2026-06-12 18:08:32</t>
  </si>
  <si>
    <t>2026-06-12 18:08:36</t>
  </si>
  <si>
    <t>2026-06-12 18:08:45</t>
  </si>
  <si>
    <t>2026-06-12 18:09:01</t>
  </si>
  <si>
    <t xml:space="preserve">anchor UTC ms=1781253541000 -&gt; OK realtime anchored_x000D_
</t>
  </si>
  <si>
    <t>2026-06-12 18:09:02</t>
  </si>
  <si>
    <t>2026-06-12 18:09:03</t>
  </si>
  <si>
    <t>2026-06-12 18:09:04</t>
  </si>
  <si>
    <t xml:space="preserve">  idx=1 obj=W mode=F ts=60000ms te=7260000ms offy=0.0 offp=0.0</t>
  </si>
  <si>
    <t xml:space="preserve">    acquire (Pan Time get-there) -&gt; acquire_ms=489501 (8.2 min)</t>
  </si>
  <si>
    <t xml:space="preserve">  OK {"count":1,"anchor_ms":8168029}_x000D_
</t>
  </si>
  <si>
    <t>GET http://192.168.1.97/settings/trackplan?idx=1&amp;ts=60000&amp;te=7260000&amp;obj=W&amp;mode=F&amp;offy=0.00&amp;offp=0.00&amp;acquire=489501&amp;awp=0&amp;offms=0&amp;eh=0.00</t>
  </si>
  <si>
    <t xml:space="preserve">  OK {"count":2,"anchor_ms":8168029}_x000D_
</t>
  </si>
  <si>
    <t>2026-06-12 18:09:05</t>
  </si>
  <si>
    <t>sun seg 0 pushed (ts=-3535 te=9271)</t>
  </si>
  <si>
    <t>sun seg 1 pushed (ts=9271 te=22078)</t>
  </si>
  <si>
    <t>sun seg 2 pushed (ts=22078 te=34884)</t>
  </si>
  <si>
    <t>sun seg 3 pushed (ts=34884 te=47690)</t>
  </si>
  <si>
    <t>mw seg 0 pushed (ts=-3760 te=9813)</t>
  </si>
  <si>
    <t>mw seg 1 pushed (ts=9813 te=23386)</t>
  </si>
  <si>
    <t>mw seg 2 pushed (ts=23386 te=36958)</t>
  </si>
  <si>
    <t>mw seg 3 pushed (ts=36958 te=50531)</t>
  </si>
  <si>
    <t>moon seg 0 pushed (ts=1940 te=12027)</t>
  </si>
  <si>
    <t>moon seg 1 pushed (ts=12027 te=22115)</t>
  </si>
  <si>
    <t>moon seg 2 pushed (ts=22115 te=32203)</t>
  </si>
  <si>
    <t>moon seg 3 pushed (ts=32203 te=42290)</t>
  </si>
  <si>
    <t>2026-06-12 18:09:06</t>
  </si>
  <si>
    <t>GC at 21:01:00: az=213.1° alt=-16.7° -&gt; yaw=-146.9° pitch=-16.7°</t>
  </si>
  <si>
    <t>GC at 21:11:00: az=211.1° alt=-17.8° -&gt; yaw=-148.9° pitch=-17.8°</t>
  </si>
  <si>
    <t>GC at 21:21:00: az=209.1° alt=-18.8° -&gt; yaw=-150.9° pitch=-18.8°</t>
  </si>
  <si>
    <t>GC at 21:31:00: az=207.0° alt=-19.7° -&gt; yaw=-153.0° pitch=-19.7°</t>
  </si>
  <si>
    <t>GC at 21:41:00: az=204.8° alt=-20.6° -&gt; yaw=-155.2° pitch=-20.6°</t>
  </si>
  <si>
    <t>GC at 21:51:00: az=202.7° alt=-21.5° -&gt; yaw=-157.3° pitch=-21.5°</t>
  </si>
  <si>
    <t>GC at 22:01:00: az=200.4° alt=-22.2° -&gt; yaw=-159.6° pitch=-22.2°</t>
  </si>
  <si>
    <t>GC at 22:11:00: az=198.2° alt=-22.9° -&gt; yaw=-161.8° pitch=-22.9°</t>
  </si>
  <si>
    <t>GC at 22:21:00: az=195.9° alt=-23.5° -&gt; yaw=-164.1° pitch=-23.5°</t>
  </si>
  <si>
    <t>GC at 22:31:00: az=193.6° alt=-24.0° -&gt; yaw=-166.4° pitch=-24.0°</t>
  </si>
  <si>
    <t>GC at 22:41:00: az=191.2° alt=-24.4° -&gt; yaw=-168.8° pitch=-24.4°</t>
  </si>
  <si>
    <t>GC at 22:51:00: az=188.8° alt=-24.8° -&gt; yaw=-171.2° pitch=-24.8°</t>
  </si>
  <si>
    <t>GC at 23:01:00: az=186.4° alt=-25.0° -&gt; yaw=-173.6° pitch=-25.0°</t>
  </si>
  <si>
    <t xml:space="preserve">  GP track gc: 0 pts over 120 min</t>
  </si>
  <si>
    <t xml:space="preserve">  yaw_min=0.0 points=1 svg_len=328</t>
  </si>
  <si>
    <t>2026-06-12 18:09:07</t>
  </si>
  <si>
    <t xml:space="preserve">  NOTE row 7: action 'TRACK' - skipped</t>
  </si>
  <si>
    <t>2026-06-12 18:09:08</t>
  </si>
  <si>
    <t>2026-06-12 18:15:26</t>
  </si>
  <si>
    <t>GC at 21:11:00: az=96.7° alt=46.0° -&gt; yaw=96.7° pitch=46.0°</t>
  </si>
  <si>
    <t>GC at 21:21:00: az=95.5° alt=48.0° -&gt; yaw=95.5° pitch=48.0°</t>
  </si>
  <si>
    <t>GC at 21:31:00: az=94.2° alt=50.0° -&gt; yaw=94.2° pitch=50.0°</t>
  </si>
  <si>
    <t>GC at 21:41:00: az=92.9° alt=52.1° -&gt; yaw=92.9° pitch=52.1°</t>
  </si>
  <si>
    <t>GC at 21:51:00: az=91.5° alt=54.1° -&gt; yaw=91.5° pitch=54.1°</t>
  </si>
  <si>
    <t>GC at 22:01:00: az=90.1° alt=56.1° -&gt; yaw=90.1° pitch=56.1°</t>
  </si>
  <si>
    <t>GC at 22:11:00: az=88.6° alt=58.2° -&gt; yaw=88.6° pitch=58.2°</t>
  </si>
  <si>
    <t>GC at 22:21:00: az=87.0° alt=60.2° -&gt; yaw=87.0° pitch=60.2°</t>
  </si>
  <si>
    <t>GC at 22:31:00: az=85.3° alt=62.3° -&gt; yaw=85.3° pitch=62.3°</t>
  </si>
  <si>
    <t>GC at 22:41:00: az=83.5° alt=64.3° -&gt; yaw=83.5° pitch=64.3°</t>
  </si>
  <si>
    <t>GC at 22:51:00: az=81.4° alt=66.3° -&gt; yaw=81.4° pitch=66.3°</t>
  </si>
  <si>
    <t>GC at 23:01:00: az=79.2° alt=68.3° -&gt; yaw=79.2° pitch=68.3°</t>
  </si>
  <si>
    <t xml:space="preserve">  GP track gc: 13 pts over 120 min</t>
  </si>
  <si>
    <t xml:space="preserve">  yaw_min=0.0 points=14 svg_len=1069</t>
  </si>
  <si>
    <t>2026-06-12 18:15:27</t>
  </si>
  <si>
    <t xml:space="preserve">  GET chartsvg idx=6 last=0 (150 raw chars)</t>
  </si>
  <si>
    <t xml:space="preserve">    OK OK chartsvg idx=6 len=1050_x000D_
</t>
  </si>
  <si>
    <t xml:space="preserve">  GET chartsvg idx=7 last=1 (19 raw chars)</t>
  </si>
  <si>
    <t xml:space="preserve">    OK OK chartsvg idx=7 len=1069_x000D_
</t>
  </si>
  <si>
    <t>--- PushChartToCart end (REAL PUSH, 8 chunk(s)) ---</t>
  </si>
  <si>
    <t>2026-06-12 18:21:04</t>
  </si>
  <si>
    <t>2026-06-12 18:21:29</t>
  </si>
  <si>
    <t>2026-06-12 18:21:34</t>
  </si>
  <si>
    <t>2026-06-12 18:21:49</t>
  </si>
  <si>
    <t>2026-06-12 18:21:56</t>
  </si>
  <si>
    <t xml:space="preserve">anchor UTC ms=1781254316000 -&gt; OK realtime anchored_x000D_
</t>
  </si>
  <si>
    <t>2026-06-12 18:22:03</t>
  </si>
  <si>
    <t>2026-06-12 18:22:04</t>
  </si>
  <si>
    <t xml:space="preserve">  OK {"count":1,"anchor_ms":8948804}_x000D_
</t>
  </si>
  <si>
    <t xml:space="preserve">  OK {"count":2,"anchor_ms":8948804}_x000D_
</t>
  </si>
  <si>
    <t>2026-06-12 18:22:05</t>
  </si>
  <si>
    <t>2026-06-12 18:22:06</t>
  </si>
  <si>
    <t>sun seg 0 pushed (ts=-4316 te=8490)</t>
  </si>
  <si>
    <t>sun seg 1 pushed (ts=8490 te=21297)</t>
  </si>
  <si>
    <t>sun seg 2 pushed (ts=21297 te=34103)</t>
  </si>
  <si>
    <t>sun seg 3 pushed (ts=34103 te=46909)</t>
  </si>
  <si>
    <t>mw seg 0 pushed (ts=-4541 te=9032)</t>
  </si>
  <si>
    <t>mw seg 1 pushed (ts=9032 te=22605)</t>
  </si>
  <si>
    <t>mw seg 2 pushed (ts=22605 te=36177)</t>
  </si>
  <si>
    <t>mw seg 3 pushed (ts=36177 te=49750)</t>
  </si>
  <si>
    <t>moon seg 0 pushed (ts=1159 te=11246)</t>
  </si>
  <si>
    <t>moon seg 1 pushed (ts=11246 te=21334)</t>
  </si>
  <si>
    <t>moon seg 2 pushed (ts=21334 te=31422)</t>
  </si>
  <si>
    <t>moon seg 3 pushed (ts=31422 te=41509)</t>
  </si>
  <si>
    <t>2026-06-12 18:22:07</t>
  </si>
  <si>
    <t xml:space="preserve">  yaw_min=0.0 points=14 svg_len=1097</t>
  </si>
  <si>
    <t xml:space="preserve">  GET chartsvg idx=7 last=1 (47 raw chars)</t>
  </si>
  <si>
    <t xml:space="preserve">    OK OK chartsvg idx=7 len=1097_x000D_
</t>
  </si>
  <si>
    <t>2026-06-12 18:22:09</t>
  </si>
  <si>
    <t>2026-06-12 18:22:10</t>
  </si>
  <si>
    <t>2026-06-12 18:47:08</t>
  </si>
  <si>
    <t>GC at 18:48:09: az=113.3° alt=18.0° -&gt; yaw=113.3° pitch=18.0°</t>
  </si>
  <si>
    <t>row 7 (viz 16) ASTRO base yaw=113.3 pitch=18.0 -&gt; wrote L16/M16</t>
  </si>
  <si>
    <t>2026-06-12 18:47:10</t>
  </si>
  <si>
    <t>2026-06-12 18:47:18</t>
  </si>
  <si>
    <t>2026-06-12 18:47:35</t>
  </si>
  <si>
    <t>swept span = 113 deg (limit 450), headroom 337, OK=True</t>
  </si>
  <si>
    <t>2026-06-12 18:47:53</t>
  </si>
  <si>
    <t xml:space="preserve">anchor UTC ms=1781255873000 -&gt; OK realtime anchored_x000D_
</t>
  </si>
  <si>
    <t xml:space="preserve">OK ERROR: plan running - stop (which clears) before loading_x000D_
</t>
  </si>
  <si>
    <t>2026-06-12 18:47:54</t>
  </si>
  <si>
    <t>2026-06-12 18:47:55</t>
  </si>
  <si>
    <t xml:space="preserve">  idx=1 obj=W mode=F ts=60010ms te=7260010ms offy=0.0 offp=0.0</t>
  </si>
  <si>
    <t xml:space="preserve">    acquire (Pan Time get-there) -&gt; acquire_ms=566255 (9.4 min)</t>
  </si>
  <si>
    <t xml:space="preserve">  OK {"count":1,"anchor_ms":10500381}_x000D_
</t>
  </si>
  <si>
    <t>GET http://192.168.1.97/settings/trackplan?idx=1&amp;ts=60010&amp;te=7260010&amp;obj=W&amp;mode=F&amp;offy=0.00&amp;offp=0.00&amp;acquire=566255&amp;awp=0&amp;offms=0&amp;eh=0.00</t>
  </si>
  <si>
    <t xml:space="preserve">  OK {"count":2,"anchor_ms":10500381}_x000D_
</t>
  </si>
  <si>
    <t>2026-06-12 18:47:57</t>
  </si>
  <si>
    <t>sun seg 0 pushed (ts=-5868 te=6938)</t>
  </si>
  <si>
    <t>sun seg 1 pushed (ts=6938 te=19745)</t>
  </si>
  <si>
    <t>sun seg 2 pushed (ts=19745 te=32551)</t>
  </si>
  <si>
    <t>sun seg 3 pushed (ts=32551 te=45357)</t>
  </si>
  <si>
    <t>mw seg 0 pushed (ts=-6093 te=7480)</t>
  </si>
  <si>
    <t>mw seg 1 pushed (ts=7480 te=21053)</t>
  </si>
  <si>
    <t>mw seg 2 pushed (ts=21053 te=34625)</t>
  </si>
  <si>
    <t>mw seg 3 pushed (ts=34625 te=48198)</t>
  </si>
  <si>
    <t>moon seg 0 pushed (ts=-393 te=9694)</t>
  </si>
  <si>
    <t>moon seg 1 pushed (ts=9694 te=19782)</t>
  </si>
  <si>
    <t>moon seg 2 pushed (ts=19782 te=29870)</t>
  </si>
  <si>
    <t>moon seg 3 pushed (ts=29870 te=39957)</t>
  </si>
  <si>
    <t>2026-06-12 18:47:58</t>
  </si>
  <si>
    <t>GC at 18:48:59: az=113.2° alt=18.1° -&gt; yaw=113.2° pitch=18.1°</t>
  </si>
  <si>
    <t>GC at 18:58:59: az=112.0° alt=20.0° -&gt; yaw=112.0° pitch=20.0°</t>
  </si>
  <si>
    <t>GC at 19:08:59: az=110.8° alt=21.9° -&gt; yaw=110.8° pitch=21.9°</t>
  </si>
  <si>
    <t>GC at 19:18:59: az=109.6° alt=23.8° -&gt; yaw=109.6° pitch=23.8°</t>
  </si>
  <si>
    <t>GC at 19:28:59: az=108.5° alt=25.7° -&gt; yaw=108.5° pitch=25.7°</t>
  </si>
  <si>
    <t>GC at 19:38:59: az=107.3° alt=27.7° -&gt; yaw=107.3° pitch=27.7°</t>
  </si>
  <si>
    <t>GC at 19:48:59: az=106.2° alt=29.6° -&gt; yaw=106.2° pitch=29.6°</t>
  </si>
  <si>
    <t>GC at 19:58:59: az=105.0° alt=31.6° -&gt; yaw=105.0° pitch=31.6°</t>
  </si>
  <si>
    <t>GC at 20:08:59: az=103.9° alt=33.6° -&gt; yaw=103.9° pitch=33.6°</t>
  </si>
  <si>
    <t>GC at 20:18:59: az=102.8° alt=35.5° -&gt; yaw=102.8° pitch=35.5°</t>
  </si>
  <si>
    <t>GC at 20:28:59: az=101.6° alt=37.5° -&gt; yaw=101.6° pitch=37.5°</t>
  </si>
  <si>
    <t>GC at 20:38:59: az=100.5° alt=39.5° -&gt; yaw=100.5° pitch=39.5°</t>
  </si>
  <si>
    <t>GC at 20:48:59: az=99.3° alt=41.5° -&gt; yaw=99.3° pitch=41.5°</t>
  </si>
  <si>
    <t>2026-06-12 18:47:59</t>
  </si>
  <si>
    <t>2026-06-12 18:48:00</t>
  </si>
  <si>
    <t>2026-06-12 18:50:22</t>
  </si>
  <si>
    <t>GC at 18:51:23: az=112.9° alt=18.6° -&gt; yaw=112.9° pitch=18.6°</t>
  </si>
  <si>
    <t>row 7 (viz 16) ASTRO base yaw=112.9 pitch=18.6 -&gt; wrote L16/M16</t>
  </si>
  <si>
    <t>2026-06-12 18:50:24</t>
  </si>
  <si>
    <t>2026-06-12 18:50:29</t>
  </si>
  <si>
    <t>2026-06-12 18:50:36</t>
  </si>
  <si>
    <t>2026-06-12 18:50:43</t>
  </si>
  <si>
    <t>2026-06-12 18:50:44</t>
  </si>
  <si>
    <t xml:space="preserve">anchor UTC ms=1781256043000 -&gt; OK realtime anchored_x000D_
</t>
  </si>
  <si>
    <t>2026-06-12 18:50:45</t>
  </si>
  <si>
    <t>2026-06-12 18:50:46</t>
  </si>
  <si>
    <t xml:space="preserve">  idx=1 obj=W mode=F ts=60020ms te=7260020ms offy=0.0 offp=0.0</t>
  </si>
  <si>
    <t xml:space="preserve">    acquire (Pan Time get-there) -&gt; acquire_ms=564319 (9.4 min)</t>
  </si>
  <si>
    <t xml:space="preserve">  OK {"count":1,"anchor_ms":10671245}_x000D_
</t>
  </si>
  <si>
    <t>GET http://192.168.1.97/settings/trackplan?idx=1&amp;ts=60020&amp;te=7260020&amp;obj=W&amp;mode=F&amp;offy=0.00&amp;offp=0.00&amp;acquire=564319&amp;awp=0&amp;offms=0&amp;eh=0.00</t>
  </si>
  <si>
    <t xml:space="preserve">  OK {"count":2,"anchor_ms":10671245}_x000D_
</t>
  </si>
  <si>
    <t>2026-06-12 18:50:48</t>
  </si>
  <si>
    <t>sun seg 0 pushed (ts=-6039 te=6767)</t>
  </si>
  <si>
    <t>sun seg 1 pushed (ts=6767 te=19573)</t>
  </si>
  <si>
    <t>sun seg 2 pushed (ts=19573 te=32380)</t>
  </si>
  <si>
    <t>sun seg 3 pushed (ts=32380 te=45186)</t>
  </si>
  <si>
    <t>mw seg 0 pushed (ts=-6264 te=7309)</t>
  </si>
  <si>
    <t>mw seg 1 pushed (ts=7309 te=20882)</t>
  </si>
  <si>
    <t>mw seg 2 pushed (ts=20882 te=34454)</t>
  </si>
  <si>
    <t>mw seg 3 pushed (ts=34454 te=48027)</t>
  </si>
  <si>
    <t>moon seg 0 pushed (ts=-564 te=9523)</t>
  </si>
  <si>
    <t>moon seg 1 pushed (ts=9523 te=19611)</t>
  </si>
  <si>
    <t>moon seg 2 pushed (ts=19611 te=29698)</t>
  </si>
  <si>
    <t>moon seg 3 pushed (ts=29698 te=39786)</t>
  </si>
  <si>
    <t>2026-06-12 18:50:52</t>
  </si>
  <si>
    <t>GC at 18:51:52: az=112.8° alt=18.7° -&gt; yaw=112.8° pitch=18.7°</t>
  </si>
  <si>
    <t>GC at 19:01:52: az=111.6° alt=20.6° -&gt; yaw=111.6° pitch=20.6°</t>
  </si>
  <si>
    <t>GC at 19:11:52: az=110.4° alt=22.5° -&gt; yaw=110.4° pitch=22.5°</t>
  </si>
  <si>
    <t>GC at 19:21:52: az=109.3° alt=24.4° -&gt; yaw=109.3° pitch=24.4°</t>
  </si>
  <si>
    <t>GC at 19:31:52: az=108.1° alt=26.3° -&gt; yaw=108.1° pitch=26.3°</t>
  </si>
  <si>
    <t>GC at 19:41:52: az=107.0° alt=28.2° -&gt; yaw=107.0° pitch=28.2°</t>
  </si>
  <si>
    <t>GC at 19:51:52: az=105.9° alt=30.2° -&gt; yaw=105.9° pitch=30.2°</t>
  </si>
  <si>
    <t>GC at 20:01:52: az=104.7° alt=32.2° -&gt; yaw=104.7° pitch=32.2°</t>
  </si>
  <si>
    <t>GC at 20:11:52: az=103.6° alt=34.1° -&gt; yaw=103.6° pitch=34.1°</t>
  </si>
  <si>
    <t>GC at 20:21:52: az=102.4° alt=36.1° -&gt; yaw=102.4° pitch=36.1°</t>
  </si>
  <si>
    <t>GC at 20:31:52: az=101.3° alt=38.1° -&gt; yaw=101.3° pitch=38.1°</t>
  </si>
  <si>
    <t>GC at 20:41:52: az=100.1° alt=40.1° -&gt; yaw=100.1° pitch=40.1°</t>
  </si>
  <si>
    <t>GC at 20:51:52: az=99.0° alt=42.1° -&gt; yaw=99.0° pitch=42.1°</t>
  </si>
  <si>
    <t>2026-06-12 18:50:54</t>
  </si>
  <si>
    <t>2026-06-12 18:50:55</t>
  </si>
  <si>
    <t>2026-06-12 19:17:26</t>
  </si>
  <si>
    <t xml:space="preserve">anchor UTC ms=1781257646000 -&gt; OK realtime anchored_x000D_
</t>
  </si>
  <si>
    <t>2026-06-12 19:17:28</t>
  </si>
  <si>
    <t>2026-06-12 19:17:43</t>
  </si>
  <si>
    <t xml:space="preserve">  OK {"count":1,"anchor_ms":110024}_x000D_
</t>
  </si>
  <si>
    <t>GET http://192.168.1.97/settings/trackplan?idx=1&amp;ts=60010&amp;te=7260010&amp;obj=W&amp;mode=F&amp;offy=0.00&amp;offp=0.00&amp;acquire=564319&amp;awp=0&amp;offms=0&amp;eh=0.00</t>
  </si>
  <si>
    <t xml:space="preserve">  OK {"count":2,"anchor_ms":110024}_x000D_
</t>
  </si>
  <si>
    <t>2026-06-12 19:17:44</t>
  </si>
  <si>
    <t>sun seg 0 pushed (ts=-7655 te=5151)</t>
  </si>
  <si>
    <t>sun seg 1 pushed (ts=5151 te=17958)</t>
  </si>
  <si>
    <t>sun seg 2 pushed (ts=17958 te=30764)</t>
  </si>
  <si>
    <t>sun seg 3 pushed (ts=30764 te=43570)</t>
  </si>
  <si>
    <t>mw seg 0 pushed (ts=-7880 te=5693)</t>
  </si>
  <si>
    <t>mw seg 1 pushed (ts=5693 te=19266)</t>
  </si>
  <si>
    <t>mw seg 2 pushed (ts=19266 te=32838)</t>
  </si>
  <si>
    <t>mw seg 3 pushed (ts=32838 te=46411)</t>
  </si>
  <si>
    <t>moon seg 0 pushed (ts=-2180 te=7907)</t>
  </si>
  <si>
    <t>moon seg 1 pushed (ts=7907 te=17995)</t>
  </si>
  <si>
    <t>moon seg 2 pushed (ts=17995 te=28083)</t>
  </si>
  <si>
    <t>moon seg 3 pushed (ts=28083 te=38170)</t>
  </si>
  <si>
    <t>2026-06-12 19:17:45</t>
  </si>
  <si>
    <t>GC at 19:18:46: az=109.6° alt=23.8° -&gt; yaw=109.6° pitch=23.8°</t>
  </si>
  <si>
    <t>GC at 19:28:46: az=108.5° alt=25.7° -&gt; yaw=108.5° pitch=25.7°</t>
  </si>
  <si>
    <t>GC at 19:38:46: az=107.3° alt=27.6° -&gt; yaw=107.3° pitch=27.6°</t>
  </si>
  <si>
    <t>GC at 19:48:46: az=106.2° alt=29.6° -&gt; yaw=106.2° pitch=29.6°</t>
  </si>
  <si>
    <t>GC at 19:58:46: az=105.1° alt=31.5° -&gt; yaw=105.1° pitch=31.5°</t>
  </si>
  <si>
    <t>GC at 20:08:45: az=103.9° alt=33.5° -&gt; yaw=103.9° pitch=33.5°</t>
  </si>
  <si>
    <t>GC at 20:18:46: az=102.8° alt=35.5° -&gt; yaw=102.8° pitch=35.5°</t>
  </si>
  <si>
    <t>GC at 20:28:46: az=101.7° alt=37.5° -&gt; yaw=101.7° pitch=37.5°</t>
  </si>
  <si>
    <t>GC at 20:38:46: az=100.5° alt=39.5° -&gt; yaw=100.5° pitch=39.5°</t>
  </si>
  <si>
    <t>GC at 20:48:46: az=99.3° alt=41.5° -&gt; yaw=99.3° pitch=41.5°</t>
  </si>
  <si>
    <t>GC at 20:58:46: az=98.2° alt=43.5° -&gt; yaw=98.2° pitch=43.5°</t>
  </si>
  <si>
    <t>GC at 21:08:46: az=97.0° alt=45.5° -&gt; yaw=97.0° pitch=45.5°</t>
  </si>
  <si>
    <t>GC at 21:18:46: az=95.7° alt=47.6° -&gt; yaw=95.7° pitch=47.6°</t>
  </si>
  <si>
    <t>2026-06-12 19:17:52</t>
  </si>
  <si>
    <t>2026-06-12 19:17:53</t>
  </si>
  <si>
    <t>2026-06-12 19:44:49</t>
  </si>
  <si>
    <t>GC at 19:45:50: az=106.5° alt=29.0° -&gt; yaw=106.5° pitch=29.0°</t>
  </si>
  <si>
    <t>row 7 (viz 16) ASTRO base yaw=106.5 pitch=29.0 -&gt; wrote L16/M16</t>
  </si>
  <si>
    <t>2026-06-12 19:44:54</t>
  </si>
  <si>
    <t>2026-06-12 19:44:59</t>
  </si>
  <si>
    <t>2026-06-12 19:45:17</t>
  </si>
  <si>
    <t>swept span = 107 deg (limit 450), headroom 343, OK=True</t>
  </si>
  <si>
    <t>2026-06-12 19:45:47</t>
  </si>
  <si>
    <t>GC at 19:46:47: az=106.4° alt=29.2° -&gt; yaw=46.4° pitch=29.2°</t>
  </si>
  <si>
    <t>row 7 (viz 16) ASTRO base yaw=46.4 pitch=29.2 -&gt; wrote L16/M16</t>
  </si>
  <si>
    <t>2026-06-12 19:45:49</t>
  </si>
  <si>
    <t>2026-06-12 19:45:55</t>
  </si>
  <si>
    <t>2026-06-12 19:46:15</t>
  </si>
  <si>
    <t>2026-06-12 19:46:44</t>
  </si>
  <si>
    <t>2026-06-12 19:46:45</t>
  </si>
  <si>
    <t>GC at 19:47:45: az=106.3° alt=29.4° -&gt; yaw=66.3° pitch=29.4°</t>
  </si>
  <si>
    <t>row 7 (viz 16) ASTRO base yaw=66.3 pitch=29.4 -&gt; wrote L16/M16</t>
  </si>
  <si>
    <t>2026-06-12 19:46:48</t>
  </si>
  <si>
    <t>2026-06-12 19:46:53</t>
  </si>
  <si>
    <t>2026-06-12 19:47:54</t>
  </si>
  <si>
    <t>swept span = 66 deg (limit 450), headroom 384, OK=True</t>
  </si>
  <si>
    <t>2026-06-12 20:07:34</t>
  </si>
  <si>
    <t>GC at 20:08:34: az=104.0° alt=33.5° -&gt; yaw=64.0° pitch=33.5°</t>
  </si>
  <si>
    <t>row 7 (viz 16) ASTRO base yaw=64.0 pitch=33.5 -&gt; wrote L16/M16</t>
  </si>
  <si>
    <t>2026-06-12 20:07:35</t>
  </si>
  <si>
    <t>2026-06-12 20:07:41</t>
  </si>
  <si>
    <t>2026-06-12 20:07:57</t>
  </si>
  <si>
    <t>swept span = 64 deg (limit 450), headroom 386, OK=True</t>
  </si>
  <si>
    <t>2026-06-12 20:08:38</t>
  </si>
  <si>
    <t>GC at 20:09:39: az=103.8° alt=33.7° -&gt; yaw=63.8° pitch=33.7°</t>
  </si>
  <si>
    <t>row 7 (viz 16) ASTRO base yaw=63.8 pitch=33.7 -&gt; wrote L16/M16</t>
  </si>
  <si>
    <t>2026-06-12 20:08:40</t>
  </si>
  <si>
    <t>2026-06-12 20:08:46</t>
  </si>
  <si>
    <t>2026-06-12 20:08:53</t>
  </si>
  <si>
    <t>2026-06-12 20:24:40</t>
  </si>
  <si>
    <t>GC at 20:25:40: az=102.0° alt=36.9° -&gt; yaw=62.0° pitch=36.9°</t>
  </si>
  <si>
    <t>row 7 (viz 16) ASTRO base yaw=62.0 pitch=36.9 -&gt; wrote L16/M16</t>
  </si>
  <si>
    <t>2026-06-12 20:24:41</t>
  </si>
  <si>
    <t>2026-06-12 20:24:46</t>
  </si>
  <si>
    <t>2026-06-12 20:24:55</t>
  </si>
  <si>
    <t>swept span = 62 deg (limit 450), headroom 388, OK=True</t>
  </si>
  <si>
    <t>2026-06-12 21:35:00</t>
  </si>
  <si>
    <t>Slow Y</t>
  </si>
  <si>
    <t>Sun Y</t>
  </si>
  <si>
    <t>Moon Y</t>
  </si>
  <si>
    <t>GC Y</t>
  </si>
  <si>
    <t>GC at 21:36:01: az=93.6° alt=51.1° -&gt; yaw=53.6° pitch=51.1°</t>
  </si>
  <si>
    <t>row 7 (viz 16) ASTRO base yaw=53.6 pitch=51.1 -&gt; wrote L16/M16</t>
  </si>
  <si>
    <t>2026-06-12 21:35:02</t>
  </si>
  <si>
    <t>2026-06-12 21:35:12</t>
  </si>
  <si>
    <t>2026-06-12 21:35:20</t>
  </si>
  <si>
    <t>swept span = 54 deg (limit 450), headroom 396, OK=True</t>
  </si>
  <si>
    <t>2026-06-12 21:35:27</t>
  </si>
  <si>
    <t xml:space="preserve">anchor UTC ms=1781265927000 -&gt; OK realtime anchored_x000D_
</t>
  </si>
  <si>
    <t>2026-06-12 21:35:28</t>
  </si>
  <si>
    <t>2026-06-12 21:36:03</t>
  </si>
  <si>
    <t xml:space="preserve">    eh: 40.0 deg (cart expected heading at fire time)</t>
  </si>
  <si>
    <t xml:space="preserve">    acquire (Pan Time get-there) -&gt; acquire_ms=267783 (4.5 min)</t>
  </si>
  <si>
    <t xml:space="preserve">  OK {"count":1,"anchor_ms":897614}_x000D_
</t>
  </si>
  <si>
    <t>GET http://192.168.1.97/settings/trackplan?idx=1&amp;ts=60020&amp;te=7260020&amp;obj=W&amp;mode=F&amp;offy=0.00&amp;offp=0.00&amp;acquire=267783&amp;awp=0&amp;offms=0&amp;eh=40.00</t>
  </si>
  <si>
    <t xml:space="preserve">  OK {"count":2,"anchor_ms":897614}_x000D_
</t>
  </si>
  <si>
    <t>2026-06-12 21:36:04</t>
  </si>
  <si>
    <t>sun seg 0 pushed (ts=-15955 te=-3149)</t>
  </si>
  <si>
    <t>sun seg 1 pushed (ts=-3149 te=9658)</t>
  </si>
  <si>
    <t>sun seg 2 pushed (ts=9658 te=22464)</t>
  </si>
  <si>
    <t>sun seg 3 pushed (ts=22464 te=35270)</t>
  </si>
  <si>
    <t>mw seg 0 pushed (ts=-16180 te=-2607)</t>
  </si>
  <si>
    <t>mw seg 1 pushed (ts=-2607 te=10966)</t>
  </si>
  <si>
    <t>mw seg 2 pushed (ts=10966 te=24538)</t>
  </si>
  <si>
    <t>mw seg 3 pushed (ts=24538 te=38111)</t>
  </si>
  <si>
    <t>2026-06-12 21:36:05</t>
  </si>
  <si>
    <t>moon seg 0 pushed (ts=-10480 te=-393)</t>
  </si>
  <si>
    <t>moon seg 1 pushed (ts=-393 te=9695)</t>
  </si>
  <si>
    <t>moon seg 2 pushed (ts=9695 te=19783)</t>
  </si>
  <si>
    <t>moon seg 3 pushed (ts=19783 te=29870)</t>
  </si>
  <si>
    <t>2026-06-12 21:36:06</t>
  </si>
  <si>
    <t>GC at 21:37:06: az=93.4° alt=51.3° -&gt; yaw=53.4° pitch=51.3°</t>
  </si>
  <si>
    <t>GC at 21:47:06: az=92.1° alt=53.3° -&gt; yaw=52.1° pitch=53.3°</t>
  </si>
  <si>
    <t>GC at 21:57:06: az=90.7° alt=55.4° -&gt; yaw=50.7° pitch=55.4°</t>
  </si>
  <si>
    <t>GC at 22:07:06: az=89.2° alt=57.4° -&gt; yaw=49.2° pitch=57.4°</t>
  </si>
  <si>
    <t>GC at 22:17:06: az=87.7° alt=59.4° -&gt; yaw=47.7° pitch=59.4°</t>
  </si>
  <si>
    <t>GC at 22:27:06: az=86.0° alt=61.5° -&gt; yaw=46.0° pitch=61.5°</t>
  </si>
  <si>
    <t>GC at 22:37:06: az=84.2° alt=63.5° -&gt; yaw=44.2° pitch=63.5°</t>
  </si>
  <si>
    <t>GC at 22:47:06: az=82.3° alt=65.5° -&gt; yaw=42.3° pitch=65.5°</t>
  </si>
  <si>
    <t>GC at 22:57:06: az=80.1° alt=67.5° -&gt; yaw=40.1° pitch=67.5°</t>
  </si>
  <si>
    <t>GC at 23:07:06: az=77.6° alt=69.5° -&gt; yaw=37.6° pitch=69.5°</t>
  </si>
  <si>
    <t>GC at 23:17:06: az=74.8° alt=71.5° -&gt; yaw=34.8° pitch=71.5°</t>
  </si>
  <si>
    <t>GC at 23:27:06: az=71.4° alt=73.5° -&gt; yaw=31.4° pitch=73.5°</t>
  </si>
  <si>
    <t>GC at 23:37:06: az=67.4° alt=75.4° -&gt; yaw=27.4° pitch=75.4°</t>
  </si>
  <si>
    <t xml:space="preserve">  yaw_min=0.0 points=14 svg_len=1093</t>
  </si>
  <si>
    <t xml:space="preserve">  GET chartsvg idx=7 last=1 (43 raw chars)</t>
  </si>
  <si>
    <t xml:space="preserve">    OK OK chartsvg idx=7 len=1093_x000D_
</t>
  </si>
  <si>
    <t>2026-06-12 21:36:07</t>
  </si>
  <si>
    <t>2026-06-12 21:36:08</t>
  </si>
  <si>
    <t>2026-06-12 21:36:48</t>
  </si>
  <si>
    <t xml:space="preserve">anchor UTC ms=1781266008000 -&gt; OK realtime anchored_x000D_
</t>
  </si>
  <si>
    <t>2026-06-12 21:36:50</t>
  </si>
  <si>
    <t>2026-06-12 21:36:51</t>
  </si>
  <si>
    <t xml:space="preserve">  OK {"count":1,"anchor_ms":945959}_x000D_
</t>
  </si>
  <si>
    <t xml:space="preserve">  OK {"count":2,"anchor_ms":945959}_x000D_
</t>
  </si>
  <si>
    <t>2026-06-12 21:36:52</t>
  </si>
  <si>
    <t>sun seg 0 pushed (ts=-16003 te=-3197)</t>
  </si>
  <si>
    <t>sun seg 1 pushed (ts=-3197 te=9610)</t>
  </si>
  <si>
    <t>sun seg 2 pushed (ts=9610 te=22416)</t>
  </si>
  <si>
    <t>sun seg 3 pushed (ts=22416 te=35222)</t>
  </si>
  <si>
    <t>mw seg 0 pushed (ts=-16228 te=-2655)</t>
  </si>
  <si>
    <t>2026-06-12 21:36:53</t>
  </si>
  <si>
    <t>mw seg 1 pushed (ts=-2655 te=10918)</t>
  </si>
  <si>
    <t>mw seg 2 pushed (ts=10918 te=24490)</t>
  </si>
  <si>
    <t>mw seg 3 pushed (ts=24490 te=38063)</t>
  </si>
  <si>
    <t>moon seg 0 pushed (ts=-10528 te=-441)</t>
  </si>
  <si>
    <t>moon seg 1 pushed (ts=-441 te=9647)</t>
  </si>
  <si>
    <t>moon seg 2 pushed (ts=9647 te=19735)</t>
  </si>
  <si>
    <t>moon seg 3 pushed (ts=19735 te=29822)</t>
  </si>
  <si>
    <t>2026-06-12 21:36:54</t>
  </si>
  <si>
    <t>GC at 21:37:55: az=93.3° alt=51.4° -&gt; yaw=53.3° pitch=51.4°</t>
  </si>
  <si>
    <t>GC at 21:47:55: az=92.0° alt=53.5° -&gt; yaw=52.0° pitch=53.5°</t>
  </si>
  <si>
    <t>GC at 21:57:55: az=90.6° alt=55.5° -&gt; yaw=50.6° pitch=55.5°</t>
  </si>
  <si>
    <t>GC at 22:07:55: az=89.1° alt=57.6° -&gt; yaw=49.1° pitch=57.6°</t>
  </si>
  <si>
    <t>GC at 22:17:55: az=87.5° alt=59.6° -&gt; yaw=47.5° pitch=59.6°</t>
  </si>
  <si>
    <t>GC at 22:27:55: az=85.9° alt=61.6° -&gt; yaw=45.9° pitch=61.6°</t>
  </si>
  <si>
    <t>GC at 22:37:55: az=84.1° alt=63.7° -&gt; yaw=44.1° pitch=63.7°</t>
  </si>
  <si>
    <t>GC at 22:47:55: az=82.1° alt=65.7° -&gt; yaw=42.1° pitch=65.7°</t>
  </si>
  <si>
    <t>GC at 22:57:55: az=79.9° alt=67.7° -&gt; yaw=39.9° pitch=67.7°</t>
  </si>
  <si>
    <t>GC at 23:07:55: az=77.4° alt=69.7° -&gt; yaw=37.4° pitch=69.7°</t>
  </si>
  <si>
    <t>GC at 23:17:55: az=74.5° alt=71.7° -&gt; yaw=34.5° pitch=71.7°</t>
  </si>
  <si>
    <t>GC at 23:27:55: az=71.1° alt=73.6° -&gt; yaw=31.1° pitch=73.6°</t>
  </si>
  <si>
    <t>GC at 23:37:55: az=67.1° alt=75.5° -&gt; yaw=27.1° pitch=75.5°</t>
  </si>
  <si>
    <t>2026-06-12 21:36:55</t>
  </si>
  <si>
    <t>2026-06-12 21:36:56</t>
  </si>
  <si>
    <t>2026-06-12 21:41:00</t>
  </si>
  <si>
    <t xml:space="preserve">anchor UTC ms=1781266260000 -&gt; OK realtime anchored_x000D_
</t>
  </si>
  <si>
    <t>2026-06-12 21:41:02</t>
  </si>
  <si>
    <t>2026-06-12 21:41:14</t>
  </si>
  <si>
    <t xml:space="preserve">  idx=1 obj=W mode=F ts=60030ms te=7260030ms offy=0.0 offp=0.0</t>
  </si>
  <si>
    <t xml:space="preserve">  OK {"count":1,"anchor_ms":95146}_x000D_
</t>
  </si>
  <si>
    <t>GET http://192.168.1.97/settings/trackplan?idx=1&amp;ts=60030&amp;te=7260030&amp;obj=W&amp;mode=F&amp;offy=0.00&amp;offp=0.00&amp;acquire=267783&amp;awp=0&amp;offms=0&amp;eh=40.00</t>
  </si>
  <si>
    <t xml:space="preserve">  OK {"count":2,"anchor_ms":95146}_x000D_
</t>
  </si>
  <si>
    <t>2026-06-12 21:41:15</t>
  </si>
  <si>
    <t>sun seg 0 pushed (ts=-16266 te=-3460)</t>
  </si>
  <si>
    <t>sun seg 1 pushed (ts=-3460 te=9347)</t>
  </si>
  <si>
    <t>sun seg 2 pushed (ts=9347 te=22153)</t>
  </si>
  <si>
    <t>sun seg 3 pushed (ts=22153 te=34959)</t>
  </si>
  <si>
    <t>mw seg 0 pushed (ts=-16491 te=-2918)</t>
  </si>
  <si>
    <t>mw seg 1 pushed (ts=-2918 te=10655)</t>
  </si>
  <si>
    <t>mw seg 2 pushed (ts=10655 te=24227)</t>
  </si>
  <si>
    <t>mw seg 3 pushed (ts=24227 te=37800)</t>
  </si>
  <si>
    <t>moon seg 0 pushed (ts=-10791 te=-704)</t>
  </si>
  <si>
    <t>2026-06-12 21:41:16</t>
  </si>
  <si>
    <t>moon seg 1 pushed (ts=-704 te=9384)</t>
  </si>
  <si>
    <t>moon seg 2 pushed (ts=9384 te=19472)</t>
  </si>
  <si>
    <t>moon seg 3 pushed (ts=19472 te=29559)</t>
  </si>
  <si>
    <t>GC at 21:42:17: az=92.7° alt=52.3° -&gt; yaw=52.7° pitch=52.3°</t>
  </si>
  <si>
    <t>GC at 21:52:17: az=91.4° alt=54.4° -&gt; yaw=51.4° pitch=54.4°</t>
  </si>
  <si>
    <t>GC at 22:02:17: az=89.9° alt=56.4° -&gt; yaw=49.9° pitch=56.4°</t>
  </si>
  <si>
    <t>GC at 22:12:17: az=88.4° alt=58.4° -&gt; yaw=48.4° pitch=58.4°</t>
  </si>
  <si>
    <t>GC at 22:22:17: az=86.8° alt=60.5° -&gt; yaw=46.8° pitch=60.5°</t>
  </si>
  <si>
    <t>GC at 22:32:17: az=85.1° alt=62.5° -&gt; yaw=45.1° pitch=62.5°</t>
  </si>
  <si>
    <t>GC at 22:42:17: az=83.2° alt=64.5° -&gt; yaw=43.2° pitch=64.5°</t>
  </si>
  <si>
    <t>2026-06-12 21:41:17</t>
  </si>
  <si>
    <t>GC at 22:52:17: az=81.2° alt=66.6° -&gt; yaw=41.2° pitch=66.6°</t>
  </si>
  <si>
    <t>GC at 23:02:17: az=78.8° alt=68.6° -&gt; yaw=38.8° pitch=68.6°</t>
  </si>
  <si>
    <t>GC at 23:12:17: az=76.2° alt=70.6° -&gt; yaw=36.2° pitch=70.6°</t>
  </si>
  <si>
    <t>GC at 23:22:17: az=73.1° alt=72.5° -&gt; yaw=33.1° pitch=72.5°</t>
  </si>
  <si>
    <t>GC at 23:32:17: az=69.5° alt=74.4° -&gt; yaw=29.5° pitch=74.4°</t>
  </si>
  <si>
    <t>GC at 23:42:17: az=65.0° alt=76.3° -&gt; yaw=25.0° pitch=76.3°</t>
  </si>
  <si>
    <t>2026-06-12 21:41:18</t>
  </si>
  <si>
    <t>2026-06-12 21:59:21</t>
  </si>
  <si>
    <t>GC at 22:00:21: az=90.2° alt=56.0° -&gt; yaw=50.2° pitch=56.0°</t>
  </si>
  <si>
    <t>row 7 (viz 16) ASTRO base yaw=50.2 pitch=56.0 -&gt; wrote L16/M16</t>
  </si>
  <si>
    <t>2026-06-12 21:59:22</t>
  </si>
  <si>
    <t>2026-06-12 21:59:29</t>
  </si>
  <si>
    <t>2026-06-12 21:59:43</t>
  </si>
  <si>
    <t>swept span = 50 deg (limit 450), headroom 400, OK=True</t>
  </si>
  <si>
    <t>2026-06-12 22:00:05</t>
  </si>
  <si>
    <t xml:space="preserve">anchor UTC ms=1781267405000 -&gt; OK realtime anchored_x000D_
</t>
  </si>
  <si>
    <t>2026-06-12 22:00:07</t>
  </si>
  <si>
    <t>2026-06-12 22:00:08</t>
  </si>
  <si>
    <t xml:space="preserve">    acquire (Pan Time get-there) -&gt; acquire_ms=251105 (4.2 min)</t>
  </si>
  <si>
    <t xml:space="preserve">  OK {"count":1,"anchor_ms":81462}_x000D_
</t>
  </si>
  <si>
    <t>GET http://192.168.1.97/settings/trackplan?idx=1&amp;ts=60020&amp;te=7260020&amp;obj=W&amp;mode=F&amp;offy=0.00&amp;offp=0.00&amp;acquire=251105&amp;awp=0&amp;offms=0&amp;eh=40.00</t>
  </si>
  <si>
    <t xml:space="preserve">  OK {"count":2,"anchor_ms":81462}_x000D_
</t>
  </si>
  <si>
    <t>2026-06-12 22:00:09</t>
  </si>
  <si>
    <t>sun seg 0 pushed (ts=-17400 te=-4594)</t>
  </si>
  <si>
    <t>sun seg 1 pushed (ts=-4594 te=8213)</t>
  </si>
  <si>
    <t>sun seg 2 pushed (ts=8213 te=21019)</t>
  </si>
  <si>
    <t>sun seg 3 pushed (ts=21019 te=33825)</t>
  </si>
  <si>
    <t>2026-06-12 22:00:10</t>
  </si>
  <si>
    <t>mw seg 0 pushed (ts=-17625 te=-4052)</t>
  </si>
  <si>
    <t>mw seg 1 pushed (ts=-4052 te=9521)</t>
  </si>
  <si>
    <t>mw seg 2 pushed (ts=9521 te=23093)</t>
  </si>
  <si>
    <t>mw seg 3 pushed (ts=23093 te=36666)</t>
  </si>
  <si>
    <t>moon seg 0 pushed (ts=-11925 te=-1838)</t>
  </si>
  <si>
    <t>moon seg 1 pushed (ts=-1838 te=8250)</t>
  </si>
  <si>
    <t>moon seg 2 pushed (ts=8250 te=18338)</t>
  </si>
  <si>
    <t>moon seg 3 pushed (ts=18338 te=28425)</t>
  </si>
  <si>
    <t>2026-06-12 22:00:11</t>
  </si>
  <si>
    <t>GC at 22:01:11: az=90.1° alt=56.2° -&gt; yaw=50.1° pitch=56.2°</t>
  </si>
  <si>
    <t>GC at 22:11:11: az=88.6° alt=58.2° -&gt; yaw=48.6° pitch=58.2°</t>
  </si>
  <si>
    <t>GC at 22:21:11: az=87.0° alt=60.3° -&gt; yaw=47.0° pitch=60.3°</t>
  </si>
  <si>
    <t>GC at 22:31:11: az=85.3° alt=62.3° -&gt; yaw=45.3° pitch=62.3°</t>
  </si>
  <si>
    <t>GC at 22:41:11: az=83.4° alt=64.3° -&gt; yaw=43.4° pitch=64.3°</t>
  </si>
  <si>
    <t>GC at 22:51:11: az=81.4° alt=66.3° -&gt; yaw=41.4° pitch=66.3°</t>
  </si>
  <si>
    <t>GC at 23:01:11: az=79.1° alt=68.3° -&gt; yaw=39.1° pitch=68.3°</t>
  </si>
  <si>
    <t>GC at 23:11:11: az=76.5° alt=70.3° -&gt; yaw=36.5° pitch=70.3°</t>
  </si>
  <si>
    <t>GC at 23:21:11: az=73.5° alt=72.3° -&gt; yaw=33.5° pitch=72.3°</t>
  </si>
  <si>
    <t>GC at 23:31:11: az=69.9° alt=74.2° -&gt; yaw=29.9° pitch=74.2°</t>
  </si>
  <si>
    <t>GC at 23:41:11: az=65.5° alt=76.1° -&gt; yaw=25.5° pitch=76.1°</t>
  </si>
  <si>
    <t>GC at 23:51:11: az=60.0° alt=77.9° -&gt; yaw=20.0° pitch=77.9°</t>
  </si>
  <si>
    <t>GC at 00:01:11: az=52.9° alt=79.6° -&gt; yaw=12.9° pitch=79.6°</t>
  </si>
  <si>
    <t xml:space="preserve">  yaw_min=0.0 points=14 svg_len=1089</t>
  </si>
  <si>
    <t xml:space="preserve">  GET chartsvg idx=7 last=1 (39 raw chars)</t>
  </si>
  <si>
    <t xml:space="preserve">    OK OK chartsvg idx=7 len=1089_x000D_
</t>
  </si>
  <si>
    <t>2026-06-12 22:00:12</t>
  </si>
  <si>
    <t>2026-06-12 22:00:13</t>
  </si>
  <si>
    <t>2026-06-12 22:03:17</t>
  </si>
  <si>
    <t xml:space="preserve">anchor UTC ms=1781267597000 -&gt; OK realtime anchored_x000D_
</t>
  </si>
  <si>
    <t>2026-06-12 22:03:19</t>
  </si>
  <si>
    <t>FORMULA</t>
  </si>
  <si>
    <t>GET /exposure/load branch=default url_bytes=1357</t>
  </si>
  <si>
    <t>2026-06-12 22:03:21</t>
  </si>
  <si>
    <t xml:space="preserve">GET /exposure/load HTTP 0 </t>
  </si>
  <si>
    <t>PushFormulaToCart ok</t>
  </si>
  <si>
    <t>2026-06-12 22:03:28</t>
  </si>
  <si>
    <t>2026-06-12 22:03:29</t>
  </si>
  <si>
    <t xml:space="preserve">  OK {"count":1,"anchor_ms":55555}_x000D_
</t>
  </si>
  <si>
    <t>GET http://192.168.1.97/settings/trackplan?idx=1&amp;ts=60030&amp;te=7260030&amp;obj=W&amp;mode=F&amp;offy=0.00&amp;offp=0.00&amp;acquire=251105&amp;awp=0&amp;offms=0&amp;eh=40.00</t>
  </si>
  <si>
    <t xml:space="preserve">  OK {"count":2,"anchor_ms":55555}_x000D_
</t>
  </si>
  <si>
    <t>2026-06-12 22:03:30</t>
  </si>
  <si>
    <t>sun seg 0 pushed (ts=-17601 te=-4795)</t>
  </si>
  <si>
    <t>sun seg 1 pushed (ts=-4795 te=8012)</t>
  </si>
  <si>
    <t>2026-06-12 22:03:31</t>
  </si>
  <si>
    <t>sun seg 2 pushed (ts=8012 te=20818)</t>
  </si>
  <si>
    <t>sun seg 3 pushed (ts=20818 te=33624)</t>
  </si>
  <si>
    <t>mw seg 0 pushed (ts=-17826 te=-4253)</t>
  </si>
  <si>
    <t>mw seg 1 pushed (ts=-4253 te=9320)</t>
  </si>
  <si>
    <t>mw seg 2 pushed (ts=9320 te=22892)</t>
  </si>
  <si>
    <t>mw seg 3 pushed (ts=22892 te=36465)</t>
  </si>
  <si>
    <t>moon seg 0 pushed (ts=-12126 te=-2039)</t>
  </si>
  <si>
    <t>moon seg 1 pushed (ts=-2039 te=8049)</t>
  </si>
  <si>
    <t>moon seg 2 pushed (ts=8049 te=18137)</t>
  </si>
  <si>
    <t>moon seg 3 pushed (ts=18137 te=28224)</t>
  </si>
  <si>
    <t>2026-06-12 22:03:32</t>
  </si>
  <si>
    <t>GC at 22:04:32: az=89.6° alt=56.9° -&gt; yaw=49.6° pitch=56.9°</t>
  </si>
  <si>
    <t>GC at 22:14:32: az=88.1° alt=58.9° -&gt; yaw=48.1° pitch=58.9°</t>
  </si>
  <si>
    <t>GC at 22:24:32: az=86.5° alt=60.9° -&gt; yaw=46.5° pitch=60.9°</t>
  </si>
  <si>
    <t>GC at 22:34:32: az=84.7° alt=63.0° -&gt; yaw=44.7° pitch=63.0°</t>
  </si>
  <si>
    <t>GC at 22:44:32: az=82.8° alt=65.0° -&gt; yaw=42.8° pitch=65.0°</t>
  </si>
  <si>
    <t>GC at 22:54:32: az=80.7° alt=67.0° -&gt; yaw=40.7° pitch=67.0°</t>
  </si>
  <si>
    <t>GC at 23:04:32: az=78.3° alt=69.0° -&gt; yaw=38.3° pitch=69.0°</t>
  </si>
  <si>
    <t>GC at 23:14:32: az=75.5° alt=71.0° -&gt; yaw=35.5° pitch=71.0°</t>
  </si>
  <si>
    <t>GC at 23:24:32: az=72.4° alt=73.0° -&gt; yaw=32.4° pitch=73.0°</t>
  </si>
  <si>
    <t>GC at 23:34:32: az=68.5° alt=74.9° -&gt; yaw=28.5° pitch=74.9°</t>
  </si>
  <si>
    <t>GC at 23:44:32: az=63.8° alt=76.7° -&gt; yaw=23.8° pitch=76.7°</t>
  </si>
  <si>
    <t>GC at 23:54:32: az=57.8° alt=78.5° -&gt; yaw=17.8° pitch=78.5°</t>
  </si>
  <si>
    <t>GC at 00:04:32: az=50.0° alt=80.2° -&gt; yaw=10.0° pitch=80.2°</t>
  </si>
  <si>
    <t xml:space="preserve">  yaw_min=0.0 points=14 svg_len=1087</t>
  </si>
  <si>
    <t xml:space="preserve">  GET chartsvg idx=7 last=1 (37 raw chars)</t>
  </si>
  <si>
    <t xml:space="preserve">    OK OK chartsvg idx=7 len=1087_x000D_
</t>
  </si>
  <si>
    <t>2026-06-12 22:03:35</t>
  </si>
  <si>
    <t>2026-06-12 22:04:09</t>
  </si>
  <si>
    <t xml:space="preserve">anchor UTC ms=1781267649000 -&gt; OK realtime anchored_x000D_
</t>
  </si>
  <si>
    <t>2026-06-12 22:04:11</t>
  </si>
  <si>
    <t>2026-06-12 22:04:13</t>
  </si>
  <si>
    <t>2026-06-12 22:04:14</t>
  </si>
  <si>
    <t xml:space="preserve">  OK {"count":1,"anchor_ms":101331}_x000D_
</t>
  </si>
  <si>
    <t xml:space="preserve">  OK {"count":2,"anchor_ms":101331}_x000D_
</t>
  </si>
  <si>
    <t>2026-06-12 22:04:15</t>
  </si>
  <si>
    <t>sun seg 0 pushed (ts=-17646 te=-4840)</t>
  </si>
  <si>
    <t>2026-06-12 22:04:16</t>
  </si>
  <si>
    <t>sun seg 1 pushed (ts=-4840 te=7966)</t>
  </si>
  <si>
    <t>sun seg 2 pushed (ts=7966 te=20773)</t>
  </si>
  <si>
    <t>sun seg 3 pushed (ts=20773 te=33579)</t>
  </si>
  <si>
    <t>mw seg 0 pushed (ts=-17871 te=-4298)</t>
  </si>
  <si>
    <t>mw seg 1 pushed (ts=-4298 te=9275)</t>
  </si>
  <si>
    <t>mw seg 2 pushed (ts=9275 te=22847)</t>
  </si>
  <si>
    <t>mw seg 3 pushed (ts=22847 te=36420)</t>
  </si>
  <si>
    <t>moon seg 0 pushed (ts=-12171 te=-2084)</t>
  </si>
  <si>
    <t>moon seg 1 pushed (ts=-2084 te=8004)</t>
  </si>
  <si>
    <t>moon seg 2 pushed (ts=8004 te=18091)</t>
  </si>
  <si>
    <t>moon seg 3 pushed (ts=18091 te=28179)</t>
  </si>
  <si>
    <t>2026-06-12 22:04:17</t>
  </si>
  <si>
    <t>GC at 22:05:17: az=89.5° alt=57.0° -&gt; yaw=49.5° pitch=57.0°</t>
  </si>
  <si>
    <t>GC at 22:15:17: az=88.0° alt=59.1° -&gt; yaw=48.0° pitch=59.1°</t>
  </si>
  <si>
    <t>GC at 22:25:17: az=86.3° alt=61.1° -&gt; yaw=46.3° pitch=61.1°</t>
  </si>
  <si>
    <t>GC at 22:35:17: az=84.6° alt=63.1° -&gt; yaw=44.6° pitch=63.1°</t>
  </si>
  <si>
    <t>GC at 22:45:17: az=82.6° alt=65.1° -&gt; yaw=42.6° pitch=65.1°</t>
  </si>
  <si>
    <t>GC at 22:55:17: az=80.5° alt=67.2° -&gt; yaw=40.5° pitch=67.2°</t>
  </si>
  <si>
    <t>GC at 23:05:17: az=78.1° alt=69.2° -&gt; yaw=38.1° pitch=69.2°</t>
  </si>
  <si>
    <t>GC at 23:15:17: az=75.3° alt=71.1° -&gt; yaw=35.3° pitch=71.1°</t>
  </si>
  <si>
    <t>GC at 23:25:17: az=72.1° alt=73.1° -&gt; yaw=32.1° pitch=73.1°</t>
  </si>
  <si>
    <t>GC at 23:35:17: az=68.2° alt=75.0° -&gt; yaw=28.2° pitch=75.0°</t>
  </si>
  <si>
    <t>GC at 23:45:17: az=63.4° alt=76.9° -&gt; yaw=23.4° pitch=76.9°</t>
  </si>
  <si>
    <t>GC at 23:55:17: az=57.3° alt=78.7° -&gt; yaw=17.3° pitch=78.7°</t>
  </si>
  <si>
    <t>GC at 00:05:17: az=49.3° alt=80.3° -&gt; yaw=9.3° pitch=80.3°</t>
  </si>
  <si>
    <t>2026-06-12 22:04:18</t>
  </si>
  <si>
    <t>2026-06-12 22:04:19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</si>
</sst>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hh:mm:ss"/>
    <numFmt numFmtId="166" formatCode="hh:mm"/>
    <numFmt numFmtId="167" formatCode="[$-F800]dddd\,\ mmmm\ dd\,\ yyyy"/>
    <numFmt numFmtId="168" formatCode="0.000"/>
    <numFmt numFmtId="169" formatCode="[$-F400]h:mm:ss\ AM/PM"/>
    <numFmt numFmtId="170" formatCode="_-* #,##0_-;\-* #,##0_-;_-* &quot;-&quot;??_-;_-@_-"/>
  </numFmts>
  <fonts count="30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name val="Cambria"/>
      <charset val="1"/>
    </font>
    <font>
      <b/>
      <sz val="11"/>
      <name val="Cambria"/>
      <charset val="1"/>
    </font>
    <font>
      <b/>
      <sz val="11"/>
      <name val="Calibri"/>
    </font>
    <font>
      <b/>
      <i/>
      <sz val="11"/>
      <name val="Cambria"/>
      <charset val="1"/>
    </font>
    <font>
      <sz val="11"/>
      <name val="Calibri"/>
    </font>
    <font>
      <sz val="10"/>
      <color rgb="FF000000"/>
      <name val="Arial Unicode MS"/>
    </font>
    <font>
      <b/>
      <i/>
      <sz val="11"/>
      <name val="Cambria"/>
      <family val="1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6E5C8"/>
        <bgColor rgb="FFDDDDDD"/>
      </patternFill>
    </fill>
    <fill>
      <patternFill patternType="solid">
        <fgColor rgb="FFE0E0E0"/>
      </patternFill>
    </fill>
    <fill>
      <patternFill patternType="solid">
        <fgColor rgb="FFF5F5F5"/>
        <bgColor rgb="FFF0F0F0"/>
      </patternFill>
    </fill>
    <fill>
      <patternFill patternType="solid">
        <fgColor rgb="FFDDDDDD"/>
        <bgColor rgb="FFE5D8C8"/>
      </patternFill>
    </fill>
    <fill>
      <patternFill patternType="solid">
        <fgColor rgb="FFF5F5F5"/>
      </patternFill>
    </fill>
    <fill>
      <patternFill patternType="solid">
        <fgColor rgb="FFDDDDDD"/>
      </patternFill>
    </fill>
    <fill>
      <patternFill patternType="solid">
        <fgColor rgb="FFFFFFEE"/>
        <bgColor rgb="FFF5F5F5"/>
      </patternFill>
    </fill>
    <fill>
      <patternFill patternType="solid">
        <fgColor rgb="FFFFFFEE"/>
      </patternFill>
    </fill>
    <fill>
      <patternFill patternType="solid">
        <fgColor rgb="FFF0F0F0"/>
        <bgColor rgb="FFF5F5F5"/>
      </patternFill>
    </fill>
    <fill>
      <patternFill patternType="solid">
        <fgColor rgb="FFFFFFEE"/>
        <bgColor rgb="FFF0F0F0"/>
      </patternFill>
    </fill>
    <fill>
      <patternFill patternType="solid">
        <fgColor theme="0" tint="-0.14999847407452621"/>
        <bgColor rgb="FFF0F0F0"/>
      </patternFill>
    </fill>
    <fill>
      <patternFill patternType="solid">
        <fgColor rgb="FFFFFFCC"/>
        <bgColor indexed="64"/>
      </patternFill>
    </fill>
    <fill>
      <patternFill patternType="solid">
        <fgColor rgb="FFFFFFEE"/>
        <bgColor indexed="64"/>
      </patternFill>
    </fill>
  </fills>
  <borders count="17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7" fillId="0" borderId="0"/>
    <xf numFmtId="164" fontId="29" fillId="0" borderId="0" applyFont="0" applyFill="0" applyBorder="0" applyAlignment="0" applyProtection="0"/>
  </cellStyleXfs>
  <cellXfs count="104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5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5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7" fillId="4" borderId="1" xfId="1" applyFill="1" applyBorder="1" applyAlignment="1">
      <alignment horizontal="left" vertical="center"/>
    </xf>
    <xf numFmtId="22" fontId="0" fillId="0" borderId="0" xfId="0" applyNumberFormat="1"/>
    <xf numFmtId="166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8" fillId="4" borderId="1" xfId="0" quotePrefix="1" applyNumberFormat="1" applyFont="1" applyFill="1" applyBorder="1" applyAlignment="1">
      <alignment horizontal="left" vertical="center"/>
    </xf>
    <xf numFmtId="0" fontId="9" fillId="0" borderId="0" xfId="0" applyFont="1"/>
    <xf numFmtId="0" fontId="10" fillId="11" borderId="1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8" fillId="4" borderId="0" xfId="0" applyFont="1" applyFill="1" applyAlignment="1">
      <alignment horizontal="left" vertical="center"/>
    </xf>
    <xf numFmtId="167" fontId="0" fillId="0" borderId="0" xfId="0" applyNumberFormat="1"/>
    <xf numFmtId="22" fontId="0" fillId="12" borderId="9" xfId="0" applyNumberFormat="1" applyFill="1" applyBorder="1"/>
    <xf numFmtId="0" fontId="13" fillId="0" borderId="0" xfId="0" applyFont="1"/>
    <xf numFmtId="2" fontId="0" fillId="0" borderId="0" xfId="0" applyNumberFormat="1"/>
    <xf numFmtId="0" fontId="11" fillId="0" borderId="0" xfId="0" applyFont="1"/>
    <xf numFmtId="0" fontId="10" fillId="11" borderId="9" xfId="0" applyFont="1" applyFill="1" applyBorder="1"/>
    <xf numFmtId="0" fontId="14" fillId="0" borderId="0" xfId="0" applyFont="1"/>
    <xf numFmtId="0" fontId="16" fillId="13" borderId="9" xfId="0" applyFont="1" applyFill="1" applyBorder="1"/>
    <xf numFmtId="0" fontId="16" fillId="13" borderId="10" xfId="0" applyFont="1" applyFill="1" applyBorder="1"/>
    <xf numFmtId="0" fontId="16" fillId="13" borderId="12" xfId="0" applyFont="1" applyFill="1" applyBorder="1"/>
    <xf numFmtId="0" fontId="16" fillId="13" borderId="13" xfId="0" applyFont="1" applyFill="1" applyBorder="1"/>
    <xf numFmtId="0" fontId="10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8" fillId="0" borderId="0" xfId="2" applyFont="1"/>
    <xf numFmtId="0" fontId="17" fillId="0" borderId="0" xfId="2"/>
    <xf numFmtId="0" fontId="21" fillId="16" borderId="14" xfId="2" applyFont="1" applyFill="1" applyBorder="1" applyAlignment="1">
      <alignment horizontal="center"/>
    </xf>
    <xf numFmtId="0" fontId="19" fillId="17" borderId="14" xfId="2" applyFont="1" applyFill="1" applyBorder="1" applyAlignment="1">
      <alignment horizontal="center"/>
    </xf>
    <xf numFmtId="0" fontId="20" fillId="18" borderId="14" xfId="2" applyFont="1" applyFill="1" applyBorder="1" applyAlignment="1">
      <alignment horizontal="center"/>
    </xf>
    <xf numFmtId="0" fontId="20" fillId="19" borderId="14" xfId="2" applyFont="1" applyFill="1" applyBorder="1" applyAlignment="1">
      <alignment horizontal="center"/>
    </xf>
    <xf numFmtId="0" fontId="22" fillId="0" borderId="14" xfId="2" applyFont="1" applyBorder="1"/>
    <xf numFmtId="0" fontId="17" fillId="20" borderId="14" xfId="2" applyFill="1" applyBorder="1" applyAlignment="1">
      <alignment horizontal="center"/>
    </xf>
    <xf numFmtId="0" fontId="22" fillId="18" borderId="14" xfId="2" applyFont="1" applyFill="1" applyBorder="1" applyAlignment="1">
      <alignment horizontal="center"/>
    </xf>
    <xf numFmtId="0" fontId="22" fillId="21" borderId="14" xfId="2" applyFont="1" applyFill="1" applyBorder="1"/>
    <xf numFmtId="166" fontId="22" fillId="18" borderId="14" xfId="2" applyNumberFormat="1" applyFont="1" applyFill="1" applyBorder="1"/>
    <xf numFmtId="0" fontId="17" fillId="22" borderId="14" xfId="2" applyFill="1" applyBorder="1" applyAlignment="1">
      <alignment horizontal="center"/>
    </xf>
    <xf numFmtId="0" fontId="22" fillId="0" borderId="0" xfId="2" applyFont="1"/>
    <xf numFmtId="0" fontId="19" fillId="0" borderId="0" xfId="2" applyFont="1"/>
    <xf numFmtId="0" fontId="17" fillId="22" borderId="0" xfId="2" applyFill="1"/>
    <xf numFmtId="1" fontId="0" fillId="0" borderId="0" xfId="0" applyNumberFormat="1"/>
    <xf numFmtId="0" fontId="23" fillId="0" borderId="0" xfId="0" applyFont="1" applyAlignment="1">
      <alignment vertical="center"/>
    </xf>
    <xf numFmtId="0" fontId="10" fillId="11" borderId="11" xfId="0" applyFont="1" applyFill="1" applyBorder="1" applyAlignment="1">
      <alignment horizontal="center" vertical="center"/>
    </xf>
    <xf numFmtId="0" fontId="22" fillId="0" borderId="0" xfId="2" applyFont="1" applyAlignment="1">
      <alignment horizontal="center"/>
    </xf>
    <xf numFmtId="0" fontId="22" fillId="0" borderId="0" xfId="2" quotePrefix="1" applyFont="1" applyAlignment="1">
      <alignment horizontal="center"/>
    </xf>
    <xf numFmtId="0" fontId="17" fillId="23" borderId="14" xfId="2" applyFill="1" applyBorder="1" applyAlignment="1">
      <alignment horizontal="center"/>
    </xf>
    <xf numFmtId="168" fontId="17" fillId="23" borderId="14" xfId="2" applyNumberFormat="1" applyFill="1" applyBorder="1" applyAlignment="1">
      <alignment horizontal="center"/>
    </xf>
    <xf numFmtId="0" fontId="24" fillId="16" borderId="14" xfId="2" applyFont="1" applyFill="1" applyBorder="1" applyAlignment="1">
      <alignment horizontal="center"/>
    </xf>
    <xf numFmtId="165" fontId="17" fillId="24" borderId="14" xfId="2" applyNumberFormat="1" applyFill="1" applyBorder="1" applyAlignment="1">
      <alignment horizontal="center" wrapText="1"/>
    </xf>
    <xf numFmtId="165" fontId="17" fillId="24" borderId="14" xfId="2" applyNumberFormat="1" applyFill="1" applyBorder="1" applyAlignment="1">
      <alignment horizontal="center"/>
    </xf>
    <xf numFmtId="169" fontId="0" fillId="12" borderId="9" xfId="0" applyNumberFormat="1" applyFill="1" applyBorder="1"/>
    <xf numFmtId="0" fontId="26" fillId="0" borderId="0" xfId="0" applyFont="1"/>
    <xf numFmtId="0" fontId="27" fillId="25" borderId="0" xfId="0" applyFont="1" applyFill="1"/>
    <xf numFmtId="0" fontId="13" fillId="0" borderId="16" xfId="0" applyFont="1" applyBorder="1"/>
    <xf numFmtId="0" fontId="10" fillId="11" borderId="15" xfId="0" applyFont="1" applyFill="1" applyBorder="1" applyAlignment="1">
      <alignment horizontal="center" vertical="center"/>
    </xf>
    <xf numFmtId="0" fontId="7" fillId="0" borderId="0" xfId="1"/>
    <xf numFmtId="0" fontId="15" fillId="11" borderId="11" xfId="0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0" fontId="17" fillId="13" borderId="0" xfId="2" applyFill="1"/>
    <xf numFmtId="21" fontId="0" fillId="0" borderId="0" xfId="0" applyNumberFormat="1"/>
    <xf numFmtId="0" fontId="20" fillId="15" borderId="0" xfId="2" applyFont="1" applyFill="1" applyAlignment="1">
      <alignment horizontal="centerContinuous"/>
    </xf>
    <xf numFmtId="0" fontId="17" fillId="0" borderId="0" xfId="2" applyAlignment="1">
      <alignment horizontal="centerContinuous"/>
    </xf>
    <xf numFmtId="0" fontId="22" fillId="26" borderId="14" xfId="2" applyFont="1" applyFill="1" applyBorder="1"/>
    <xf numFmtId="0" fontId="22" fillId="0" borderId="14" xfId="2" applyFont="1" applyBorder="1" applyAlignment="1">
      <alignment horizontal="center"/>
    </xf>
    <xf numFmtId="166" fontId="22" fillId="0" borderId="14" xfId="2" applyNumberFormat="1" applyFont="1" applyBorder="1"/>
    <xf numFmtId="0" fontId="28" fillId="0" borderId="14" xfId="2" applyFont="1" applyBorder="1"/>
    <xf numFmtId="170" fontId="17" fillId="0" borderId="0" xfId="3" applyNumberFormat="1" applyFont="1"/>
    <xf numFmtId="170" fontId="17" fillId="0" borderId="0" xfId="3" applyNumberFormat="1" applyFont="1" applyAlignment="1">
      <alignment horizontal="centerContinuous"/>
    </xf>
    <xf numFmtId="170" fontId="22" fillId="0" borderId="0" xfId="3" applyNumberFormat="1" applyFont="1"/>
    <xf numFmtId="170" fontId="28" fillId="0" borderId="0" xfId="3" applyNumberFormat="1" applyFont="1"/>
    <xf numFmtId="170" fontId="22" fillId="18" borderId="14" xfId="3" applyNumberFormat="1" applyFont="1" applyFill="1" applyBorder="1" applyAlignment="1">
      <alignment horizontal="center"/>
    </xf>
    <xf numFmtId="170" fontId="22" fillId="0" borderId="14" xfId="3" applyNumberFormat="1" applyFont="1" applyBorder="1" applyAlignment="1">
      <alignment horizontal="center"/>
    </xf>
    <xf numFmtId="20" fontId="28" fillId="21" borderId="14" xfId="2" applyNumberFormat="1" applyFont="1" applyFill="1" applyBorder="1"/>
    <xf numFmtId="0" fontId="12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19" fillId="14" borderId="0" xfId="2" applyFont="1" applyFill="1" applyAlignment="1">
      <alignment horizontal="center"/>
    </xf>
    <xf numFmtId="0" fontId="17" fillId="0" borderId="0" xfId="2"/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2" fillId="0" borderId="14" xfId="2" applyFont="1" applyFill="1" applyBorder="1"/>
    <xf numFmtId="0" fontId="15" fillId="11" borderId="9" xfId="0" applyFont="1" applyFill="1" applyBorder="1" applyAlignment="1">
      <alignment horizontal="center" vertical="center"/>
    </xf>
  </cellXfs>
  <cellStyles count="4">
    <cellStyle name="Comma" xfId="3" builtinId="3"/>
    <cellStyle name="Hyperlink" xfId="1" builtinId="8"/>
    <cellStyle name="Normal" xfId="0" builtinId="0"/>
    <cellStyle name="Normal 2" xfId="2" xr:uid="{2041AF8A-920C-4410-9914-F19718369982}"/>
  </cellStyles>
  <dxfs count="75"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8FD9B1E8-EF32-478F-A0D3-8AAEBECA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D0-4323-961E-0D1A60F1E5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DD7378-6B70-4D7F-B73A-E6D3F593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D0-4323-961E-0D1A60F1E5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3D3CF1-E28D-4234-979A-653CDADA8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D0-4323-961E-0D1A60F1E5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88F94D-BD27-4058-9F3D-CDD52A8E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D0-4323-961E-0D1A60F1E5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A705AD-D945-4FA8-8BEE-59AD08C8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D0-4323-961E-0D1A60F1E5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3A57C7-0731-4172-8F5C-1EE96242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D0-4323-961E-0D1A60F1E5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EFC3F8-F132-4734-B783-5CEAE4D76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D0-4323-961E-0D1A60F1E5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298DF4-B311-45D5-BD5F-561BAB93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D0-4323-961E-0D1A60F1E5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14E3EA-12EE-47B9-A056-F278F1A7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D0-4323-961E-0D1A60F1E5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C0D8DC-4510-45B4-9D8B-AFDB7556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D0-4323-961E-0D1A60F1E5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41A95D-0E1C-41A0-99F9-A06B0F4D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D0-4323-961E-0D1A60F1E5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1D6922-3B92-4F1A-830E-48B243899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D0-4323-961E-0D1A60F1E5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AC3AC6-11B0-49C2-9ABB-95046E85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D0-4323-961E-0D1A60F1E5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95C391-D1CB-4D9D-9808-AD6B0CBE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D0-4323-961E-0D1A60F1E5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9B156D-3F42-41C8-A3FF-3CF1BCCF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D0-4323-961E-0D1A60F1E5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7FE26F-F1A4-4C59-B156-3EEF3E12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D0-4323-961E-0D1A60F1E5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0A07C6-B580-4B72-BEB8-4B34830B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D0-4323-961E-0D1A60F1E5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A75D91-B42D-45CA-8F01-A32BC0EEC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D0-4323-961E-0D1A60F1E5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0140A1-81D3-4E30-A925-73EF8286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D0-4323-961E-0D1A60F1E5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62E7D2-BCFF-4749-86C2-067FDC72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D0-4323-961E-0D1A60F1E5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9640B7-FE00-417A-906B-54669B23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D0-4323-961E-0D1A60F1E5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A4EB41-5CD5-4C36-B26A-1AD93757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D0-4323-961E-0D1A60F1E5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9DD2E4-0093-44AF-B42A-454A6773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D0-4323-961E-0D1A60F1E5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ECA67B-3C55-4F34-89BF-4F047C71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D0-4323-961E-0D1A60F1E5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B73F02-8EFF-4683-A40A-FD695263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D0-4323-961E-0D1A60F1E5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9327EA-DC56-435F-BDEA-DE7FEEFE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D0-4323-961E-0D1A60F1E5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5E6B0C-F792-47F5-8092-3E36AF8B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D0-4323-961E-0D1A60F1E5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D0DBCF-6E24-42EF-A504-89D4985FF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D0-4323-961E-0D1A60F1E5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A833BC-69B6-4540-A791-53751A97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D0-4323-961E-0D1A60F1E5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F09B29-5F84-49E3-BDB1-A07013ED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D0-4323-961E-0D1A60F1E5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4A8F6C-DEBF-4211-9D8F-19F9A6D0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D0-4323-961E-0D1A60F1E5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DA0CBB-1F08-49A2-BFD2-97A2CD41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D0-4323-961E-0D1A60F1E5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664497-4809-4A07-A1AB-7BAFEB50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D0-4323-961E-0D1A60F1E5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24BFB9-B83C-4CB6-B121-BEB77B6D5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D0-4323-961E-0D1A60F1E5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6FA9BE-118B-46FF-B324-A4FBC5D5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D0-4323-961E-0D1A60F1E5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C19D4B-5575-4B21-80D4-40141689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D0-4323-961E-0D1A60F1E5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57EB02-C6AE-48DF-82B1-492572A0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D0-4323-961E-0D1A60F1E5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FC6C5D-5AEC-4367-9E8E-AF82DB40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D0-4323-961E-0D1A60F1E5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AF6E77-93D9-42CC-AF71-C99913E7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D0-4323-961E-0D1A60F1E5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BCD6B7-9AB7-4F30-8AF3-7A1F2BD8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D0-4323-961E-0D1A60F1E5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032D4C-3D92-4D8D-9E9E-A518CDC7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D0-4323-961E-0D1A60F1E5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C03032-F1DA-4B62-BD78-ABEAEABF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D0-4323-961E-0D1A60F1E5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B9EB37-BF09-4CB7-B087-15F65D3F2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D0-4323-961E-0D1A60F1E5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E46E58-9993-473B-B110-1B063B55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D0-4323-961E-0D1A60F1E5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233205-6F8F-44BE-8DA8-965BC052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D0-4323-961E-0D1A60F1E5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8723EC6-7118-4919-9CD9-561C9E95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D0-4323-961E-0D1A60F1E5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330173-2C5A-4BB1-A707-13B67E0B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D0-4323-961E-0D1A60F1E5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CBB42E-8479-4837-9A8A-69E5A6F2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D0-4323-961E-0D1A60F1E5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C331A7-34DA-45DC-8B4F-F7B8939C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D0-4323-961E-0D1A60F1E5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CC3D41-4361-45AD-B0C7-1D70BDFD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D0-4323-961E-0D1A60F1E5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C2852E-0162-4F3B-800C-77C3AACC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D0-4323-961E-0D1A60F1E5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7D95F9-102F-4322-B859-88BC9527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D0-4323-961E-0D1A60F1E5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343013-69BD-484D-936F-B72F992C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D0-4323-961E-0D1A60F1E5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B81256A-A6AC-4C79-91AE-52595097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D0-4323-961E-0D1A60F1E5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E8010B-FECE-4368-82F0-99B8ABB6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D0-4323-961E-0D1A60F1E5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026E9F-8287-40CD-B5BC-3A7D2403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D0-4323-961E-0D1A60F1E5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78EEAD-1B69-4E98-B4A2-F5D5073B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D0-4323-961E-0D1A60F1E5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A3E584-E698-4516-AB76-021DA9064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D0-4323-961E-0D1A60F1E5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C1C1CC-D6FE-44F0-AE30-9885AAB9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D0-4323-961E-0D1A60F1E5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255AA9-9B3B-4A10-A01B-B1B268157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D0-4323-961E-0D1A60F1E5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4C4513B-828C-4871-AF04-F02AE4CC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D0-4323-961E-0D1A60F1E5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B8A9C5-B332-4C60-BE17-844B1DDE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D0-4323-961E-0D1A60F1E5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1C20F1F-DCE6-4701-9D63-05DB2FE7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D0-4323-961E-0D1A60F1E5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F09B2F-9970-4507-AE8B-39C0D2C8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D0-4323-961E-0D1A60F1E5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6829607-52F9-4687-9011-DC4DFAE3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D0-4323-961E-0D1A60F1E5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84C5FE-5F73-46B5-8C11-2804A8FF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D0-4323-961E-0D1A60F1E5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9.2021418959680132E-20</c:v>
                </c:pt>
                <c:pt idx="4">
                  <c:v>6.9016064219760103E-19</c:v>
                </c:pt>
                <c:pt idx="5" formatCode="General">
                  <c:v>1.2422891559556818E-18</c:v>
                </c:pt>
                <c:pt idx="6" formatCode="General">
                  <c:v>1.6563855412742424E-18</c:v>
                </c:pt>
                <c:pt idx="7" formatCode="General">
                  <c:v>3.6003380167974856E-18</c:v>
                </c:pt>
                <c:pt idx="8" formatCode="General">
                  <c:v>5.0381726880424875E-18</c:v>
                </c:pt>
                <c:pt idx="9" formatCode="General">
                  <c:v>8.6385107048399731E-18</c:v>
                </c:pt>
                <c:pt idx="10" formatCode="General">
                  <c:v>1.2003043835553278E-17</c:v>
                </c:pt>
                <c:pt idx="11" formatCode="General">
                  <c:v>1.8691850726185026E-17</c:v>
                </c:pt>
                <c:pt idx="12" formatCode="General">
                  <c:v>2.5518689745256296E-17</c:v>
                </c:pt>
                <c:pt idx="13" formatCode="General">
                  <c:v>3.0528105739873884E-17</c:v>
                </c:pt>
                <c:pt idx="14" formatCode="General">
                  <c:v>4.1139325613661998E-17</c:v>
                </c:pt>
                <c:pt idx="15" formatCode="General">
                  <c:v>3.4535063401699457E-16</c:v>
                </c:pt>
                <c:pt idx="16" formatCode="General">
                  <c:v>1.0241696363278151E-15</c:v>
                </c:pt>
                <c:pt idx="17" formatCode="General">
                  <c:v>2.5572924869055658E-15</c:v>
                </c:pt>
                <c:pt idx="18" formatCode="General">
                  <c:v>-1.4491935498845958E-5</c:v>
                </c:pt>
                <c:pt idx="19" formatCode="General">
                  <c:v>-1.2032438074806057E-4</c:v>
                </c:pt>
                <c:pt idx="20" formatCode="General">
                  <c:v>-2.5986370236516678E-4</c:v>
                </c:pt>
                <c:pt idx="21" formatCode="General">
                  <c:v>-6.9171559710565211E-4</c:v>
                </c:pt>
                <c:pt idx="22" formatCode="General">
                  <c:v>-1.2673031429824922E-3</c:v>
                </c:pt>
                <c:pt idx="23" formatCode="General">
                  <c:v>-2.1744932267228037E-3</c:v>
                </c:pt>
                <c:pt idx="24" formatCode="General">
                  <c:v>-5.3760173200630102E-3</c:v>
                </c:pt>
                <c:pt idx="25" formatCode="General">
                  <c:v>-1.0349913275575056E-2</c:v>
                </c:pt>
                <c:pt idx="26" formatCode="General">
                  <c:v>-1.5722032259689451E-2</c:v>
                </c:pt>
                <c:pt idx="27" formatCode="General">
                  <c:v>-2.7554638212066142E-2</c:v>
                </c:pt>
                <c:pt idx="28" formatCode="General">
                  <c:v>-4.2757308676001665E-2</c:v>
                </c:pt>
                <c:pt idx="29" formatCode="General">
                  <c:v>-6.8638913833931295E-2</c:v>
                </c:pt>
                <c:pt idx="30" formatCode="General">
                  <c:v>-0.10052531351389625</c:v>
                </c:pt>
                <c:pt idx="31" formatCode="General">
                  <c:v>-0.13828651790660593</c:v>
                </c:pt>
                <c:pt idx="32" formatCode="General">
                  <c:v>-0.18176858765838952</c:v>
                </c:pt>
                <c:pt idx="33" formatCode="General">
                  <c:v>-0.2307942614286336</c:v>
                </c:pt>
                <c:pt idx="34" formatCode="General">
                  <c:v>-0.28516367852288155</c:v>
                </c:pt>
                <c:pt idx="35" formatCode="General">
                  <c:v>-0.34465519365567376</c:v>
                </c:pt>
                <c:pt idx="36" formatCode="General">
                  <c:v>-0.40902628052162088</c:v>
                </c:pt>
                <c:pt idx="37" formatCode="General">
                  <c:v>-0.47801452049116505</c:v>
                </c:pt>
                <c:pt idx="38" formatCode="General">
                  <c:v>-0.5513386724004562</c:v>
                </c:pt>
                <c:pt idx="39" formatCode="General">
                  <c:v>-0.62869981907418515</c:v>
                </c:pt>
                <c:pt idx="40" formatCode="General">
                  <c:v>-0.70978258590739252</c:v>
                </c:pt>
                <c:pt idx="41" formatCode="General">
                  <c:v>-0.79425642653851902</c:v>
                </c:pt>
                <c:pt idx="42" formatCode="General">
                  <c:v>-0.88177697037245417</c:v>
                </c:pt>
                <c:pt idx="43" formatCode="General">
                  <c:v>-0.97198742646019753</c:v>
                </c:pt>
                <c:pt idx="44" formatCode="General">
                  <c:v>-1.0645200380120019</c:v>
                </c:pt>
                <c:pt idx="45" formatCode="General">
                  <c:v>-1.1589975816144513</c:v>
                </c:pt>
                <c:pt idx="46" formatCode="General">
                  <c:v>-1.2550349050396861</c:v>
                </c:pt>
                <c:pt idx="47" formatCode="General">
                  <c:v>-1.3522404973776578</c:v>
                </c:pt>
                <c:pt idx="48" formatCode="General">
                  <c:v>-1.4502180850905306</c:v>
                </c:pt>
                <c:pt idx="49" formatCode="General">
                  <c:v>-1.5485682474826654</c:v>
                </c:pt>
                <c:pt idx="50" formatCode="General">
                  <c:v>-1.646890045000478</c:v>
                </c:pt>
                <c:pt idx="51" formatCode="General">
                  <c:v>-1.744782653724154</c:v>
                </c:pt>
                <c:pt idx="52" formatCode="General">
                  <c:v>-1.8418469993879654</c:v>
                </c:pt>
                <c:pt idx="53" formatCode="General">
                  <c:v>-1.9376873842678533</c:v>
                </c:pt>
                <c:pt idx="54" formatCode="General">
                  <c:v>-2.0319131003040192</c:v>
                </c:pt>
                <c:pt idx="55" formatCode="General">
                  <c:v>-2.1241400218823836</c:v>
                </c:pt>
                <c:pt idx="56" formatCode="General">
                  <c:v>-2.2139921717816926</c:v>
                </c:pt>
                <c:pt idx="57" formatCode="General">
                  <c:v>-2.3011032539024479</c:v>
                </c:pt>
                <c:pt idx="58" formatCode="General">
                  <c:v>-2.3851181465292584</c:v>
                </c:pt>
                <c:pt idx="59" formatCode="General">
                  <c:v>-2.4656943500390942</c:v>
                </c:pt>
                <c:pt idx="60" formatCode="General">
                  <c:v>-2.542503383153643</c:v>
                </c:pt>
                <c:pt idx="61" formatCode="General">
                  <c:v>-2.6408206423361209</c:v>
                </c:pt>
                <c:pt idx="62" formatCode="General">
                  <c:v>-2.7418460415918888</c:v>
                </c:pt>
                <c:pt idx="63" formatCode="General">
                  <c:v>-2.7791712765150569</c:v>
                </c:pt>
                <c:pt idx="64" formatCode="General">
                  <c:v>-3.1261664415578863</c:v>
                </c:pt>
                <c:pt idx="65" formatCode="General">
                  <c:v>-3.1261664415578863</c:v>
                </c:pt>
              </c:numCache>
            </c:numRef>
          </c:xVal>
          <c:yVal>
            <c:numRef>
              <c:f>Trace!$C$2:$C$67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-2.8479999999999998E-5</c:v>
                </c:pt>
                <c:pt idx="4">
                  <c:v>-2.1359999999999999E-4</c:v>
                </c:pt>
                <c:pt idx="5" formatCode="General">
                  <c:v>-3.8447999999999998E-4</c:v>
                </c:pt>
                <c:pt idx="6" formatCode="General">
                  <c:v>-5.1263999999999997E-4</c:v>
                </c:pt>
                <c:pt idx="7" formatCode="General">
                  <c:v>-1.11428E-3</c:v>
                </c:pt>
                <c:pt idx="8" formatCode="General">
                  <c:v>-1.5592800000000001E-3</c:v>
                </c:pt>
                <c:pt idx="9" formatCode="General">
                  <c:v>-2.6735600000000002E-3</c:v>
                </c:pt>
                <c:pt idx="10" formatCode="General">
                  <c:v>-3.7148600000000004E-3</c:v>
                </c:pt>
                <c:pt idx="11" formatCode="General">
                  <c:v>-5.7850000000000002E-3</c:v>
                </c:pt>
                <c:pt idx="12" formatCode="General">
                  <c:v>-7.8978599999999996E-3</c:v>
                </c:pt>
                <c:pt idx="13" formatCode="General">
                  <c:v>-9.4482400000000001E-3</c:v>
                </c:pt>
                <c:pt idx="14" formatCode="General">
                  <c:v>-1.273234E-2</c:v>
                </c:pt>
                <c:pt idx="15" formatCode="General">
                  <c:v>-0.10688365999999999</c:v>
                </c:pt>
                <c:pt idx="16" formatCode="General">
                  <c:v>-0.31697350000000002</c:v>
                </c:pt>
                <c:pt idx="17" formatCode="General">
                  <c:v>-0.79146453999999999</c:v>
                </c:pt>
                <c:pt idx="18" formatCode="General">
                  <c:v>-0.80942829220592749</c:v>
                </c:pt>
                <c:pt idx="19" formatCode="General">
                  <c:v>-0.83590911565870818</c:v>
                </c:pt>
                <c:pt idx="20" formatCode="General">
                  <c:v>-0.85216880377077131</c:v>
                </c:pt>
                <c:pt idx="21" formatCode="General">
                  <c:v>-0.87957550866483225</c:v>
                </c:pt>
                <c:pt idx="22" formatCode="General">
                  <c:v>-0.90186782291558532</c:v>
                </c:pt>
                <c:pt idx="23" formatCode="General">
                  <c:v>-0.92600876470047</c:v>
                </c:pt>
                <c:pt idx="24" formatCode="General">
                  <c:v>-0.978250921723547</c:v>
                </c:pt>
                <c:pt idx="25" formatCode="General">
                  <c:v>-1.030354214191181</c:v>
                </c:pt>
                <c:pt idx="26" formatCode="General">
                  <c:v>-1.072755240983531</c:v>
                </c:pt>
                <c:pt idx="27" formatCode="General">
                  <c:v>-1.1444858703700749</c:v>
                </c:pt>
                <c:pt idx="28" formatCode="General">
                  <c:v>-1.2155785744020564</c:v>
                </c:pt>
                <c:pt idx="29" formatCode="General">
                  <c:v>-1.310500490504628</c:v>
                </c:pt>
                <c:pt idx="30" formatCode="General">
                  <c:v>-1.40357726074073</c:v>
                </c:pt>
                <c:pt idx="31" formatCode="General">
                  <c:v>-1.4944294433504319</c:v>
                </c:pt>
                <c:pt idx="32" formatCode="General">
                  <c:v>-1.5826866654471852</c:v>
                </c:pt>
                <c:pt idx="33" formatCode="General">
                  <c:v>-1.6679891328998224</c:v>
                </c:pt>
                <c:pt idx="34" formatCode="General">
                  <c:v>-1.7499890970886336</c:v>
                </c:pt>
                <c:pt idx="35" formatCode="General">
                  <c:v>-1.8283522725560646</c:v>
                </c:pt>
                <c:pt idx="36" formatCode="General">
                  <c:v>-1.9027591997727644</c:v>
                </c:pt>
                <c:pt idx="37" formatCode="General">
                  <c:v>-1.9729065474634593</c:v>
                </c:pt>
                <c:pt idx="38" formatCode="General">
                  <c:v>-2.038508349183517</c:v>
                </c:pt>
                <c:pt idx="39" formatCode="General">
                  <c:v>-2.0992971691051134</c:v>
                </c:pt>
                <c:pt idx="40" formatCode="General">
                  <c:v>-2.1550251922604904</c:v>
                </c:pt>
                <c:pt idx="41" formatCode="General">
                  <c:v>-2.2054652347977597</c:v>
                </c:pt>
                <c:pt idx="42" formatCode="General">
                  <c:v>-2.250411670130795</c:v>
                </c:pt>
                <c:pt idx="43" formatCode="General">
                  <c:v>-2.289681267207615</c:v>
                </c:pt>
                <c:pt idx="44" formatCode="General">
                  <c:v>-2.3231139374799303</c:v>
                </c:pt>
                <c:pt idx="45" formatCode="General">
                  <c:v>-2.3505733875287156</c:v>
                </c:pt>
                <c:pt idx="46" formatCode="General">
                  <c:v>-2.371947674685281</c:v>
                </c:pt>
                <c:pt idx="47" formatCode="General">
                  <c:v>-2.3871496633827674</c:v>
                </c:pt>
                <c:pt idx="48" formatCode="General">
                  <c:v>-2.3961173803776772</c:v>
                </c:pt>
                <c:pt idx="49" formatCode="General">
                  <c:v>-2.3988142673933268</c:v>
                </c:pt>
                <c:pt idx="50" formatCode="General">
                  <c:v>-2.3952293301552809</c:v>
                </c:pt>
                <c:pt idx="51" formatCode="General">
                  <c:v>-2.385377183211201</c:v>
                </c:pt>
                <c:pt idx="52" formatCode="General">
                  <c:v>-2.3692979903523974</c:v>
                </c:pt>
                <c:pt idx="53" formatCode="General">
                  <c:v>-2.3470573008799587</c:v>
                </c:pt>
                <c:pt idx="54" formatCode="General">
                  <c:v>-2.3187457823829525</c:v>
                </c:pt>
                <c:pt idx="55" formatCode="General">
                  <c:v>-2.2844788511180627</c:v>
                </c:pt>
                <c:pt idx="56" formatCode="General">
                  <c:v>-2.2443962014974774</c:v>
                </c:pt>
                <c:pt idx="57" formatCode="General">
                  <c:v>-2.1986612366031486</c:v>
                </c:pt>
                <c:pt idx="58" formatCode="General">
                  <c:v>-2.1474604020490125</c:v>
                </c:pt>
                <c:pt idx="59" formatCode="General">
                  <c:v>-2.0910024259067876</c:v>
                </c:pt>
                <c:pt idx="60" formatCode="General">
                  <c:v>-2.0295174677939078</c:v>
                </c:pt>
                <c:pt idx="61" formatCode="General">
                  <c:v>-1.9455275798760434</c:v>
                </c:pt>
                <c:pt idx="62" formatCode="General">
                  <c:v>-1.8592241980394832</c:v>
                </c:pt>
                <c:pt idx="63" formatCode="General">
                  <c:v>-1.8273382166383298</c:v>
                </c:pt>
                <c:pt idx="64" formatCode="General">
                  <c:v>-1.5309092349689324</c:v>
                </c:pt>
                <c:pt idx="65" formatCode="General">
                  <c:v>-1.5309092349689324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Trace!$H$2:$H$67</c15:f>
                <c15:dlblRangeCache>
                  <c:ptCount val="66"/>
                  <c:pt idx="1">
                    <c:v>3</c:v>
                  </c:pt>
                  <c:pt idx="17">
                    <c:v>19</c:v>
                  </c:pt>
                  <c:pt idx="18">
                    <c:v>20</c:v>
                  </c:pt>
                  <c:pt idx="19">
                    <c:v>21</c:v>
                  </c:pt>
                  <c:pt idx="20">
                    <c:v>22</c:v>
                  </c:pt>
                  <c:pt idx="21">
                    <c:v>23</c:v>
                  </c:pt>
                  <c:pt idx="22">
                    <c:v>24</c:v>
                  </c:pt>
                  <c:pt idx="23">
                    <c:v>25</c:v>
                  </c:pt>
                  <c:pt idx="26">
                    <c:v>27</c:v>
                  </c:pt>
                  <c:pt idx="60">
                    <c:v>29</c:v>
                  </c:pt>
                  <c:pt idx="62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CD0-4323-961E-0D1A60F1E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936831"/>
        <c:axId val="1074937311"/>
      </c:scatterChart>
      <c:valAx>
        <c:axId val="1074936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7311"/>
        <c:crosses val="autoZero"/>
        <c:crossBetween val="midCat"/>
      </c:valAx>
      <c:valAx>
        <c:axId val="107493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683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Gimbal Plan - validation (cumulative yaw vs pitch)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Path</c:v>
          </c:tx>
          <c:spPr>
            <a:ln w="25400">
              <a:solidFill>
                <a:srgbClr val="3266AD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266AD"/>
              </a:solidFill>
              <a:ln>
                <a:solidFill>
                  <a:srgbClr val="3266AD"/>
                </a:solidFill>
                <a:prstDash val="solid"/>
              </a:ln>
            </c:spPr>
          </c:marker>
          <c:xVal>
            <c:numRef>
              <c:f>GimbalViz!$C$15:$C$17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50.220977793717665</c:v>
                </c:pt>
              </c:numCache>
            </c:numRef>
          </c:xVal>
          <c:yVal>
            <c:numRef>
              <c:f>GimbalViz!$D$15:$D$17</c:f>
              <c:numCache>
                <c:formatCode>General</c:formatCode>
                <c:ptCount val="3"/>
                <c:pt idx="0">
                  <c:v>0</c:v>
                </c:pt>
                <c:pt idx="1">
                  <c:v>56.01505224129415</c:v>
                </c:pt>
                <c:pt idx="2">
                  <c:v>56.01505224129415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E-4FD4-B187-6D855BAED3FE}"/>
            </c:ext>
          </c:extLst>
        </c:ser>
        <c:ser>
          <c:idx val="1"/>
          <c:order val="1"/>
          <c:tx>
            <c:v>Slow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3266AD"/>
              </a:solidFill>
              <a:ln>
                <a:solidFill>
                  <a:srgbClr val="3266AD"/>
                </a:solidFill>
                <a:prstDash val="solid"/>
              </a:ln>
            </c:spPr>
          </c:marker>
          <c:xVal>
            <c:numRef>
              <c:f>GimbalViz!$C$15:$C$17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50.220977793717665</c:v>
                </c:pt>
              </c:numCache>
            </c:numRef>
          </c:xVal>
          <c:yVal>
            <c:numRef>
              <c:f>GimbalViz!$H$15:$H$17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EE-4FD4-B187-6D855BAED3FE}"/>
            </c:ext>
          </c:extLst>
        </c:ser>
        <c:ser>
          <c:idx val="2"/>
          <c:order val="2"/>
          <c:tx>
            <c:v>Mid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3CA05A"/>
              </a:solidFill>
              <a:ln>
                <a:solidFill>
                  <a:srgbClr val="3CA05A"/>
                </a:solidFill>
                <a:prstDash val="solid"/>
              </a:ln>
            </c:spPr>
          </c:marker>
          <c:xVal>
            <c:numRef>
              <c:f>GimbalViz!$C$15:$C$17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50.220977793717665</c:v>
                </c:pt>
              </c:numCache>
            </c:numRef>
          </c:xVal>
          <c:yVal>
            <c:numRef>
              <c:f>GimbalViz!$I$15:$I$17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EE-4FD4-B187-6D855BAED3FE}"/>
            </c:ext>
          </c:extLst>
        </c:ser>
        <c:ser>
          <c:idx val="3"/>
          <c:order val="3"/>
          <c:tx>
            <c:v>Fast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E69128"/>
              </a:solidFill>
              <a:ln>
                <a:solidFill>
                  <a:srgbClr val="E69128"/>
                </a:solidFill>
                <a:prstDash val="solid"/>
              </a:ln>
            </c:spPr>
          </c:marker>
          <c:xVal>
            <c:numRef>
              <c:f>GimbalViz!$C$15:$C$17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50.220977793717665</c:v>
                </c:pt>
              </c:numCache>
            </c:numRef>
          </c:xVal>
          <c:yVal>
            <c:numRef>
              <c:f>GimbalViz!$J$15:$J$17</c:f>
              <c:numCache>
                <c:formatCode>General</c:formatCode>
                <c:ptCount val="3"/>
                <c:pt idx="0">
                  <c:v>80</c:v>
                </c:pt>
                <c:pt idx="1">
                  <c:v>80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EE-4FD4-B187-6D855BAED3FE}"/>
            </c:ext>
          </c:extLst>
        </c:ser>
        <c:ser>
          <c:idx val="4"/>
          <c:order val="4"/>
          <c:tx>
            <c:v>Sun track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FFC828"/>
              </a:solidFill>
              <a:ln>
                <a:solidFill>
                  <a:srgbClr val="FFC828"/>
                </a:solidFill>
                <a:prstDash val="solid"/>
              </a:ln>
            </c:spPr>
          </c:marker>
          <c:xVal>
            <c:numRef>
              <c:f>GimbalViz!$C$15:$C$17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50.220977793717665</c:v>
                </c:pt>
              </c:numCache>
            </c:numRef>
          </c:xVal>
          <c:yVal>
            <c:numRef>
              <c:f>GimbalViz!$P$15:$P$17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EE-4FD4-B187-6D855BAED3FE}"/>
            </c:ext>
          </c:extLst>
        </c:ser>
        <c:ser>
          <c:idx val="5"/>
          <c:order val="5"/>
          <c:tx>
            <c:v>Moon track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GimbalViz!$C$15:$C$17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50.220977793717665</c:v>
                </c:pt>
              </c:numCache>
            </c:numRef>
          </c:xVal>
          <c:yVal>
            <c:numRef>
              <c:f>GimbalViz!$Q$15:$Q$17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EE-4FD4-B187-6D855BAED3FE}"/>
            </c:ext>
          </c:extLst>
        </c:ser>
        <c:ser>
          <c:idx val="6"/>
          <c:order val="6"/>
          <c:tx>
            <c:v>GC track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F5F5F5"/>
              </a:solidFill>
              <a:ln>
                <a:solidFill>
                  <a:srgbClr val="F5F5F5"/>
                </a:solidFill>
                <a:prstDash val="solid"/>
              </a:ln>
            </c:spPr>
          </c:marker>
          <c:xVal>
            <c:numRef>
              <c:f>GimbalViz!$C$15:$C$17</c:f>
              <c:numCache>
                <c:formatCode>General</c:formatCode>
                <c:ptCount val="3"/>
                <c:pt idx="0">
                  <c:v>0</c:v>
                </c:pt>
                <c:pt idx="1">
                  <c:v>50.220977793717665</c:v>
                </c:pt>
                <c:pt idx="2">
                  <c:v>50.220977793717665</c:v>
                </c:pt>
              </c:numCache>
            </c:numRef>
          </c:xVal>
          <c:yVal>
            <c:numRef>
              <c:f>GimbalViz!$R$15:$R$17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BEE-4FD4-B187-6D855BAED3FE}"/>
            </c:ext>
          </c:extLst>
        </c:ser>
        <c:ser>
          <c:idx val="7"/>
          <c:order val="7"/>
          <c:tx>
            <c:v>Pitch limit</c:v>
          </c:tx>
          <c:spPr>
            <a:ln>
              <a:solidFill>
                <a:srgbClr val="8C8C8C"/>
              </a:solidFill>
              <a:prstDash val="lgDash"/>
            </a:ln>
          </c:spPr>
          <c:marker>
            <c:symbol val="none"/>
          </c:marker>
          <c:xVal>
            <c:numRef>
              <c:f>GimbalViz!$I$15:$I$16</c:f>
              <c:numCache>
                <c:formatCode>General</c:formatCode>
                <c:ptCount val="2"/>
                <c:pt idx="0">
                  <c:v>0</c:v>
                </c:pt>
                <c:pt idx="1">
                  <c:v>50.220977793717665</c:v>
                </c:pt>
              </c:numCache>
            </c:numRef>
          </c:xVal>
          <c:yVal>
            <c:numRef>
              <c:f>GimbalViz!$J$15:$J$16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BEE-4FD4-B187-6D855BAED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377904"/>
        <c:axId val="683389904"/>
      </c:scatterChart>
      <c:valAx>
        <c:axId val="68337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yaw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3389904"/>
        <c:crosses val="autoZero"/>
        <c:crossBetween val="midCat"/>
      </c:valAx>
      <c:valAx>
        <c:axId val="68338990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Pitch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3377904"/>
        <c:crosses val="autoZero"/>
        <c:crossBetween val="midCat"/>
        <c:majorUnit val="1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30</xdr:row>
      <xdr:rowOff>0</xdr:rowOff>
    </xdr:from>
    <xdr:to>
      <xdr:col>17</xdr:col>
      <xdr:colOff>501949</xdr:colOff>
      <xdr:row>51</xdr:row>
      <xdr:rowOff>95454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9A8543-02FD-15D2-32B0-F5C42217F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7100" y="5645150"/>
          <a:ext cx="5816899" cy="3962604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13</xdr:col>
      <xdr:colOff>1250950</xdr:colOff>
      <xdr:row>25</xdr:row>
      <xdr:rowOff>152400</xdr:rowOff>
    </xdr:to>
    <xdr:graphicFrame macro="">
      <xdr:nvGraphicFramePr>
        <xdr:cNvPr id="2" name="TraceChart">
          <a:extLst>
            <a:ext uri="{FF2B5EF4-FFF2-40B4-BE49-F238E27FC236}">
              <a16:creationId xmlns:a16="http://schemas.microsoft.com/office/drawing/2014/main" id="{6650BB0E-A780-FC75-957C-335BACDE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19</xdr:col>
      <xdr:colOff>406400</xdr:colOff>
      <xdr:row>25</xdr:row>
      <xdr:rowOff>152400</xdr:rowOff>
    </xdr:to>
    <xdr:graphicFrame macro="">
      <xdr:nvGraphicFramePr>
        <xdr:cNvPr id="16" name="GimbalPlanChart">
          <a:extLst>
            <a:ext uri="{FF2B5EF4-FFF2-40B4-BE49-F238E27FC236}">
              <a16:creationId xmlns:a16="http://schemas.microsoft.com/office/drawing/2014/main" id="{536BD752-E136-7F70-1147-542705E55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kippysky.com.au/Compact/Australia/Compact_Oz_Stockport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AD25"/>
  <sheetViews>
    <sheetView workbookViewId="0">
      <selection activeCell="C23" sqref="C23"/>
    </sheetView>
  </sheetViews>
  <sheetFormatPr defaultRowHeight="14.5"/>
  <cols>
    <col min="3" max="3" width="28.6328125" customWidth="1"/>
  </cols>
  <sheetData>
    <row r="1" spans="3:30" ht="18.5">
      <c r="C1" s="14" t="s">
        <v>86</v>
      </c>
    </row>
    <row r="3" spans="3:30" ht="24" customHeight="1">
      <c r="C3" s="15" t="s">
        <v>87</v>
      </c>
      <c r="E3" s="63" t="s">
        <v>440</v>
      </c>
    </row>
    <row r="4" spans="3:30" ht="24" customHeight="1">
      <c r="C4" s="31" t="s">
        <v>88</v>
      </c>
      <c r="AB4" t="s">
        <v>377</v>
      </c>
      <c r="AC4" t="s">
        <v>378</v>
      </c>
      <c r="AD4" t="s">
        <v>379</v>
      </c>
    </row>
    <row r="5" spans="3:30" ht="24" customHeight="1">
      <c r="C5" s="50" t="s">
        <v>89</v>
      </c>
      <c r="AB5" t="s">
        <v>380</v>
      </c>
      <c r="AC5" t="s">
        <v>258</v>
      </c>
      <c r="AD5" t="s">
        <v>381</v>
      </c>
    </row>
    <row r="6" spans="3:30" ht="24" customHeight="1">
      <c r="C6" s="15" t="s">
        <v>90</v>
      </c>
      <c r="N6" t="s">
        <v>352</v>
      </c>
      <c r="AB6" t="s">
        <v>382</v>
      </c>
      <c r="AC6" t="s">
        <v>264</v>
      </c>
      <c r="AD6" t="s">
        <v>383</v>
      </c>
    </row>
    <row r="7" spans="3:30" ht="24" customHeight="1">
      <c r="C7" s="15" t="s">
        <v>91</v>
      </c>
      <c r="AB7" t="s">
        <v>384</v>
      </c>
      <c r="AC7" t="s">
        <v>265</v>
      </c>
      <c r="AD7" t="s">
        <v>385</v>
      </c>
    </row>
    <row r="8" spans="3:30" ht="24" customHeight="1">
      <c r="C8" s="31" t="s">
        <v>92</v>
      </c>
      <c r="H8" t="s">
        <v>343</v>
      </c>
      <c r="N8" t="s">
        <v>353</v>
      </c>
      <c r="AB8" t="s">
        <v>386</v>
      </c>
      <c r="AC8" t="s">
        <v>266</v>
      </c>
      <c r="AD8" t="s">
        <v>387</v>
      </c>
    </row>
    <row r="9" spans="3:30" ht="24" customHeight="1">
      <c r="C9" s="50" t="s">
        <v>100</v>
      </c>
      <c r="H9" t="s">
        <v>344</v>
      </c>
      <c r="N9" t="s">
        <v>354</v>
      </c>
      <c r="AB9" t="s">
        <v>388</v>
      </c>
      <c r="AC9" t="s">
        <v>267</v>
      </c>
      <c r="AD9" t="s">
        <v>389</v>
      </c>
    </row>
    <row r="10" spans="3:30" ht="24" customHeight="1">
      <c r="C10" s="15" t="s">
        <v>110</v>
      </c>
      <c r="H10" t="s">
        <v>345</v>
      </c>
      <c r="N10" t="s">
        <v>355</v>
      </c>
      <c r="AB10" t="s">
        <v>390</v>
      </c>
      <c r="AC10" t="s">
        <v>268</v>
      </c>
      <c r="AD10" t="s">
        <v>391</v>
      </c>
    </row>
    <row r="11" spans="3:30" ht="24" customHeight="1">
      <c r="C11" s="15" t="s">
        <v>111</v>
      </c>
      <c r="H11" t="s">
        <v>346</v>
      </c>
      <c r="AB11" t="s">
        <v>101</v>
      </c>
      <c r="AC11" t="s">
        <v>69</v>
      </c>
      <c r="AD11" t="s">
        <v>392</v>
      </c>
    </row>
    <row r="12" spans="3:30" ht="24" customHeight="1">
      <c r="C12" s="32" t="s">
        <v>195</v>
      </c>
      <c r="H12" t="s">
        <v>347</v>
      </c>
      <c r="AB12" t="s">
        <v>102</v>
      </c>
      <c r="AC12" t="s">
        <v>269</v>
      </c>
      <c r="AD12" t="s">
        <v>393</v>
      </c>
    </row>
    <row r="13" spans="3:30" ht="24" customHeight="1">
      <c r="C13" s="32" t="s">
        <v>196</v>
      </c>
      <c r="N13" t="s">
        <v>357</v>
      </c>
      <c r="AB13" t="s">
        <v>394</v>
      </c>
      <c r="AC13" t="s">
        <v>270</v>
      </c>
      <c r="AD13" t="s">
        <v>395</v>
      </c>
    </row>
    <row r="14" spans="3:30" ht="24" customHeight="1">
      <c r="C14" s="15" t="s">
        <v>93</v>
      </c>
      <c r="H14" t="s">
        <v>348</v>
      </c>
      <c r="AB14" t="s">
        <v>396</v>
      </c>
      <c r="AC14" t="s">
        <v>397</v>
      </c>
      <c r="AD14" t="s">
        <v>398</v>
      </c>
    </row>
    <row r="15" spans="3:30" ht="24" customHeight="1">
      <c r="C15" s="32" t="s">
        <v>94</v>
      </c>
      <c r="AB15" t="s">
        <v>324</v>
      </c>
      <c r="AC15" t="s">
        <v>399</v>
      </c>
      <c r="AD15" t="s">
        <v>400</v>
      </c>
    </row>
    <row r="16" spans="3:30" ht="24" customHeight="1">
      <c r="C16" s="15" t="s">
        <v>251</v>
      </c>
      <c r="H16" t="s">
        <v>349</v>
      </c>
      <c r="N16" t="s">
        <v>356</v>
      </c>
      <c r="AB16" t="s">
        <v>401</v>
      </c>
      <c r="AC16" t="s">
        <v>402</v>
      </c>
      <c r="AD16" t="s">
        <v>403</v>
      </c>
    </row>
    <row r="17" spans="3:30" ht="24" customHeight="1">
      <c r="C17" s="32" t="s">
        <v>434</v>
      </c>
      <c r="H17" t="s">
        <v>350</v>
      </c>
      <c r="AB17" t="s">
        <v>404</v>
      </c>
      <c r="AC17" t="s">
        <v>405</v>
      </c>
      <c r="AD17" t="s">
        <v>406</v>
      </c>
    </row>
    <row r="18" spans="3:30">
      <c r="C18" s="31" t="s">
        <v>441</v>
      </c>
      <c r="H18" t="s">
        <v>351</v>
      </c>
      <c r="L18" t="s">
        <v>341</v>
      </c>
      <c r="N18" t="s">
        <v>341</v>
      </c>
      <c r="AB18" t="s">
        <v>407</v>
      </c>
      <c r="AC18" t="s">
        <v>275</v>
      </c>
      <c r="AD18" t="s">
        <v>408</v>
      </c>
    </row>
    <row r="19" spans="3:30">
      <c r="C19" s="62" t="s">
        <v>439</v>
      </c>
      <c r="L19" t="s">
        <v>360</v>
      </c>
      <c r="N19" t="s">
        <v>342</v>
      </c>
      <c r="AB19" t="s">
        <v>409</v>
      </c>
      <c r="AC19" t="s">
        <v>276</v>
      </c>
      <c r="AD19" t="s">
        <v>410</v>
      </c>
    </row>
    <row r="20" spans="3:30">
      <c r="C20" s="64" t="s">
        <v>252</v>
      </c>
      <c r="N20" t="s">
        <v>358</v>
      </c>
      <c r="AB20" t="s">
        <v>411</v>
      </c>
      <c r="AC20" t="s">
        <v>263</v>
      </c>
      <c r="AD20" t="s">
        <v>412</v>
      </c>
    </row>
    <row r="21" spans="3:30">
      <c r="C21" s="32" t="s">
        <v>465</v>
      </c>
    </row>
    <row r="22" spans="3:30">
      <c r="C22" s="32" t="s">
        <v>466</v>
      </c>
    </row>
    <row r="23" spans="3:30">
      <c r="C23" s="103" t="s">
        <v>467</v>
      </c>
    </row>
    <row r="24" spans="3:30">
      <c r="C24" s="16" t="s">
        <v>95</v>
      </c>
    </row>
    <row r="25" spans="3:30">
      <c r="C25" s="16" t="s">
        <v>95</v>
      </c>
    </row>
  </sheetData>
  <hyperlinks>
    <hyperlink ref="E3" r:id="rId1" xr:uid="{05E63C4D-E7A5-4389-AB40-E564DD5656D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67"/>
  <sheetViews>
    <sheetView showGridLines="0" topLeftCell="A35" workbookViewId="0">
      <selection activeCell="F47" sqref="F47"/>
    </sheetView>
  </sheetViews>
  <sheetFormatPr defaultRowHeight="14.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>
      <c r="A1" s="83" t="s">
        <v>0</v>
      </c>
      <c r="B1" s="82"/>
      <c r="C1" s="82"/>
      <c r="D1" s="82"/>
      <c r="E1" s="82"/>
      <c r="F1" s="82"/>
    </row>
    <row r="3" spans="1:11">
      <c r="B3" s="86" t="s">
        <v>1</v>
      </c>
      <c r="C3" s="82"/>
    </row>
    <row r="4" spans="1:11">
      <c r="B4" s="1" t="s">
        <v>2</v>
      </c>
      <c r="C4" s="7" t="s">
        <v>81</v>
      </c>
    </row>
    <row r="5" spans="1:11">
      <c r="B5" s="1" t="s">
        <v>3</v>
      </c>
      <c r="C5" s="7" t="s">
        <v>82</v>
      </c>
    </row>
    <row r="6" spans="1:11">
      <c r="E6" s="87" t="s">
        <v>4</v>
      </c>
      <c r="F6" s="82"/>
      <c r="J6" t="s">
        <v>4</v>
      </c>
    </row>
    <row r="7" spans="1:11">
      <c r="B7" s="86" t="s">
        <v>5</v>
      </c>
      <c r="C7" s="82"/>
      <c r="E7" s="1" t="s">
        <v>6</v>
      </c>
      <c r="F7" s="21">
        <v>46185.666666666664</v>
      </c>
      <c r="J7" t="s">
        <v>6</v>
      </c>
      <c r="K7">
        <v>46153.666666666664</v>
      </c>
    </row>
    <row r="8" spans="1:11">
      <c r="B8" s="1" t="s">
        <v>7</v>
      </c>
      <c r="C8" s="2">
        <v>-35.6415976879155</v>
      </c>
      <c r="E8" s="1" t="s">
        <v>8</v>
      </c>
      <c r="F8" s="21">
        <v>46185.715381944443</v>
      </c>
      <c r="G8" s="8">
        <f ca="1">NOW()+TIME(0,0,30)</f>
        <v>46185.920014814816</v>
      </c>
      <c r="J8" t="s">
        <v>8</v>
      </c>
      <c r="K8">
        <v>46153.726203703707</v>
      </c>
    </row>
    <row r="9" spans="1:11">
      <c r="B9" s="1" t="s">
        <v>9</v>
      </c>
      <c r="C9" s="2">
        <v>138.25143626835299</v>
      </c>
      <c r="E9" s="1" t="s">
        <v>10</v>
      </c>
      <c r="F9" s="21">
        <f>dataSunriseTime</f>
        <v>46186.308263888888</v>
      </c>
      <c r="J9" t="s">
        <v>10</v>
      </c>
      <c r="K9">
        <v>46153.290451388886</v>
      </c>
    </row>
    <row r="10" spans="1:11">
      <c r="B10" s="1" t="s">
        <v>11</v>
      </c>
      <c r="C10" s="2">
        <v>9.5</v>
      </c>
      <c r="E10" s="1" t="s">
        <v>12</v>
      </c>
      <c r="F10" s="21">
        <v>46185.684131944443</v>
      </c>
      <c r="G10" s="8">
        <f ca="1">NOW()+TIME(0,H10,0)</f>
        <v>46185.920362037039</v>
      </c>
      <c r="H10">
        <v>1</v>
      </c>
      <c r="J10" t="s">
        <v>12</v>
      </c>
      <c r="K10">
        <v>46153.694953703707</v>
      </c>
    </row>
    <row r="11" spans="1:11">
      <c r="B11" s="1" t="s">
        <v>13</v>
      </c>
      <c r="C11" s="2">
        <v>270</v>
      </c>
      <c r="E11" s="1" t="s">
        <v>14</v>
      </c>
      <c r="F11" s="21">
        <v>46185.729270833333</v>
      </c>
      <c r="G11" s="8">
        <f t="shared" ref="G11:G15" ca="1" si="0">NOW()+TIME(0,H11,0)</f>
        <v>46185.921056481478</v>
      </c>
      <c r="H11">
        <v>2</v>
      </c>
      <c r="J11" t="s">
        <v>14</v>
      </c>
      <c r="K11">
        <v>46153.74009259259</v>
      </c>
    </row>
    <row r="12" spans="1:11">
      <c r="E12" s="1" t="s">
        <v>15</v>
      </c>
      <c r="F12" s="21">
        <v>46185.757048611114</v>
      </c>
      <c r="G12" s="8">
        <f t="shared" ca="1" si="0"/>
        <v>46185.921750925925</v>
      </c>
      <c r="H12">
        <v>3</v>
      </c>
      <c r="J12" t="s">
        <v>15</v>
      </c>
      <c r="K12">
        <v>46153.767870370371</v>
      </c>
    </row>
    <row r="13" spans="1:11">
      <c r="B13" s="86" t="s">
        <v>16</v>
      </c>
      <c r="C13" s="82"/>
      <c r="E13" s="1" t="s">
        <v>17</v>
      </c>
      <c r="F13" s="21">
        <v>46186.245763888888</v>
      </c>
      <c r="G13" s="8">
        <f t="shared" ca="1" si="0"/>
        <v>46185.922445370372</v>
      </c>
      <c r="H13">
        <v>4</v>
      </c>
      <c r="J13" t="s">
        <v>17</v>
      </c>
      <c r="K13">
        <v>46153.227951388886</v>
      </c>
    </row>
    <row r="14" spans="1:11">
      <c r="B14" s="1" t="s">
        <v>18</v>
      </c>
      <c r="C14" s="3" t="s">
        <v>19</v>
      </c>
      <c r="E14" s="1" t="s">
        <v>20</v>
      </c>
      <c r="F14" s="21">
        <v>46186.277013888888</v>
      </c>
      <c r="G14" s="8">
        <f t="shared" ca="1" si="0"/>
        <v>46185.923139814811</v>
      </c>
      <c r="H14">
        <v>5</v>
      </c>
      <c r="J14" t="s">
        <v>20</v>
      </c>
      <c r="K14">
        <v>46153.259201388886</v>
      </c>
    </row>
    <row r="15" spans="1:11">
      <c r="E15" s="1" t="s">
        <v>21</v>
      </c>
      <c r="F15" s="21">
        <v>46186.308263888888</v>
      </c>
      <c r="G15" s="8">
        <f t="shared" ca="1" si="0"/>
        <v>46185.923834259258</v>
      </c>
      <c r="H15">
        <v>6</v>
      </c>
      <c r="J15" t="s">
        <v>21</v>
      </c>
      <c r="K15">
        <v>46153.290451388886</v>
      </c>
    </row>
    <row r="16" spans="1:11">
      <c r="B16" s="84" t="s">
        <v>22</v>
      </c>
      <c r="C16" s="82"/>
      <c r="F16" s="20"/>
    </row>
    <row r="17" spans="2:11">
      <c r="B17" s="1" t="s">
        <v>23</v>
      </c>
      <c r="C17" s="2" t="s">
        <v>24</v>
      </c>
      <c r="E17" s="85" t="s">
        <v>25</v>
      </c>
      <c r="F17" s="82"/>
      <c r="J17" t="s">
        <v>25</v>
      </c>
    </row>
    <row r="18" spans="2:11">
      <c r="B18" s="1" t="s">
        <v>26</v>
      </c>
      <c r="C18" s="12" t="s">
        <v>27</v>
      </c>
      <c r="E18" s="1" t="s">
        <v>28</v>
      </c>
      <c r="F18" s="21">
        <v>46186.308263888888</v>
      </c>
      <c r="J18" t="s">
        <v>28</v>
      </c>
      <c r="K18">
        <v>46153.290451388886</v>
      </c>
    </row>
    <row r="19" spans="2:11">
      <c r="B19" s="1" t="s">
        <v>29</v>
      </c>
      <c r="C19" s="13" t="s">
        <v>250</v>
      </c>
      <c r="E19" s="1" t="s">
        <v>30</v>
      </c>
      <c r="F19" s="21">
        <v>46186.288518518515</v>
      </c>
      <c r="J19" t="s">
        <v>30</v>
      </c>
      <c r="K19">
        <v>46153.272835648146</v>
      </c>
    </row>
    <row r="20" spans="2:11">
      <c r="B20" s="1" t="s">
        <v>31</v>
      </c>
      <c r="C20" s="2">
        <v>100</v>
      </c>
      <c r="E20" s="1" t="s">
        <v>32</v>
      </c>
      <c r="F20" s="21">
        <v>46185.735138888886</v>
      </c>
      <c r="J20" t="s">
        <v>32</v>
      </c>
      <c r="K20">
        <v>46153.743807870371</v>
      </c>
    </row>
    <row r="21" spans="2:11">
      <c r="B21" s="1" t="s">
        <v>33</v>
      </c>
      <c r="C21" s="2">
        <v>64</v>
      </c>
      <c r="E21" s="1" t="s">
        <v>34</v>
      </c>
      <c r="F21" s="21">
        <v>46185.757268518515</v>
      </c>
      <c r="J21" t="s">
        <v>34</v>
      </c>
      <c r="K21">
        <v>46153.764918981484</v>
      </c>
    </row>
    <row r="22" spans="2:11">
      <c r="B22" s="1" t="s">
        <v>35</v>
      </c>
      <c r="C22" s="2">
        <v>0</v>
      </c>
      <c r="E22" s="1" t="s">
        <v>36</v>
      </c>
      <c r="F22" s="21">
        <v>46185.778749999998</v>
      </c>
      <c r="J22" t="s">
        <v>36</v>
      </c>
      <c r="K22">
        <v>46153.785671296297</v>
      </c>
    </row>
    <row r="23" spans="2:11">
      <c r="B23" s="1" t="s">
        <v>37</v>
      </c>
      <c r="C23" s="2" t="s">
        <v>564</v>
      </c>
      <c r="J23" t="s">
        <v>99</v>
      </c>
      <c r="K23">
        <v>100</v>
      </c>
    </row>
    <row r="24" spans="2:11">
      <c r="B24" s="1" t="s">
        <v>39</v>
      </c>
      <c r="C24" s="2" t="s">
        <v>40</v>
      </c>
    </row>
    <row r="25" spans="2:11">
      <c r="E25" s="1" t="s">
        <v>254</v>
      </c>
      <c r="F25" s="21">
        <v>46186.2109375</v>
      </c>
    </row>
    <row r="26" spans="2:11">
      <c r="B26" s="84" t="s">
        <v>41</v>
      </c>
      <c r="C26" s="82"/>
      <c r="E26" s="1" t="s">
        <v>253</v>
      </c>
      <c r="F26" s="21">
        <v>46186.624884259261</v>
      </c>
    </row>
    <row r="27" spans="2:11">
      <c r="B27" s="1" t="s">
        <v>42</v>
      </c>
      <c r="C27" s="2">
        <v>0</v>
      </c>
    </row>
    <row r="28" spans="2:11">
      <c r="B28" s="1" t="s">
        <v>43</v>
      </c>
      <c r="C28" s="2">
        <v>0</v>
      </c>
    </row>
    <row r="29" spans="2:11">
      <c r="B29" s="1" t="s">
        <v>44</v>
      </c>
      <c r="C29" s="2">
        <v>0</v>
      </c>
    </row>
    <row r="30" spans="2:11">
      <c r="B30" s="1" t="s">
        <v>45</v>
      </c>
      <c r="C30" s="2">
        <v>0</v>
      </c>
    </row>
    <row r="31" spans="2:11">
      <c r="B31" s="1" t="s">
        <v>46</v>
      </c>
      <c r="C31" s="2">
        <v>0</v>
      </c>
    </row>
    <row r="32" spans="2:11">
      <c r="B32" s="1" t="s">
        <v>47</v>
      </c>
      <c r="C32" s="2">
        <v>0</v>
      </c>
    </row>
    <row r="34" spans="2:6">
      <c r="B34" s="84" t="s">
        <v>48</v>
      </c>
      <c r="C34" s="82"/>
    </row>
    <row r="35" spans="2:6">
      <c r="B35" s="1" t="s">
        <v>49</v>
      </c>
      <c r="C35" s="2">
        <v>0</v>
      </c>
    </row>
    <row r="36" spans="2:6">
      <c r="B36" s="1" t="s">
        <v>50</v>
      </c>
      <c r="C36" s="2">
        <v>0</v>
      </c>
    </row>
    <row r="37" spans="2:6">
      <c r="B37" s="1" t="s">
        <v>51</v>
      </c>
      <c r="C37" s="2">
        <v>0</v>
      </c>
    </row>
    <row r="38" spans="2:6">
      <c r="B38" s="1" t="s">
        <v>52</v>
      </c>
      <c r="C38" s="2">
        <v>0.95</v>
      </c>
    </row>
    <row r="40" spans="2:6">
      <c r="B40" s="81" t="s">
        <v>98</v>
      </c>
      <c r="C40" s="82"/>
    </row>
    <row r="41" spans="2:6">
      <c r="C41" s="19">
        <v>60</v>
      </c>
      <c r="E41" t="s">
        <v>96</v>
      </c>
    </row>
    <row r="42" spans="2:6">
      <c r="C42" s="19">
        <v>40</v>
      </c>
      <c r="E42" t="s">
        <v>97</v>
      </c>
    </row>
    <row r="44" spans="2:6">
      <c r="B44" s="24" t="s">
        <v>187</v>
      </c>
      <c r="C44" t="s">
        <v>114</v>
      </c>
    </row>
    <row r="45" spans="2:6">
      <c r="B45" s="24" t="s">
        <v>248</v>
      </c>
      <c r="C45">
        <v>-225</v>
      </c>
    </row>
    <row r="46" spans="2:6">
      <c r="B46" s="24" t="s">
        <v>249</v>
      </c>
      <c r="C46">
        <v>225</v>
      </c>
      <c r="F46">
        <v>1</v>
      </c>
    </row>
    <row r="48" spans="2:6">
      <c r="B48" s="22" t="s">
        <v>288</v>
      </c>
    </row>
    <row r="49" spans="2:4">
      <c r="B49" t="s">
        <v>289</v>
      </c>
      <c r="C49" s="58">
        <f ca="1">NOW()</f>
        <v>46185.919667592592</v>
      </c>
      <c r="D49" t="s">
        <v>290</v>
      </c>
    </row>
    <row r="51" spans="2:4">
      <c r="B51" s="24" t="s">
        <v>306</v>
      </c>
    </row>
    <row r="52" spans="2:4">
      <c r="B52" t="s">
        <v>303</v>
      </c>
      <c r="C52" s="5">
        <v>46185.712777777779</v>
      </c>
      <c r="D52" t="s">
        <v>291</v>
      </c>
    </row>
    <row r="53" spans="2:4">
      <c r="B53" t="s">
        <v>304</v>
      </c>
      <c r="C53" s="5">
        <v>46186.025277777779</v>
      </c>
      <c r="D53" t="s">
        <v>291</v>
      </c>
    </row>
    <row r="54" spans="2:4">
      <c r="B54" t="s">
        <v>305</v>
      </c>
      <c r="C54" s="5">
        <v>46186.341145833336</v>
      </c>
      <c r="D54" t="s">
        <v>291</v>
      </c>
    </row>
    <row r="56" spans="2:4">
      <c r="B56" s="24" t="s">
        <v>292</v>
      </c>
    </row>
    <row r="57" spans="2:4">
      <c r="B57" t="s">
        <v>293</v>
      </c>
      <c r="C57" s="48">
        <v>3</v>
      </c>
      <c r="D57" t="s">
        <v>294</v>
      </c>
    </row>
    <row r="58" spans="2:4">
      <c r="B58" t="s">
        <v>295</v>
      </c>
      <c r="C58" s="48">
        <v>10</v>
      </c>
      <c r="D58" t="s">
        <v>296</v>
      </c>
    </row>
    <row r="59" spans="2:4">
      <c r="B59" t="s">
        <v>297</v>
      </c>
      <c r="C59" s="48">
        <v>30</v>
      </c>
      <c r="D59" t="s">
        <v>298</v>
      </c>
    </row>
    <row r="61" spans="2:4">
      <c r="B61" s="24" t="s">
        <v>299</v>
      </c>
    </row>
    <row r="62" spans="2:4">
      <c r="B62" s="24"/>
    </row>
    <row r="64" spans="2:4">
      <c r="B64" s="24" t="s">
        <v>300</v>
      </c>
    </row>
    <row r="65" spans="2:4">
      <c r="B65" t="s">
        <v>301</v>
      </c>
      <c r="C65" t="b">
        <v>0</v>
      </c>
      <c r="D65" t="s">
        <v>302</v>
      </c>
    </row>
    <row r="66" spans="2:4">
      <c r="B66" t="s">
        <v>482</v>
      </c>
      <c r="C66">
        <v>181</v>
      </c>
    </row>
    <row r="67" spans="2:4">
      <c r="B67" t="s">
        <v>483</v>
      </c>
      <c r="C67" t="b">
        <v>1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A1A5-EBEE-40F4-8653-026418FD6B9E}">
  <sheetPr codeName="Sheet11"/>
  <dimension ref="B1:AO28"/>
  <sheetViews>
    <sheetView tabSelected="1" zoomScaleNormal="10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C5" sqref="C5:AB7"/>
    </sheetView>
  </sheetViews>
  <sheetFormatPr defaultColWidth="8.6328125" defaultRowHeight="14.5"/>
  <cols>
    <col min="1" max="1" width="2.1796875" style="34" customWidth="1"/>
    <col min="2" max="2" width="6" style="34" customWidth="1"/>
    <col min="3" max="4" width="9" style="34" customWidth="1"/>
    <col min="5" max="5" width="11" style="34" customWidth="1"/>
    <col min="6" max="6" width="8" style="34" customWidth="1"/>
    <col min="7" max="7" width="7" style="34" customWidth="1"/>
    <col min="8" max="8" width="14.08984375" style="34" bestFit="1" customWidth="1"/>
    <col min="9" max="9" width="10" style="34" customWidth="1"/>
    <col min="10" max="10" width="12.36328125" style="34" bestFit="1" customWidth="1"/>
    <col min="11" max="11" width="15.08984375" style="34" customWidth="1"/>
    <col min="12" max="12" width="2" style="34" customWidth="1"/>
    <col min="13" max="13" width="7" style="34" customWidth="1"/>
    <col min="14" max="15" width="9" style="34" customWidth="1"/>
    <col min="16" max="17" width="11" style="34" customWidth="1"/>
    <col min="18" max="18" width="12" style="34" customWidth="1"/>
    <col min="19" max="19" width="10" style="34" customWidth="1"/>
    <col min="20" max="20" width="12.7265625" style="34" bestFit="1" customWidth="1"/>
    <col min="21" max="24" width="8" style="34" customWidth="1"/>
    <col min="25" max="25" width="9.54296875" style="74" bestFit="1" customWidth="1"/>
    <col min="26" max="26" width="14" style="34" customWidth="1"/>
    <col min="27" max="27" width="11.90625" style="74" customWidth="1"/>
    <col min="28" max="28" width="12.7265625" style="74" customWidth="1"/>
    <col min="29" max="29" width="17.6328125" style="34" customWidth="1"/>
    <col min="30" max="30" width="3.26953125" style="34" customWidth="1"/>
    <col min="31" max="31" width="9" style="34" customWidth="1"/>
    <col min="32" max="32" width="10" style="34" customWidth="1"/>
    <col min="33" max="33" width="8" style="34" customWidth="1"/>
    <col min="34" max="35" width="10" style="34" customWidth="1"/>
    <col min="36" max="36" width="6" style="34" customWidth="1"/>
    <col min="37" max="37" width="18.90625" style="34" customWidth="1"/>
    <col min="38" max="38" width="9" style="34" customWidth="1"/>
    <col min="39" max="40" width="10" style="34" customWidth="1"/>
    <col min="41" max="41" width="28" style="34" customWidth="1"/>
    <col min="42" max="16384" width="8.6328125" style="34"/>
  </cols>
  <sheetData>
    <row r="1" spans="2:41" ht="21.75" customHeight="1">
      <c r="B1" s="33" t="s">
        <v>255</v>
      </c>
      <c r="AD1" s="66"/>
      <c r="AI1" s="66"/>
    </row>
    <row r="2" spans="2:41">
      <c r="AD2" s="66"/>
      <c r="AI2" s="66"/>
    </row>
    <row r="3" spans="2:41" ht="19.5" customHeight="1">
      <c r="B3" s="88" t="s">
        <v>256</v>
      </c>
      <c r="C3" s="89"/>
      <c r="D3" s="89"/>
      <c r="E3" s="89"/>
      <c r="F3" s="89"/>
      <c r="G3" s="89"/>
      <c r="H3" s="89"/>
      <c r="I3" s="89"/>
      <c r="J3" s="89"/>
      <c r="K3" s="89"/>
      <c r="M3" s="68" t="s">
        <v>257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75"/>
      <c r="Z3" s="69"/>
      <c r="AA3" s="75"/>
      <c r="AB3" s="75"/>
      <c r="AC3" s="69"/>
      <c r="AD3" s="66"/>
      <c r="AI3" s="66"/>
    </row>
    <row r="4" spans="2:41">
      <c r="AD4" s="66"/>
      <c r="AI4" s="66"/>
    </row>
    <row r="5" spans="2:41" ht="27.75" customHeight="1">
      <c r="B5" s="55"/>
      <c r="C5" s="36" t="s">
        <v>69</v>
      </c>
      <c r="D5" s="36" t="s">
        <v>259</v>
      </c>
      <c r="E5" s="36" t="s">
        <v>51</v>
      </c>
      <c r="F5" s="36" t="s">
        <v>260</v>
      </c>
      <c r="G5" s="36" t="s">
        <v>261</v>
      </c>
      <c r="H5" s="36" t="s">
        <v>362</v>
      </c>
      <c r="I5" s="35" t="s">
        <v>262</v>
      </c>
      <c r="J5" s="55" t="s">
        <v>376</v>
      </c>
      <c r="K5" s="36" t="s">
        <v>263</v>
      </c>
      <c r="M5" s="37" t="s">
        <v>258</v>
      </c>
      <c r="N5" s="37" t="s">
        <v>267</v>
      </c>
      <c r="O5" s="38" t="s">
        <v>266</v>
      </c>
      <c r="P5" s="38" t="s">
        <v>264</v>
      </c>
      <c r="Q5" s="38" t="s">
        <v>265</v>
      </c>
      <c r="R5" s="38" t="s">
        <v>69</v>
      </c>
      <c r="S5" s="38" t="s">
        <v>269</v>
      </c>
      <c r="T5" s="38" t="s">
        <v>435</v>
      </c>
      <c r="U5" s="38" t="s">
        <v>271</v>
      </c>
      <c r="V5" s="38" t="s">
        <v>272</v>
      </c>
      <c r="W5" s="38" t="s">
        <v>273</v>
      </c>
      <c r="X5" s="38" t="s">
        <v>274</v>
      </c>
      <c r="Y5" s="38" t="s">
        <v>504</v>
      </c>
      <c r="Z5" s="38" t="s">
        <v>489</v>
      </c>
      <c r="AA5" s="37" t="s">
        <v>488</v>
      </c>
      <c r="AB5" s="37" t="s">
        <v>503</v>
      </c>
      <c r="AC5" s="38" t="s">
        <v>263</v>
      </c>
      <c r="AE5" s="36" t="s">
        <v>277</v>
      </c>
      <c r="AF5" s="36" t="s">
        <v>278</v>
      </c>
      <c r="AG5" s="36" t="s">
        <v>76</v>
      </c>
      <c r="AH5" s="36" t="s">
        <v>279</v>
      </c>
      <c r="AI5" s="36" t="s">
        <v>450</v>
      </c>
      <c r="AJ5" s="36" t="s">
        <v>280</v>
      </c>
      <c r="AK5" s="36" t="s">
        <v>271</v>
      </c>
      <c r="AL5" s="36" t="s">
        <v>64</v>
      </c>
      <c r="AM5" s="36" t="s">
        <v>273</v>
      </c>
      <c r="AN5" s="36" t="s">
        <v>274</v>
      </c>
      <c r="AO5" s="36" t="s">
        <v>281</v>
      </c>
    </row>
    <row r="6" spans="2:41" ht="15" customHeight="1">
      <c r="B6" s="53" t="s">
        <v>284</v>
      </c>
      <c r="C6" s="40" t="s">
        <v>282</v>
      </c>
      <c r="D6" s="40">
        <v>0.2</v>
      </c>
      <c r="E6" s="40">
        <v>100</v>
      </c>
      <c r="F6" s="40">
        <v>0</v>
      </c>
      <c r="G6" s="40"/>
      <c r="H6" s="40">
        <v>40</v>
      </c>
      <c r="I6" s="54"/>
      <c r="J6" s="56">
        <f ca="1">dataShootStart</f>
        <v>46185.919667592592</v>
      </c>
      <c r="K6" s="40" t="s">
        <v>458</v>
      </c>
      <c r="M6" s="41" t="str">
        <f>"GP" &amp; TEXT(ROW()-5,"00")</f>
        <v>GP01</v>
      </c>
      <c r="N6" s="43">
        <f ca="1">IF(P6="",IF(ISNUMBER(N5),N5+IFERROR(Y5,0)/1440,""),IF(P6="WP",INDEX($J$6:$J$20,MATCH(Q6,$B$6:$B$20,0))+IFERROR(O6,0)/1440,IF(P6="TIME",IF(ISNUMBER(Q6),MOD(Q6,1),IFERROR(TIMEVALUE(Q6),""))+IFERROR(O6,0)/1440,IF(P6="ASTRO",IF(Q6="sunset",dataSunsetTime,IF(Q6="sunrise",dataSunriseTime,IF(Q6="moonrise",dataMoonriseTime,IF(Q6="moonset",dataMoonsetTime,IF(Q6="gcrise",dataGCRiseTime,IF(Q6="gctransit",dataGCTransitTime,IF(Q6="gcset",dataGCSetTime,"")))))))+IFERROR(O6,0)/1440,""))))</f>
        <v>46185.919667592592</v>
      </c>
      <c r="O6" s="42"/>
      <c r="P6" s="42" t="s">
        <v>283</v>
      </c>
      <c r="Q6" s="42" t="s">
        <v>284</v>
      </c>
      <c r="R6" s="42" t="s">
        <v>481</v>
      </c>
      <c r="S6" s="42"/>
      <c r="T6" s="102"/>
      <c r="U6" s="42" t="s">
        <v>285</v>
      </c>
      <c r="V6" s="42" t="s">
        <v>285</v>
      </c>
      <c r="W6" s="42">
        <v>0</v>
      </c>
      <c r="X6" s="42">
        <v>0</v>
      </c>
      <c r="Y6" s="42">
        <v>1</v>
      </c>
      <c r="Z6" s="42"/>
      <c r="AA6" s="78" t="str">
        <f>IF($Z6="","",IFERROR(ABS(INDEX(GimbalViz!$E:$E,MATCH($M6,GimbalViz!$A:$A,0)))/IF($Z6="Slow",3,IF($Z6="Mid",6,IF($Z6="Fast",12,1))),""))</f>
        <v/>
      </c>
      <c r="AB6" s="78">
        <f>IFERROR(IF($P7&lt;&gt;"",MOD($N7-$N6,1)*1440,$Y6),"")</f>
        <v>1</v>
      </c>
      <c r="AC6" s="42"/>
      <c r="AE6" s="44">
        <v>2</v>
      </c>
      <c r="AF6" s="44">
        <v>0</v>
      </c>
      <c r="AG6" s="44" t="s">
        <v>102</v>
      </c>
      <c r="AH6" s="44" t="s">
        <v>101</v>
      </c>
      <c r="AI6" s="44" t="s">
        <v>451</v>
      </c>
      <c r="AJ6" s="44"/>
      <c r="AK6" s="44">
        <v>0</v>
      </c>
      <c r="AL6" s="44">
        <v>0</v>
      </c>
      <c r="AM6" s="44">
        <v>0</v>
      </c>
      <c r="AN6" s="44">
        <v>0</v>
      </c>
      <c r="AO6" s="44" t="s">
        <v>452</v>
      </c>
    </row>
    <row r="7" spans="2:41" ht="15" customHeight="1">
      <c r="B7" s="53" t="s">
        <v>326</v>
      </c>
      <c r="C7" s="40" t="s">
        <v>287</v>
      </c>
      <c r="D7" s="40"/>
      <c r="E7" s="40"/>
      <c r="F7" s="40"/>
      <c r="G7" s="40"/>
      <c r="H7" s="40">
        <v>40</v>
      </c>
      <c r="I7" s="54"/>
      <c r="J7" s="57">
        <f ca="1">IF(C6="","",J6+IF(C6="STOP",G6/86400,IF(AND(ISNUMBER(D6),ISNUMBER(E6),E6&gt;0),D6/E6/24,0)))</f>
        <v>46185.919750925925</v>
      </c>
      <c r="K7" s="40"/>
      <c r="M7" s="41" t="s">
        <v>486</v>
      </c>
      <c r="N7" s="43">
        <f ca="1">IF(P7="",IF(ISNUMBER(N6),N6+IFERROR(Y6,0)/1440,""),IF(P7="WP",INDEX($J$6:$J$20,MATCH(Q7,$B$6:$B$20,0))+IFERROR(O7,0)/1440,IF(P7="TIME",IF(ISNUMBER(Q7),MOD(Q7,1),IFERROR(TIMEVALUE(Q7),""))+IFERROR(O7,0)/1440,IF(P7="ASTRO",IF(Q7="sunset",dataSunsetTime,IF(Q7="sunrise",dataSunriseTime,IF(Q7="moonrise",dataMoonriseTime,IF(Q7="moonset",dataMoonsetTime,IF(Q7="gcrise",dataGCRiseTime,IF(Q7="gctransit",dataGCTransitTime,IF(Q7="gcset",dataGCSetTime,"")))))))+IFERROR(O7,0)/1440,""))))</f>
        <v>46185.920362037039</v>
      </c>
      <c r="O7" s="42"/>
      <c r="P7" s="42"/>
      <c r="Q7" s="80"/>
      <c r="R7" s="70" t="s">
        <v>478</v>
      </c>
      <c r="S7" s="42" t="s">
        <v>595</v>
      </c>
      <c r="T7" s="102" t="s">
        <v>603</v>
      </c>
      <c r="U7" s="42" t="s">
        <v>285</v>
      </c>
      <c r="V7" s="42" t="s">
        <v>285</v>
      </c>
      <c r="W7" s="42">
        <v>0</v>
      </c>
      <c r="X7" s="42">
        <v>0</v>
      </c>
      <c r="Y7" s="42">
        <v>120</v>
      </c>
      <c r="Z7" s="42" t="s">
        <v>524</v>
      </c>
      <c r="AA7" s="78">
        <f>IF($Z7="","",IFERROR(ABS(INDEX(GimbalViz!$E:$E,MATCH($M7,GimbalViz!$A:$A,0)))/IF($Z7="Slow",3,IF($Z7="Mid",6,IF($Z7="Fast",12,1))),""))</f>
        <v>4.1850814828098057</v>
      </c>
      <c r="AB7" s="78">
        <f>IFERROR(IF($P8&lt;&gt;"",MOD($N8-$N7,1)*1440,$Y7),"")</f>
        <v>120</v>
      </c>
      <c r="AC7" s="42"/>
      <c r="AE7" s="44">
        <v>3</v>
      </c>
      <c r="AF7" s="44">
        <v>0</v>
      </c>
      <c r="AG7" s="44" t="s">
        <v>102</v>
      </c>
      <c r="AH7" s="44" t="s">
        <v>101</v>
      </c>
      <c r="AI7" s="44" t="s">
        <v>451</v>
      </c>
      <c r="AJ7" s="44"/>
      <c r="AK7" s="44">
        <v>0</v>
      </c>
      <c r="AL7" s="44">
        <v>0</v>
      </c>
      <c r="AM7" s="44">
        <v>0</v>
      </c>
      <c r="AN7" s="44">
        <v>0</v>
      </c>
      <c r="AO7" s="44" t="s">
        <v>452</v>
      </c>
    </row>
    <row r="8" spans="2:41" ht="15" customHeight="1">
      <c r="B8" s="53"/>
      <c r="C8" s="40"/>
      <c r="D8" s="40"/>
      <c r="E8" s="40"/>
      <c r="F8" s="40"/>
      <c r="G8" s="40"/>
      <c r="H8" s="40"/>
      <c r="I8" s="54"/>
      <c r="J8" s="57">
        <f t="shared" ref="J8:J18" ca="1" si="0">IF(C7="","",J7+IF(C7="STOP",G7/86400,IF(AND(ISNUMBER(D7),ISNUMBER(E7),E7&gt;0),D7/E7/24,0)))</f>
        <v>46185.919750925925</v>
      </c>
      <c r="K8" s="40"/>
      <c r="M8" s="41" t="s">
        <v>487</v>
      </c>
      <c r="N8" s="43">
        <f ca="1">IF(P8="",IF(ISNUMBER(N7),N7+IFERROR(Y7,0)/1440,""),IF(P8="WP",INDEX($J$6:$J$20,MATCH(Q8,$B$6:$B$20,0))+IFERROR(O8,0)/1440,IF(P8="TIME",IF(ISNUMBER(Q8),MOD(Q8,1),IFERROR(TIMEVALUE(Q8),""))+IFERROR(O8,0)/1440,IF(P8="ASTRO",IF(Q8="sunset",dataSunsetTime,IF(Q8="sunrise",dataSunriseTime,IF(Q8="moonrise",dataMoonriseTime,IF(Q8="moonset",dataMoonsetTime,IF(Q8="gcrise",dataGCRiseTime,IF(Q8="gctransit",dataGCTransitTime,IF(Q8="gcset",dataGCSetTime,"")))))))+IFERROR(O8,0)/1440,""))))</f>
        <v>46186.003695370375</v>
      </c>
      <c r="O8" s="70"/>
      <c r="P8" s="70"/>
      <c r="Q8" s="70"/>
      <c r="R8" s="70" t="s">
        <v>286</v>
      </c>
      <c r="S8" s="70"/>
      <c r="T8" s="102"/>
      <c r="U8" s="70"/>
      <c r="V8" s="70"/>
      <c r="W8" s="70"/>
      <c r="X8" s="70"/>
      <c r="Y8" s="70" t="str">
        <f ca="1">IF(OR(N8="",N9=""),"",N9-N8)</f>
        <v/>
      </c>
      <c r="Z8" s="70"/>
      <c r="AA8" s="78" t="str">
        <f>IF($Z8="","",IFERROR(ABS(INDEX(GimbalViz!$E:$E,MATCH($M8,GimbalViz!$A:$A,0)))/IF($Z8="Slow",3,IF($Z8="Mid",6,IF($Z8="Fast",12,1))),""))</f>
        <v/>
      </c>
      <c r="AB8" s="78" t="str">
        <f ca="1">IFERROR(IF($P9&lt;&gt;"",MOD($N9-$N8,1)*1440,$Y8),"")</f>
        <v/>
      </c>
      <c r="AC8" s="42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</row>
    <row r="9" spans="2:41" ht="15" customHeight="1">
      <c r="B9" s="53"/>
      <c r="C9" s="40"/>
      <c r="D9" s="40"/>
      <c r="E9" s="40"/>
      <c r="F9" s="40"/>
      <c r="G9" s="40"/>
      <c r="H9" s="40"/>
      <c r="I9" s="54"/>
      <c r="J9" s="57" t="str">
        <f t="shared" si="0"/>
        <v/>
      </c>
      <c r="K9" s="40"/>
      <c r="M9" s="71"/>
      <c r="N9" s="72"/>
      <c r="O9" s="45"/>
      <c r="P9" s="39"/>
      <c r="Q9" s="73"/>
      <c r="R9" s="39"/>
      <c r="S9" s="39"/>
      <c r="T9" s="39"/>
      <c r="U9" s="39"/>
      <c r="V9" s="39"/>
      <c r="W9" s="45"/>
      <c r="X9" s="39"/>
      <c r="Y9" s="39"/>
      <c r="Z9" s="39"/>
      <c r="AA9" s="79"/>
      <c r="AB9" s="79"/>
      <c r="AC9" s="42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</row>
    <row r="10" spans="2:41" ht="15" customHeight="1">
      <c r="B10" s="53"/>
      <c r="C10" s="40"/>
      <c r="D10" s="40"/>
      <c r="E10" s="40"/>
      <c r="F10" s="40"/>
      <c r="G10" s="40"/>
      <c r="H10" s="40"/>
      <c r="I10" s="54"/>
      <c r="J10" s="57" t="str">
        <f t="shared" si="0"/>
        <v/>
      </c>
      <c r="K10" s="40"/>
      <c r="M10" s="71"/>
      <c r="N10" s="72"/>
      <c r="O10" s="45"/>
      <c r="P10" s="39"/>
      <c r="Q10" s="39"/>
      <c r="R10" s="39"/>
      <c r="S10" s="39"/>
      <c r="T10" s="39"/>
      <c r="U10" s="39"/>
      <c r="V10" s="39"/>
      <c r="W10" s="45"/>
      <c r="X10" s="39"/>
      <c r="Y10" s="39"/>
      <c r="Z10" s="39"/>
      <c r="AA10" s="79"/>
      <c r="AB10" s="79"/>
      <c r="AC10" s="42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</row>
    <row r="11" spans="2:41" ht="15" customHeight="1">
      <c r="B11" s="53"/>
      <c r="C11" s="40"/>
      <c r="D11" s="40"/>
      <c r="E11" s="40"/>
      <c r="F11" s="40"/>
      <c r="G11" s="40"/>
      <c r="H11" s="40"/>
      <c r="I11" s="54"/>
      <c r="J11" s="57" t="str">
        <f t="shared" si="0"/>
        <v/>
      </c>
      <c r="K11" s="40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76"/>
      <c r="Z11" s="45"/>
      <c r="AA11" s="76"/>
      <c r="AB11" s="76"/>
      <c r="AC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</row>
    <row r="12" spans="2:41" ht="15" customHeight="1">
      <c r="B12" s="53"/>
      <c r="C12" s="40"/>
      <c r="D12" s="40"/>
      <c r="E12" s="40"/>
      <c r="F12" s="40"/>
      <c r="G12" s="40"/>
      <c r="H12" s="40"/>
      <c r="I12" s="54"/>
      <c r="J12" s="57" t="str">
        <f t="shared" si="0"/>
        <v/>
      </c>
      <c r="K12" s="40"/>
      <c r="M12" s="45"/>
      <c r="N12" s="45"/>
      <c r="O12" s="45"/>
      <c r="P12" s="45"/>
      <c r="Q12" s="45"/>
      <c r="S12" s="45"/>
      <c r="T12" s="45"/>
      <c r="U12" s="45"/>
      <c r="V12" s="45"/>
      <c r="W12" s="45"/>
      <c r="X12" s="45"/>
      <c r="Y12" s="76"/>
      <c r="Z12" s="45"/>
      <c r="AA12" s="76"/>
      <c r="AB12" s="76"/>
      <c r="AC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</row>
    <row r="13" spans="2:41">
      <c r="B13" s="53"/>
      <c r="C13" s="40"/>
      <c r="D13" s="40"/>
      <c r="E13" s="40"/>
      <c r="F13" s="40"/>
      <c r="G13" s="40"/>
      <c r="H13" s="40"/>
      <c r="I13" s="54"/>
      <c r="J13" s="57" t="str">
        <f t="shared" si="0"/>
        <v/>
      </c>
      <c r="K13" s="40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76"/>
      <c r="Z13" s="45"/>
      <c r="AA13" s="76"/>
      <c r="AB13" s="76"/>
      <c r="AC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</row>
    <row r="14" spans="2:41">
      <c r="B14" s="53"/>
      <c r="C14" s="40"/>
      <c r="D14" s="40"/>
      <c r="E14" s="40"/>
      <c r="F14" s="40"/>
      <c r="G14" s="40"/>
      <c r="H14" s="40"/>
      <c r="I14" s="54"/>
      <c r="J14" s="57" t="str">
        <f t="shared" si="0"/>
        <v/>
      </c>
      <c r="K14" s="40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76"/>
      <c r="Z14" s="45"/>
      <c r="AA14" s="76"/>
      <c r="AB14" s="76"/>
      <c r="AC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</row>
    <row r="15" spans="2:41">
      <c r="B15" s="53"/>
      <c r="C15" s="40"/>
      <c r="D15" s="40"/>
      <c r="E15" s="40"/>
      <c r="F15" s="40"/>
      <c r="G15" s="40"/>
      <c r="H15" s="40"/>
      <c r="I15" s="54"/>
      <c r="J15" s="57" t="str">
        <f t="shared" si="0"/>
        <v/>
      </c>
      <c r="K15" s="40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77"/>
      <c r="Z15" s="45"/>
      <c r="AA15" s="76"/>
      <c r="AB15" s="76"/>
      <c r="AC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</row>
    <row r="16" spans="2:41" ht="15" customHeight="1">
      <c r="B16" s="53"/>
      <c r="C16" s="40"/>
      <c r="D16" s="40"/>
      <c r="E16" s="40"/>
      <c r="F16" s="40"/>
      <c r="G16" s="40"/>
      <c r="H16" s="40"/>
      <c r="I16" s="54"/>
      <c r="J16" s="57" t="str">
        <f t="shared" si="0"/>
        <v/>
      </c>
      <c r="K16" s="40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76"/>
      <c r="Z16" s="45"/>
      <c r="AA16" s="76"/>
      <c r="AB16" s="76"/>
      <c r="AC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</row>
    <row r="17" spans="2:40" ht="15" customHeight="1">
      <c r="B17" s="53"/>
      <c r="C17" s="40"/>
      <c r="D17" s="40"/>
      <c r="E17" s="40"/>
      <c r="F17" s="40"/>
      <c r="G17" s="40"/>
      <c r="H17" s="40"/>
      <c r="I17" s="54"/>
      <c r="J17" s="57" t="str">
        <f t="shared" si="0"/>
        <v/>
      </c>
      <c r="K17" s="40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76"/>
      <c r="Z17" s="45"/>
      <c r="AA17" s="76"/>
      <c r="AB17" s="76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</row>
    <row r="18" spans="2:40" ht="15" customHeight="1">
      <c r="B18" s="53"/>
      <c r="C18" s="40"/>
      <c r="D18" s="40"/>
      <c r="E18" s="40"/>
      <c r="F18" s="40"/>
      <c r="G18" s="40"/>
      <c r="H18" s="40"/>
      <c r="I18" s="54"/>
      <c r="J18" s="57" t="str">
        <f t="shared" si="0"/>
        <v/>
      </c>
      <c r="K18" s="40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76"/>
      <c r="Z18" s="45"/>
      <c r="AA18" s="76"/>
      <c r="AB18" s="76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</row>
    <row r="19" spans="2:40" ht="15" customHeight="1">
      <c r="B19" s="47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76"/>
      <c r="Z19" s="45"/>
      <c r="AA19" s="76"/>
      <c r="AB19" s="76"/>
      <c r="AC19" s="45"/>
      <c r="AD19" s="45"/>
      <c r="AE19" s="45"/>
      <c r="AF19" s="45"/>
      <c r="AG19" s="45"/>
      <c r="AH19" s="51"/>
      <c r="AI19" s="51"/>
      <c r="AJ19" s="51"/>
      <c r="AK19" s="51"/>
      <c r="AL19" s="45"/>
      <c r="AM19" s="45"/>
      <c r="AN19" s="45"/>
    </row>
    <row r="20" spans="2:40"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76"/>
      <c r="Z20" s="45"/>
      <c r="AA20" s="76"/>
      <c r="AB20" s="76"/>
      <c r="AC20" s="45"/>
      <c r="AD20" s="45"/>
      <c r="AE20" s="45"/>
      <c r="AF20" s="45"/>
      <c r="AG20" s="45"/>
      <c r="AH20" s="51"/>
      <c r="AI20" s="51"/>
      <c r="AJ20" s="51"/>
      <c r="AK20" s="52"/>
      <c r="AL20" s="45"/>
      <c r="AM20" s="45"/>
      <c r="AN20" s="45"/>
    </row>
    <row r="21" spans="2:40"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76"/>
      <c r="Z21" s="45"/>
      <c r="AA21" s="76"/>
      <c r="AB21" s="76"/>
      <c r="AC21" s="45"/>
      <c r="AD21" s="45"/>
      <c r="AE21" s="45"/>
      <c r="AF21" s="45"/>
      <c r="AG21" s="45"/>
      <c r="AH21" s="51"/>
      <c r="AI21" s="51"/>
      <c r="AJ21" s="51"/>
      <c r="AK21" s="52"/>
      <c r="AL21" s="45"/>
      <c r="AM21" s="45"/>
      <c r="AN21" s="45"/>
    </row>
    <row r="22" spans="2:40" ht="15" customHeight="1">
      <c r="B22" s="46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76"/>
      <c r="Z22" s="45"/>
      <c r="AA22" s="76"/>
      <c r="AB22" s="76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</row>
    <row r="23" spans="2:40" ht="15" customHeight="1"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76"/>
      <c r="Z23" s="45"/>
      <c r="AA23" s="76"/>
      <c r="AB23" s="76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</row>
    <row r="24" spans="2:40" ht="15" customHeight="1"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76"/>
      <c r="Z24" s="45"/>
      <c r="AA24" s="76"/>
      <c r="AB24" s="76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</row>
    <row r="25" spans="2:40" ht="15" customHeight="1"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76"/>
      <c r="Z25" s="45"/>
      <c r="AA25" s="76"/>
      <c r="AB25" s="76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</row>
    <row r="26" spans="2:40" ht="15" customHeight="1"/>
    <row r="27" spans="2:40" ht="15" customHeight="1"/>
    <row r="28" spans="2:40" ht="15" customHeight="1"/>
  </sheetData>
  <mergeCells count="1">
    <mergeCell ref="B3:K3"/>
  </mergeCells>
  <phoneticPr fontId="25" type="noConversion"/>
  <conditionalFormatting sqref="AA6:AA8">
    <cfRule type="expression" dxfId="4" priority="1" stopIfTrue="1">
      <formula>AND(ISNUMBER($AA6),$AA6&gt;=$AB6)</formula>
    </cfRule>
    <cfRule type="expression" dxfId="3" priority="2" stopIfTrue="1">
      <formula>AND(ISNUMBER($AA6),$AA6&gt;=0.6*$AB6,$AA6&lt;$AB6)</formula>
    </cfRule>
  </conditionalFormatting>
  <dataValidations count="7">
    <dataValidation type="list" allowBlank="1" sqref="C6:C30" xr:uid="{AAE4F355-9056-4716-B7F8-A56DA32BD475}">
      <formula1>"DRIVE,STOP,TURN,WAYPOINT,HOLD"</formula1>
      <formula2>0</formula2>
    </dataValidation>
    <dataValidation type="list" allowBlank="1" showInputMessage="1" showErrorMessage="1" sqref="P6:P60" xr:uid="{DA661795-2351-4404-A7F9-355452DA5BD1}">
      <formula1>"WP,TIME,ASTRO"</formula1>
    </dataValidation>
    <dataValidation type="list" allowBlank="1" showInputMessage="1" showErrorMessage="1" sqref="T7 T6 T9:T60 T8" xr:uid="{ECF01459-92D0-4D09-9702-E0530CBB45DF}">
      <formula1>"CW,CCW"</formula1>
    </dataValidation>
    <dataValidation type="list" allowBlank="1" showInputMessage="1" showErrorMessage="1" sqref="R6:R60" xr:uid="{40FCBD22-F683-47CF-9984-C3594BE69C33}">
      <formula1>"Pan Follow,Lock,Move,Track,Track-yaw,END"</formula1>
    </dataValidation>
    <dataValidation type="list" allowBlank="1" showInputMessage="1" showErrorMessage="1" sqref="S6:S60" xr:uid="{035C1CD1-C0CF-425C-9E63-C364BC2351A8}">
      <formula1>"sun,moon,gc,sunset,sunrise,moonrise,moonset,gcrise,gcset"</formula1>
    </dataValidation>
    <dataValidation type="list" allowBlank="1" showInputMessage="1" showErrorMessage="1" sqref="Z6:Z60" xr:uid="{C59B3BA4-E14D-490D-BF08-827A3E07946F}">
      <formula1>"Slow,Mid,Fast"</formula1>
    </dataValidation>
    <dataValidation type="list" errorStyle="information" allowBlank="1" showInputMessage="1" sqref="Q6:Q60" xr:uid="{E4CAC745-FDEA-4547-9E7A-A25F98E4B7DF}">
      <formula1>"sunset,sunrise,moonrise,moonset,gcrise,gctransit,gcset"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>
      <c r="A1" s="90" t="s">
        <v>53</v>
      </c>
      <c r="B1" s="82"/>
      <c r="C1" s="82"/>
      <c r="D1" s="82"/>
      <c r="E1" s="82"/>
      <c r="F1" s="82"/>
    </row>
    <row r="3" spans="1:6" ht="22" customHeight="1">
      <c r="B3" s="100" t="s">
        <v>54</v>
      </c>
      <c r="C3" s="82"/>
      <c r="D3" s="82"/>
      <c r="E3" s="82"/>
    </row>
    <row r="4" spans="1:6" ht="33">
      <c r="B4" s="1" t="s">
        <v>55</v>
      </c>
      <c r="C4" s="10">
        <v>0.67825231481481485</v>
      </c>
      <c r="E4" s="1" t="s">
        <v>56</v>
      </c>
      <c r="F4" s="4" t="s">
        <v>565</v>
      </c>
    </row>
    <row r="5" spans="1:6" ht="16.5">
      <c r="B5" s="1" t="s">
        <v>39</v>
      </c>
      <c r="C5" s="4" t="s">
        <v>38</v>
      </c>
    </row>
    <row r="7" spans="1:6">
      <c r="B7" s="84" t="s">
        <v>57</v>
      </c>
      <c r="C7" s="82"/>
      <c r="D7" s="82"/>
      <c r="E7" s="82"/>
    </row>
    <row r="8" spans="1:6" ht="16.5">
      <c r="B8" s="1" t="s">
        <v>58</v>
      </c>
      <c r="C8" s="11" t="s">
        <v>250</v>
      </c>
      <c r="E8" s="1" t="s">
        <v>31</v>
      </c>
      <c r="F8" s="4">
        <v>100</v>
      </c>
    </row>
    <row r="9" spans="1:6" ht="16.5">
      <c r="B9" s="1" t="s">
        <v>26</v>
      </c>
      <c r="C9" s="4" t="s">
        <v>27</v>
      </c>
      <c r="E9" s="1" t="s">
        <v>59</v>
      </c>
      <c r="F9" s="4" t="s">
        <v>85</v>
      </c>
    </row>
    <row r="10" spans="1:6" ht="16.5">
      <c r="B10" s="1" t="s">
        <v>60</v>
      </c>
      <c r="C10" s="4">
        <v>64</v>
      </c>
      <c r="E10" s="1" t="s">
        <v>61</v>
      </c>
      <c r="F10" s="4">
        <v>0</v>
      </c>
    </row>
    <row r="12" spans="1:6">
      <c r="B12" s="86" t="s">
        <v>62</v>
      </c>
      <c r="C12" s="82"/>
      <c r="D12" s="82"/>
      <c r="E12" s="82"/>
    </row>
    <row r="13" spans="1:6" ht="16.5">
      <c r="B13" s="1" t="s">
        <v>63</v>
      </c>
      <c r="C13" s="4">
        <v>0</v>
      </c>
      <c r="E13" s="1" t="s">
        <v>64</v>
      </c>
      <c r="F13" s="4">
        <v>0</v>
      </c>
    </row>
    <row r="15" spans="1:6">
      <c r="B15" s="99" t="s">
        <v>65</v>
      </c>
      <c r="C15" s="82"/>
      <c r="D15" s="82"/>
      <c r="E15" s="82"/>
    </row>
    <row r="16" spans="1:6" ht="16.5">
      <c r="B16" s="1" t="s">
        <v>51</v>
      </c>
      <c r="C16" s="4">
        <v>0</v>
      </c>
      <c r="E16" s="1" t="s">
        <v>66</v>
      </c>
      <c r="F16" s="4">
        <v>0</v>
      </c>
    </row>
    <row r="17" spans="2:6" ht="16.5">
      <c r="B17" s="1" t="s">
        <v>50</v>
      </c>
      <c r="C17" s="4">
        <v>0</v>
      </c>
    </row>
    <row r="19" spans="2:6">
      <c r="B19" s="101" t="s">
        <v>67</v>
      </c>
      <c r="C19" s="82"/>
      <c r="D19" s="82"/>
      <c r="E19" s="82"/>
    </row>
    <row r="20" spans="2:6">
      <c r="B20" s="91"/>
      <c r="C20" s="92"/>
      <c r="D20" s="92"/>
      <c r="E20" s="92"/>
      <c r="F20" s="93"/>
    </row>
    <row r="21" spans="2:6">
      <c r="B21" s="94"/>
      <c r="C21" s="82"/>
      <c r="D21" s="82"/>
      <c r="E21" s="82"/>
      <c r="F21" s="95"/>
    </row>
    <row r="22" spans="2:6">
      <c r="B22" s="94"/>
      <c r="C22" s="82"/>
      <c r="D22" s="82"/>
      <c r="E22" s="82"/>
      <c r="F22" s="95"/>
    </row>
    <row r="23" spans="2:6">
      <c r="B23" s="94"/>
      <c r="C23" s="82"/>
      <c r="D23" s="82"/>
      <c r="E23" s="82"/>
      <c r="F23" s="95"/>
    </row>
    <row r="24" spans="2:6">
      <c r="B24" s="96"/>
      <c r="C24" s="97"/>
      <c r="D24" s="97"/>
      <c r="E24" s="97"/>
      <c r="F24" s="98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D41" sqref="D41"/>
    </sheetView>
  </sheetViews>
  <sheetFormatPr defaultRowHeight="14.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O34"/>
  <sheetViews>
    <sheetView showGridLines="0" workbookViewId="0">
      <pane ySplit="1" topLeftCell="A2" activePane="bottomLeft" state="frozen"/>
      <selection pane="bottomLeft" activeCell="G30" sqref="G30"/>
    </sheetView>
  </sheetViews>
  <sheetFormatPr defaultRowHeight="14.5"/>
  <cols>
    <col min="1" max="1" width="10.08984375" style="18" bestFit="1" customWidth="1"/>
    <col min="2" max="2" width="4.81640625" bestFit="1" customWidth="1"/>
    <col min="3" max="3" width="5.453125" bestFit="1" customWidth="1"/>
    <col min="4" max="4" width="24.36328125" bestFit="1" customWidth="1"/>
    <col min="5" max="5" width="9.08984375" bestFit="1" customWidth="1"/>
    <col min="6" max="6" width="9.7265625" bestFit="1" customWidth="1"/>
    <col min="7" max="7" width="11.26953125" bestFit="1" customWidth="1"/>
    <col min="8" max="8" width="11.81640625" bestFit="1" customWidth="1"/>
    <col min="9" max="9" width="13.1796875" bestFit="1" customWidth="1"/>
    <col min="10" max="10" width="10.6328125" bestFit="1" customWidth="1"/>
    <col min="11" max="11" width="10" bestFit="1" customWidth="1"/>
    <col min="12" max="12" width="16.453125" bestFit="1" customWidth="1"/>
    <col min="13" max="13" width="7.26953125" bestFit="1" customWidth="1"/>
    <col min="14" max="14" width="19.1796875" bestFit="1" customWidth="1"/>
    <col min="15" max="15" width="11.6328125" bestFit="1" customWidth="1"/>
    <col min="16" max="16" width="10.7265625" bestFit="1" customWidth="1"/>
    <col min="17" max="17" width="10.81640625" bestFit="1" customWidth="1"/>
    <col min="18" max="20" width="8.7265625" customWidth="1"/>
  </cols>
  <sheetData>
    <row r="1" spans="1:15" ht="24" customHeight="1">
      <c r="A1" s="18" t="s">
        <v>75</v>
      </c>
      <c r="B1" t="s">
        <v>76</v>
      </c>
      <c r="C1" t="s">
        <v>70</v>
      </c>
      <c r="D1" t="s">
        <v>77</v>
      </c>
      <c r="E1" t="s">
        <v>363</v>
      </c>
      <c r="F1" t="s">
        <v>364</v>
      </c>
      <c r="L1" t="s">
        <v>365</v>
      </c>
      <c r="M1" t="s">
        <v>366</v>
      </c>
      <c r="N1" t="s">
        <v>367</v>
      </c>
      <c r="O1" t="s">
        <v>368</v>
      </c>
    </row>
    <row r="2" spans="1:15">
      <c r="A2" s="18">
        <v>0</v>
      </c>
      <c r="B2" t="s">
        <v>101</v>
      </c>
      <c r="C2">
        <v>0</v>
      </c>
      <c r="D2" t="s">
        <v>413</v>
      </c>
      <c r="E2">
        <v>3173950</v>
      </c>
      <c r="F2">
        <v>3288871</v>
      </c>
    </row>
    <row r="3" spans="1:15">
      <c r="A3" s="18">
        <v>0</v>
      </c>
      <c r="B3" t="s">
        <v>102</v>
      </c>
      <c r="C3">
        <v>98</v>
      </c>
      <c r="D3" t="s">
        <v>338</v>
      </c>
      <c r="E3">
        <v>3173950</v>
      </c>
      <c r="F3">
        <v>3288871</v>
      </c>
    </row>
    <row r="4" spans="1:15">
      <c r="A4" s="18">
        <v>1.1574074074074073E-5</v>
      </c>
      <c r="B4" t="s">
        <v>101</v>
      </c>
      <c r="C4">
        <v>10</v>
      </c>
      <c r="D4" t="s">
        <v>328</v>
      </c>
      <c r="E4">
        <v>3173950</v>
      </c>
      <c r="F4">
        <v>3288871</v>
      </c>
    </row>
    <row r="5" spans="1:15">
      <c r="A5" s="18">
        <v>1.1574074074074073E-5</v>
      </c>
      <c r="B5" t="s">
        <v>101</v>
      </c>
      <c r="C5">
        <v>20</v>
      </c>
      <c r="D5" t="s">
        <v>329</v>
      </c>
      <c r="E5">
        <v>3173966</v>
      </c>
      <c r="F5">
        <v>3288887</v>
      </c>
    </row>
    <row r="6" spans="1:15">
      <c r="A6" s="18">
        <v>2.3148148148148147E-5</v>
      </c>
      <c r="B6" t="s">
        <v>101</v>
      </c>
      <c r="C6">
        <v>30</v>
      </c>
      <c r="D6" t="s">
        <v>330</v>
      </c>
      <c r="E6">
        <v>3174070</v>
      </c>
      <c r="F6">
        <v>3288991</v>
      </c>
    </row>
    <row r="7" spans="1:15">
      <c r="A7" s="18">
        <v>2.3148148148148147E-5</v>
      </c>
      <c r="B7" t="s">
        <v>101</v>
      </c>
      <c r="C7">
        <v>40</v>
      </c>
      <c r="D7" t="s">
        <v>331</v>
      </c>
      <c r="E7">
        <v>3174166</v>
      </c>
      <c r="F7">
        <v>3289087</v>
      </c>
    </row>
    <row r="8" spans="1:15">
      <c r="A8" s="18">
        <v>2.3148148148148147E-5</v>
      </c>
      <c r="B8" t="s">
        <v>101</v>
      </c>
      <c r="C8">
        <v>50</v>
      </c>
      <c r="D8" t="s">
        <v>332</v>
      </c>
      <c r="E8">
        <v>3174238</v>
      </c>
      <c r="F8">
        <v>3289159</v>
      </c>
    </row>
    <row r="9" spans="1:15">
      <c r="A9" s="18">
        <v>2.3148148148148147E-5</v>
      </c>
      <c r="B9" t="s">
        <v>101</v>
      </c>
      <c r="C9">
        <v>60</v>
      </c>
      <c r="D9" t="s">
        <v>333</v>
      </c>
      <c r="E9">
        <v>3174576</v>
      </c>
      <c r="F9">
        <v>3289497</v>
      </c>
    </row>
    <row r="10" spans="1:15">
      <c r="A10" s="18">
        <v>2.3148148148148147E-5</v>
      </c>
      <c r="B10" t="s">
        <v>101</v>
      </c>
      <c r="C10">
        <v>70</v>
      </c>
      <c r="D10" t="s">
        <v>334</v>
      </c>
      <c r="E10">
        <v>3174826</v>
      </c>
      <c r="F10">
        <v>3289747</v>
      </c>
    </row>
    <row r="11" spans="1:15">
      <c r="A11" s="18">
        <v>3.4722222222222222E-5</v>
      </c>
      <c r="B11" t="s">
        <v>101</v>
      </c>
      <c r="C11">
        <v>80</v>
      </c>
      <c r="D11" t="s">
        <v>335</v>
      </c>
      <c r="E11">
        <v>3175452</v>
      </c>
      <c r="F11">
        <v>3290373</v>
      </c>
    </row>
    <row r="12" spans="1:15">
      <c r="A12" s="18">
        <v>3.4722222222222222E-5</v>
      </c>
      <c r="B12" t="s">
        <v>101</v>
      </c>
      <c r="C12">
        <v>90</v>
      </c>
      <c r="D12" t="s">
        <v>336</v>
      </c>
      <c r="E12">
        <v>3176037</v>
      </c>
      <c r="F12">
        <v>3290958</v>
      </c>
    </row>
    <row r="13" spans="1:15">
      <c r="A13" s="18">
        <v>4.6296296296296294E-5</v>
      </c>
      <c r="B13" t="s">
        <v>101</v>
      </c>
      <c r="C13">
        <v>100</v>
      </c>
      <c r="D13" t="s">
        <v>337</v>
      </c>
      <c r="E13">
        <v>3177200</v>
      </c>
      <c r="F13">
        <v>3292121</v>
      </c>
    </row>
    <row r="14" spans="1:15">
      <c r="A14" s="18">
        <v>4.6296296296296294E-5</v>
      </c>
      <c r="B14" t="s">
        <v>101</v>
      </c>
      <c r="C14">
        <v>100</v>
      </c>
      <c r="D14" t="s">
        <v>337</v>
      </c>
      <c r="E14">
        <v>3178387</v>
      </c>
      <c r="F14">
        <v>3293308</v>
      </c>
    </row>
    <row r="15" spans="1:15">
      <c r="A15" s="18">
        <v>4.6296296296296294E-5</v>
      </c>
      <c r="B15" t="s">
        <v>101</v>
      </c>
      <c r="C15">
        <v>100</v>
      </c>
      <c r="D15" t="s">
        <v>337</v>
      </c>
      <c r="E15">
        <v>3179258</v>
      </c>
      <c r="F15">
        <v>3294179</v>
      </c>
    </row>
    <row r="16" spans="1:15">
      <c r="A16" s="18">
        <v>5.7870370370370373E-5</v>
      </c>
      <c r="B16" t="s">
        <v>101</v>
      </c>
      <c r="C16">
        <v>100</v>
      </c>
      <c r="D16" t="s">
        <v>337</v>
      </c>
      <c r="E16">
        <v>3181103</v>
      </c>
      <c r="F16">
        <v>3296024</v>
      </c>
    </row>
    <row r="17" spans="1:15">
      <c r="A17" s="18">
        <v>1.3888888888888889E-4</v>
      </c>
      <c r="B17" t="s">
        <v>324</v>
      </c>
      <c r="C17">
        <v>1</v>
      </c>
      <c r="D17" t="s">
        <v>327</v>
      </c>
      <c r="E17">
        <v>3233997</v>
      </c>
      <c r="F17">
        <v>3348918</v>
      </c>
    </row>
    <row r="18" spans="1:15">
      <c r="A18" s="18">
        <v>2.3148148148148149E-4</v>
      </c>
      <c r="B18" t="s">
        <v>361</v>
      </c>
      <c r="C18">
        <v>180</v>
      </c>
      <c r="D18" t="s">
        <v>414</v>
      </c>
      <c r="E18">
        <v>3352025</v>
      </c>
      <c r="F18">
        <v>3466946</v>
      </c>
      <c r="N18">
        <v>180</v>
      </c>
      <c r="O18">
        <v>1</v>
      </c>
    </row>
    <row r="19" spans="1:15">
      <c r="A19" s="18">
        <v>4.1666666666666669E-4</v>
      </c>
      <c r="B19" t="s">
        <v>102</v>
      </c>
      <c r="C19">
        <v>103</v>
      </c>
      <c r="D19" t="s">
        <v>369</v>
      </c>
      <c r="E19">
        <v>3618593</v>
      </c>
      <c r="F19">
        <v>3733601</v>
      </c>
    </row>
    <row r="20" spans="1:15">
      <c r="A20" s="18">
        <v>4.1666666666666669E-4</v>
      </c>
      <c r="B20" t="s">
        <v>102</v>
      </c>
      <c r="C20">
        <v>108</v>
      </c>
      <c r="D20" t="s">
        <v>370</v>
      </c>
      <c r="E20">
        <v>3628685</v>
      </c>
      <c r="F20">
        <v>3743606</v>
      </c>
    </row>
    <row r="21" spans="1:15">
      <c r="A21" s="18">
        <v>4.2824074074074075E-4</v>
      </c>
      <c r="B21" t="s">
        <v>102</v>
      </c>
      <c r="C21">
        <v>113</v>
      </c>
      <c r="D21" t="s">
        <v>371</v>
      </c>
      <c r="E21">
        <v>3643562</v>
      </c>
      <c r="F21">
        <v>3758570</v>
      </c>
    </row>
    <row r="22" spans="1:15">
      <c r="A22" s="18">
        <v>4.3981481481481481E-4</v>
      </c>
      <c r="B22" t="s">
        <v>102</v>
      </c>
      <c r="C22">
        <v>118</v>
      </c>
      <c r="D22" t="s">
        <v>372</v>
      </c>
      <c r="E22">
        <v>3652697</v>
      </c>
      <c r="F22">
        <v>3767705</v>
      </c>
    </row>
    <row r="23" spans="1:15">
      <c r="A23" s="18">
        <v>4.3981481481481481E-4</v>
      </c>
      <c r="B23" t="s">
        <v>102</v>
      </c>
      <c r="C23">
        <v>123</v>
      </c>
      <c r="D23" t="s">
        <v>373</v>
      </c>
      <c r="E23">
        <v>3668096</v>
      </c>
      <c r="F23">
        <v>3783017</v>
      </c>
    </row>
    <row r="24" spans="1:15">
      <c r="A24" s="18">
        <v>4.5138888888888887E-4</v>
      </c>
      <c r="B24" t="s">
        <v>102</v>
      </c>
      <c r="C24">
        <v>128</v>
      </c>
      <c r="D24" t="s">
        <v>374</v>
      </c>
      <c r="E24">
        <v>3680624</v>
      </c>
      <c r="F24">
        <v>3795545</v>
      </c>
    </row>
    <row r="25" spans="1:15">
      <c r="A25" s="18">
        <v>4.6296296296296298E-4</v>
      </c>
      <c r="B25" t="s">
        <v>102</v>
      </c>
      <c r="C25">
        <v>133</v>
      </c>
      <c r="D25" t="s">
        <v>375</v>
      </c>
      <c r="E25">
        <v>3694196</v>
      </c>
      <c r="F25">
        <v>3809117</v>
      </c>
    </row>
    <row r="26" spans="1:15">
      <c r="A26" s="18">
        <v>4.9768518518518521E-4</v>
      </c>
      <c r="B26" t="s">
        <v>324</v>
      </c>
      <c r="C26">
        <v>2</v>
      </c>
      <c r="D26" t="s">
        <v>339</v>
      </c>
      <c r="E26">
        <v>3753008</v>
      </c>
      <c r="F26">
        <v>3867929</v>
      </c>
    </row>
    <row r="27" spans="1:15">
      <c r="A27" s="18">
        <v>5.2083333333333333E-4</v>
      </c>
      <c r="B27" t="s">
        <v>325</v>
      </c>
      <c r="C27">
        <v>133</v>
      </c>
      <c r="D27" t="s">
        <v>375</v>
      </c>
      <c r="E27">
        <v>3777020</v>
      </c>
      <c r="F27">
        <v>3891941</v>
      </c>
    </row>
    <row r="28" spans="1:15">
      <c r="A28" s="18">
        <v>5.6712962962962967E-4</v>
      </c>
      <c r="B28" t="s">
        <v>361</v>
      </c>
      <c r="C28">
        <v>180</v>
      </c>
      <c r="D28" t="s">
        <v>415</v>
      </c>
      <c r="E28">
        <v>3858713</v>
      </c>
      <c r="F28">
        <v>3973721</v>
      </c>
      <c r="N28">
        <v>180</v>
      </c>
      <c r="O28">
        <v>2</v>
      </c>
    </row>
    <row r="29" spans="1:15">
      <c r="A29" s="18">
        <v>1.7592592592592592E-3</v>
      </c>
      <c r="B29" t="s">
        <v>102</v>
      </c>
      <c r="C29">
        <v>98</v>
      </c>
      <c r="D29" t="s">
        <v>338</v>
      </c>
      <c r="E29">
        <v>5627771</v>
      </c>
      <c r="F29">
        <v>5742779</v>
      </c>
    </row>
    <row r="30" spans="1:15">
      <c r="A30" s="18">
        <v>1.8055555555555555E-3</v>
      </c>
      <c r="B30" t="s">
        <v>324</v>
      </c>
      <c r="C30">
        <v>3</v>
      </c>
      <c r="D30" t="s">
        <v>340</v>
      </c>
      <c r="E30">
        <v>5700416</v>
      </c>
      <c r="F30">
        <v>5815424</v>
      </c>
    </row>
    <row r="31" spans="1:15">
      <c r="A31" s="18">
        <v>1.8634259259259259E-3</v>
      </c>
      <c r="B31" t="s">
        <v>325</v>
      </c>
      <c r="C31">
        <v>98</v>
      </c>
      <c r="D31" t="s">
        <v>338</v>
      </c>
      <c r="E31">
        <v>5775062</v>
      </c>
      <c r="F31">
        <v>5889983</v>
      </c>
    </row>
    <row r="32" spans="1:15">
      <c r="A32" s="18">
        <v>1.8749999999999999E-3</v>
      </c>
      <c r="B32" t="s">
        <v>361</v>
      </c>
      <c r="C32">
        <v>270</v>
      </c>
      <c r="D32" t="s">
        <v>416</v>
      </c>
      <c r="E32">
        <v>5802641</v>
      </c>
      <c r="F32">
        <v>5917562</v>
      </c>
      <c r="N32">
        <v>270</v>
      </c>
      <c r="O32">
        <v>3</v>
      </c>
    </row>
    <row r="33" spans="1:15">
      <c r="A33" s="18">
        <v>2.0949074074074073E-3</v>
      </c>
      <c r="B33" t="s">
        <v>324</v>
      </c>
      <c r="C33">
        <v>4</v>
      </c>
      <c r="D33" t="s">
        <v>359</v>
      </c>
      <c r="E33">
        <v>6059030</v>
      </c>
      <c r="F33">
        <v>6173951</v>
      </c>
    </row>
    <row r="34" spans="1:15">
      <c r="A34" s="18">
        <v>2.1875000000000002E-3</v>
      </c>
      <c r="B34" t="s">
        <v>361</v>
      </c>
      <c r="C34">
        <v>270</v>
      </c>
      <c r="D34" t="s">
        <v>417</v>
      </c>
      <c r="E34">
        <v>6059030</v>
      </c>
      <c r="F34">
        <v>6173951</v>
      </c>
      <c r="N34">
        <v>270</v>
      </c>
      <c r="O34">
        <v>4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J3"/>
  <sheetViews>
    <sheetView showGridLines="0" workbookViewId="0">
      <pane ySplit="1" topLeftCell="A2" activePane="bottomLeft" state="frozen"/>
      <selection pane="bottomLeft" activeCell="J3" sqref="J3"/>
    </sheetView>
  </sheetViews>
  <sheetFormatPr defaultRowHeight="14.5"/>
  <cols>
    <col min="1" max="3" width="12" customWidth="1"/>
    <col min="4" max="4" width="30" customWidth="1"/>
    <col min="10" max="10" width="16.1796875" customWidth="1"/>
  </cols>
  <sheetData>
    <row r="1" spans="1:10">
      <c r="A1" s="6" t="s">
        <v>278</v>
      </c>
      <c r="B1" s="6" t="s">
        <v>76</v>
      </c>
      <c r="C1" s="6" t="s">
        <v>453</v>
      </c>
      <c r="D1" s="6" t="s">
        <v>454</v>
      </c>
      <c r="E1" t="s">
        <v>455</v>
      </c>
      <c r="F1" t="s">
        <v>450</v>
      </c>
      <c r="G1" t="s">
        <v>280</v>
      </c>
      <c r="H1" t="s">
        <v>456</v>
      </c>
      <c r="I1" t="s">
        <v>457</v>
      </c>
      <c r="J1" t="s">
        <v>281</v>
      </c>
    </row>
    <row r="2" spans="1:10">
      <c r="A2" s="67">
        <v>0</v>
      </c>
      <c r="B2" t="s">
        <v>102</v>
      </c>
      <c r="C2">
        <v>0</v>
      </c>
      <c r="D2">
        <v>0</v>
      </c>
      <c r="E2" t="s">
        <v>101</v>
      </c>
      <c r="F2" t="s">
        <v>451</v>
      </c>
      <c r="H2">
        <v>0</v>
      </c>
      <c r="I2">
        <v>0</v>
      </c>
      <c r="J2" t="s">
        <v>452</v>
      </c>
    </row>
    <row r="3" spans="1:10">
      <c r="A3" s="67">
        <v>0</v>
      </c>
      <c r="B3" t="s">
        <v>102</v>
      </c>
      <c r="C3">
        <v>0</v>
      </c>
      <c r="D3">
        <v>0</v>
      </c>
      <c r="E3" t="s">
        <v>101</v>
      </c>
      <c r="F3" t="s">
        <v>451</v>
      </c>
      <c r="H3">
        <v>0</v>
      </c>
      <c r="I3">
        <v>0</v>
      </c>
      <c r="J3" t="s">
        <v>452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1393"/>
  <sheetViews>
    <sheetView showGridLines="0" workbookViewId="0">
      <pane ySplit="1" topLeftCell="A176" activePane="bottomLeft" state="frozen"/>
      <selection pane="bottomLeft" activeCell="C226" sqref="A193:C226"/>
    </sheetView>
  </sheetViews>
  <sheetFormatPr defaultRowHeight="14.5"/>
  <cols>
    <col min="1" max="1" width="21.453125" style="18" customWidth="1"/>
    <col min="2" max="2" width="12" style="18" customWidth="1"/>
    <col min="3" max="3" width="60" style="18" customWidth="1"/>
  </cols>
  <sheetData>
    <row r="1" spans="1:3">
      <c r="A1" s="17" t="s">
        <v>75</v>
      </c>
      <c r="B1" s="17" t="s">
        <v>78</v>
      </c>
      <c r="C1" s="17" t="s">
        <v>79</v>
      </c>
    </row>
    <row r="2" spans="1:3">
      <c r="A2" s="18" t="s">
        <v>578</v>
      </c>
      <c r="B2" s="18" t="s">
        <v>474</v>
      </c>
      <c r="C2" s="18" t="s">
        <v>510</v>
      </c>
    </row>
    <row r="3" spans="1:3">
      <c r="A3" s="18" t="s">
        <v>578</v>
      </c>
      <c r="B3" s="18" t="s">
        <v>474</v>
      </c>
      <c r="C3" s="65" t="s">
        <v>525</v>
      </c>
    </row>
    <row r="4" spans="1:3">
      <c r="A4" s="18" t="s">
        <v>578</v>
      </c>
      <c r="B4" s="18" t="s">
        <v>445</v>
      </c>
      <c r="C4" s="18" t="s">
        <v>536</v>
      </c>
    </row>
    <row r="5" spans="1:3">
      <c r="A5" s="18" t="s">
        <v>578</v>
      </c>
      <c r="B5" s="18" t="s">
        <v>445</v>
      </c>
      <c r="C5" s="18" t="s">
        <v>545</v>
      </c>
    </row>
    <row r="6" spans="1:3">
      <c r="A6" s="18" t="s">
        <v>578</v>
      </c>
      <c r="B6" s="18" t="s">
        <v>445</v>
      </c>
      <c r="C6" s="18" t="s">
        <v>546</v>
      </c>
    </row>
    <row r="7" spans="1:3">
      <c r="A7" s="18" t="s">
        <v>578</v>
      </c>
      <c r="B7" s="18" t="s">
        <v>445</v>
      </c>
      <c r="C7" s="18" t="s">
        <v>547</v>
      </c>
    </row>
    <row r="8" spans="1:3">
      <c r="A8" s="18" t="s">
        <v>578</v>
      </c>
      <c r="B8" s="18" t="s">
        <v>445</v>
      </c>
      <c r="C8" s="65" t="s">
        <v>548</v>
      </c>
    </row>
    <row r="9" spans="1:3">
      <c r="A9" s="18" t="s">
        <v>578</v>
      </c>
      <c r="B9" s="18" t="s">
        <v>445</v>
      </c>
      <c r="C9" s="18" t="s">
        <v>549</v>
      </c>
    </row>
    <row r="10" spans="1:3">
      <c r="A10" s="18" t="s">
        <v>578</v>
      </c>
      <c r="B10" s="18" t="s">
        <v>445</v>
      </c>
      <c r="C10" s="65" t="s">
        <v>550</v>
      </c>
    </row>
    <row r="11" spans="1:3">
      <c r="A11" s="18" t="s">
        <v>578</v>
      </c>
      <c r="B11" s="18" t="s">
        <v>445</v>
      </c>
      <c r="C11" s="18" t="s">
        <v>551</v>
      </c>
    </row>
    <row r="12" spans="1:3">
      <c r="A12" s="18" t="s">
        <v>578</v>
      </c>
      <c r="B12" s="18" t="s">
        <v>445</v>
      </c>
      <c r="C12" s="18" t="s">
        <v>552</v>
      </c>
    </row>
    <row r="13" spans="1:3">
      <c r="A13" s="18" t="s">
        <v>578</v>
      </c>
      <c r="B13" s="18" t="s">
        <v>445</v>
      </c>
      <c r="C13" s="18" t="s">
        <v>553</v>
      </c>
    </row>
    <row r="14" spans="1:3">
      <c r="A14" s="18" t="s">
        <v>578</v>
      </c>
      <c r="B14" s="18" t="s">
        <v>445</v>
      </c>
      <c r="C14" s="65" t="s">
        <v>554</v>
      </c>
    </row>
    <row r="15" spans="1:3">
      <c r="A15" s="18" t="s">
        <v>578</v>
      </c>
      <c r="B15" s="18" t="s">
        <v>445</v>
      </c>
      <c r="C15" s="18" t="s">
        <v>555</v>
      </c>
    </row>
    <row r="16" spans="1:3">
      <c r="A16" s="18" t="s">
        <v>578</v>
      </c>
      <c r="B16" s="18" t="s">
        <v>445</v>
      </c>
      <c r="C16" s="65" t="s">
        <v>556</v>
      </c>
    </row>
    <row r="17" spans="1:3">
      <c r="A17" s="18" t="s">
        <v>578</v>
      </c>
      <c r="B17" s="18" t="s">
        <v>474</v>
      </c>
      <c r="C17" s="18" t="s">
        <v>557</v>
      </c>
    </row>
    <row r="18" spans="1:3">
      <c r="A18" s="18" t="s">
        <v>578</v>
      </c>
      <c r="B18" s="18" t="s">
        <v>474</v>
      </c>
      <c r="C18" s="18" t="s">
        <v>558</v>
      </c>
    </row>
    <row r="19" spans="1:3">
      <c r="A19" s="18" t="s">
        <v>578</v>
      </c>
      <c r="B19" s="18" t="s">
        <v>474</v>
      </c>
      <c r="C19" s="65" t="s">
        <v>511</v>
      </c>
    </row>
    <row r="20" spans="1:3" ht="29">
      <c r="A20" s="18" t="s">
        <v>578</v>
      </c>
      <c r="B20" s="18" t="s">
        <v>474</v>
      </c>
      <c r="C20" s="65" t="s">
        <v>512</v>
      </c>
    </row>
    <row r="21" spans="1:3">
      <c r="A21" s="18" t="s">
        <v>578</v>
      </c>
      <c r="B21" s="18" t="s">
        <v>474</v>
      </c>
      <c r="C21" s="65" t="s">
        <v>513</v>
      </c>
    </row>
    <row r="22" spans="1:3" ht="29">
      <c r="A22" s="18" t="s">
        <v>578</v>
      </c>
      <c r="B22" s="18" t="s">
        <v>474</v>
      </c>
      <c r="C22" s="65" t="s">
        <v>514</v>
      </c>
    </row>
    <row r="23" spans="1:3">
      <c r="A23" s="18" t="s">
        <v>578</v>
      </c>
      <c r="B23" s="18" t="s">
        <v>474</v>
      </c>
      <c r="C23" s="65" t="s">
        <v>526</v>
      </c>
    </row>
    <row r="24" spans="1:3" ht="29">
      <c r="A24" s="18" t="s">
        <v>578</v>
      </c>
      <c r="B24" s="18" t="s">
        <v>474</v>
      </c>
      <c r="C24" s="65" t="s">
        <v>527</v>
      </c>
    </row>
    <row r="25" spans="1:3">
      <c r="A25" s="18" t="s">
        <v>578</v>
      </c>
      <c r="B25" s="18" t="s">
        <v>474</v>
      </c>
      <c r="C25" s="65" t="s">
        <v>528</v>
      </c>
    </row>
    <row r="26" spans="1:3" ht="29">
      <c r="A26" s="18" t="s">
        <v>578</v>
      </c>
      <c r="B26" s="18" t="s">
        <v>474</v>
      </c>
      <c r="C26" s="65" t="s">
        <v>529</v>
      </c>
    </row>
    <row r="27" spans="1:3">
      <c r="A27" s="18" t="s">
        <v>578</v>
      </c>
      <c r="B27" s="18" t="s">
        <v>474</v>
      </c>
      <c r="C27" s="65" t="s">
        <v>530</v>
      </c>
    </row>
    <row r="28" spans="1:3" ht="29">
      <c r="A28" s="18" t="s">
        <v>578</v>
      </c>
      <c r="B28" s="18" t="s">
        <v>474</v>
      </c>
      <c r="C28" s="65" t="s">
        <v>531</v>
      </c>
    </row>
    <row r="29" spans="1:3">
      <c r="A29" s="18" t="s">
        <v>578</v>
      </c>
      <c r="B29" s="18" t="s">
        <v>474</v>
      </c>
      <c r="C29" s="65" t="s">
        <v>559</v>
      </c>
    </row>
    <row r="30" spans="1:3" ht="29">
      <c r="A30" s="18" t="s">
        <v>578</v>
      </c>
      <c r="B30" s="18" t="s">
        <v>474</v>
      </c>
      <c r="C30" s="65" t="s">
        <v>560</v>
      </c>
    </row>
    <row r="31" spans="1:3">
      <c r="A31" s="18" t="s">
        <v>578</v>
      </c>
      <c r="B31" s="18" t="s">
        <v>474</v>
      </c>
      <c r="C31" s="65" t="s">
        <v>561</v>
      </c>
    </row>
    <row r="32" spans="1:3" ht="29">
      <c r="A32" s="18" t="s">
        <v>578</v>
      </c>
      <c r="B32" s="18" t="s">
        <v>474</v>
      </c>
      <c r="C32" s="65" t="s">
        <v>562</v>
      </c>
    </row>
    <row r="33" spans="1:3">
      <c r="A33" s="18" t="s">
        <v>578</v>
      </c>
      <c r="B33" s="18" t="s">
        <v>474</v>
      </c>
      <c r="C33" s="65" t="s">
        <v>563</v>
      </c>
    </row>
    <row r="34" spans="1:3">
      <c r="A34" s="18" t="s">
        <v>579</v>
      </c>
      <c r="B34" s="18" t="s">
        <v>474</v>
      </c>
      <c r="C34" s="18" t="s">
        <v>510</v>
      </c>
    </row>
    <row r="35" spans="1:3">
      <c r="A35" s="18" t="s">
        <v>579</v>
      </c>
      <c r="B35" s="18" t="s">
        <v>474</v>
      </c>
      <c r="C35" s="18" t="s">
        <v>525</v>
      </c>
    </row>
    <row r="36" spans="1:3">
      <c r="A36" s="18" t="s">
        <v>579</v>
      </c>
      <c r="B36" s="18" t="s">
        <v>445</v>
      </c>
      <c r="C36" s="18" t="s">
        <v>580</v>
      </c>
    </row>
    <row r="37" spans="1:3">
      <c r="A37" s="18" t="s">
        <v>579</v>
      </c>
      <c r="B37" s="18" t="s">
        <v>445</v>
      </c>
      <c r="C37" s="18" t="s">
        <v>581</v>
      </c>
    </row>
    <row r="38" spans="1:3">
      <c r="A38" s="18" t="s">
        <v>579</v>
      </c>
      <c r="B38" s="18" t="s">
        <v>445</v>
      </c>
      <c r="C38" s="65" t="s">
        <v>582</v>
      </c>
    </row>
    <row r="39" spans="1:3">
      <c r="A39" s="18" t="s">
        <v>579</v>
      </c>
      <c r="B39" s="18" t="s">
        <v>445</v>
      </c>
      <c r="C39" s="18" t="s">
        <v>583</v>
      </c>
    </row>
    <row r="40" spans="1:3">
      <c r="A40" s="18" t="s">
        <v>579</v>
      </c>
      <c r="B40" s="18" t="s">
        <v>445</v>
      </c>
      <c r="C40" s="18" t="s">
        <v>584</v>
      </c>
    </row>
    <row r="41" spans="1:3">
      <c r="A41" s="18" t="s">
        <v>579</v>
      </c>
      <c r="B41" s="18" t="s">
        <v>445</v>
      </c>
      <c r="C41" s="18" t="s">
        <v>585</v>
      </c>
    </row>
    <row r="42" spans="1:3">
      <c r="A42" s="18" t="s">
        <v>579</v>
      </c>
      <c r="B42" s="18" t="s">
        <v>445</v>
      </c>
      <c r="C42" s="18" t="s">
        <v>586</v>
      </c>
    </row>
    <row r="43" spans="1:3">
      <c r="A43" s="18" t="s">
        <v>579</v>
      </c>
      <c r="B43" s="18" t="s">
        <v>445</v>
      </c>
      <c r="C43" s="18" t="s">
        <v>587</v>
      </c>
    </row>
    <row r="44" spans="1:3">
      <c r="A44" s="18" t="s">
        <v>579</v>
      </c>
      <c r="B44" s="18" t="s">
        <v>445</v>
      </c>
      <c r="C44" s="18" t="s">
        <v>588</v>
      </c>
    </row>
    <row r="45" spans="1:3">
      <c r="A45" s="18" t="s">
        <v>579</v>
      </c>
      <c r="B45" s="18" t="s">
        <v>445</v>
      </c>
      <c r="C45" s="18" t="s">
        <v>589</v>
      </c>
    </row>
    <row r="46" spans="1:3">
      <c r="A46" s="18" t="s">
        <v>579</v>
      </c>
      <c r="B46" s="18" t="s">
        <v>445</v>
      </c>
      <c r="C46" s="65" t="s">
        <v>590</v>
      </c>
    </row>
    <row r="47" spans="1:3">
      <c r="A47" s="18" t="s">
        <v>579</v>
      </c>
      <c r="B47" s="18" t="s">
        <v>445</v>
      </c>
      <c r="C47" s="18" t="s">
        <v>591</v>
      </c>
    </row>
    <row r="48" spans="1:3">
      <c r="A48" s="18" t="s">
        <v>579</v>
      </c>
      <c r="B48" s="18" t="s">
        <v>445</v>
      </c>
      <c r="C48" s="65" t="s">
        <v>592</v>
      </c>
    </row>
    <row r="49" spans="1:3">
      <c r="A49" s="18" t="s">
        <v>579</v>
      </c>
      <c r="B49" s="18" t="s">
        <v>474</v>
      </c>
      <c r="C49" s="18" t="s">
        <v>557</v>
      </c>
    </row>
    <row r="50" spans="1:3">
      <c r="A50" s="18" t="s">
        <v>579</v>
      </c>
      <c r="B50" s="18" t="s">
        <v>474</v>
      </c>
      <c r="C50" s="65" t="s">
        <v>593</v>
      </c>
    </row>
    <row r="51" spans="1:3">
      <c r="A51" s="18" t="s">
        <v>579</v>
      </c>
      <c r="B51" s="18" t="s">
        <v>474</v>
      </c>
      <c r="C51" s="18" t="s">
        <v>511</v>
      </c>
    </row>
    <row r="52" spans="1:3" ht="29">
      <c r="A52" s="18" t="s">
        <v>579</v>
      </c>
      <c r="B52" s="18" t="s">
        <v>474</v>
      </c>
      <c r="C52" s="65" t="s">
        <v>512</v>
      </c>
    </row>
    <row r="53" spans="1:3">
      <c r="A53" s="18" t="s">
        <v>579</v>
      </c>
      <c r="B53" s="18" t="s">
        <v>474</v>
      </c>
      <c r="C53" s="65" t="s">
        <v>513</v>
      </c>
    </row>
    <row r="54" spans="1:3" ht="29">
      <c r="A54" s="18" t="s">
        <v>579</v>
      </c>
      <c r="B54" s="18" t="s">
        <v>474</v>
      </c>
      <c r="C54" s="65" t="s">
        <v>514</v>
      </c>
    </row>
    <row r="55" spans="1:3">
      <c r="A55" s="18" t="s">
        <v>579</v>
      </c>
      <c r="B55" s="18" t="s">
        <v>474</v>
      </c>
      <c r="C55" s="65" t="s">
        <v>526</v>
      </c>
    </row>
    <row r="56" spans="1:3" ht="29">
      <c r="A56" s="18" t="s">
        <v>594</v>
      </c>
      <c r="B56" s="18" t="s">
        <v>474</v>
      </c>
      <c r="C56" s="65" t="s">
        <v>527</v>
      </c>
    </row>
    <row r="57" spans="1:3">
      <c r="A57" s="18" t="s">
        <v>594</v>
      </c>
      <c r="B57" s="18" t="s">
        <v>474</v>
      </c>
      <c r="C57" s="65" t="s">
        <v>528</v>
      </c>
    </row>
    <row r="58" spans="1:3" ht="29">
      <c r="A58" s="18" t="s">
        <v>594</v>
      </c>
      <c r="B58" s="18" t="s">
        <v>474</v>
      </c>
      <c r="C58" s="65" t="s">
        <v>529</v>
      </c>
    </row>
    <row r="59" spans="1:3">
      <c r="A59" s="18" t="s">
        <v>594</v>
      </c>
      <c r="B59" s="18" t="s">
        <v>474</v>
      </c>
      <c r="C59" s="18" t="s">
        <v>530</v>
      </c>
    </row>
    <row r="60" spans="1:3" ht="29">
      <c r="A60" s="18" t="s">
        <v>594</v>
      </c>
      <c r="B60" s="18" t="s">
        <v>474</v>
      </c>
      <c r="C60" s="65" t="s">
        <v>531</v>
      </c>
    </row>
    <row r="61" spans="1:3">
      <c r="A61" s="18" t="s">
        <v>594</v>
      </c>
      <c r="B61" s="18" t="s">
        <v>474</v>
      </c>
      <c r="C61" s="18" t="s">
        <v>559</v>
      </c>
    </row>
    <row r="62" spans="1:3" ht="29">
      <c r="A62" s="18" t="s">
        <v>594</v>
      </c>
      <c r="B62" s="18" t="s">
        <v>474</v>
      </c>
      <c r="C62" s="65" t="s">
        <v>560</v>
      </c>
    </row>
    <row r="63" spans="1:3">
      <c r="A63" s="18" t="s">
        <v>594</v>
      </c>
      <c r="B63" s="18" t="s">
        <v>474</v>
      </c>
      <c r="C63" s="18" t="s">
        <v>561</v>
      </c>
    </row>
    <row r="64" spans="1:3" ht="29">
      <c r="A64" s="18" t="s">
        <v>594</v>
      </c>
      <c r="B64" s="18" t="s">
        <v>474</v>
      </c>
      <c r="C64" s="65" t="s">
        <v>562</v>
      </c>
    </row>
    <row r="65" spans="1:3">
      <c r="A65" s="18" t="s">
        <v>594</v>
      </c>
      <c r="B65" s="18" t="s">
        <v>474</v>
      </c>
      <c r="C65" s="18" t="s">
        <v>563</v>
      </c>
    </row>
    <row r="66" spans="1:3">
      <c r="A66" s="18" t="s">
        <v>596</v>
      </c>
      <c r="B66" s="18" t="s">
        <v>443</v>
      </c>
      <c r="C66" s="18" t="s">
        <v>468</v>
      </c>
    </row>
    <row r="67" spans="1:3">
      <c r="A67" s="18" t="s">
        <v>596</v>
      </c>
      <c r="B67" s="18" t="s">
        <v>493</v>
      </c>
      <c r="C67" s="18" t="s">
        <v>494</v>
      </c>
    </row>
    <row r="68" spans="1:3">
      <c r="A68" s="18" t="s">
        <v>596</v>
      </c>
      <c r="B68" s="18" t="s">
        <v>445</v>
      </c>
      <c r="C68" s="18" t="s">
        <v>597</v>
      </c>
    </row>
    <row r="69" spans="1:3">
      <c r="A69" s="18" t="s">
        <v>596</v>
      </c>
      <c r="B69" s="18" t="s">
        <v>493</v>
      </c>
      <c r="C69" s="18" t="s">
        <v>598</v>
      </c>
    </row>
    <row r="70" spans="1:3">
      <c r="A70" s="18" t="s">
        <v>596</v>
      </c>
      <c r="B70" s="18" t="s">
        <v>493</v>
      </c>
      <c r="C70" s="18" t="s">
        <v>495</v>
      </c>
    </row>
    <row r="71" spans="1:3">
      <c r="A71" s="18" t="s">
        <v>599</v>
      </c>
      <c r="B71" s="18" t="s">
        <v>443</v>
      </c>
      <c r="C71" s="65" t="s">
        <v>537</v>
      </c>
    </row>
    <row r="72" spans="1:3">
      <c r="A72" s="18" t="s">
        <v>600</v>
      </c>
      <c r="B72" s="18" t="s">
        <v>443</v>
      </c>
      <c r="C72" s="18" t="s">
        <v>448</v>
      </c>
    </row>
    <row r="73" spans="1:3">
      <c r="A73" s="18" t="s">
        <v>601</v>
      </c>
      <c r="B73" s="18" t="s">
        <v>443</v>
      </c>
      <c r="C73" s="65" t="s">
        <v>469</v>
      </c>
    </row>
    <row r="74" spans="1:3">
      <c r="A74" s="18" t="s">
        <v>601</v>
      </c>
      <c r="B74" s="18" t="s">
        <v>484</v>
      </c>
      <c r="C74" s="18" t="s">
        <v>602</v>
      </c>
    </row>
    <row r="75" spans="1:3">
      <c r="A75" s="18" t="s">
        <v>601</v>
      </c>
      <c r="B75" s="18" t="s">
        <v>443</v>
      </c>
      <c r="C75" s="65" t="s">
        <v>485</v>
      </c>
    </row>
    <row r="76" spans="1:3">
      <c r="A76" s="18" t="s">
        <v>601</v>
      </c>
      <c r="B76" s="18" t="s">
        <v>443</v>
      </c>
      <c r="C76" s="18" t="s">
        <v>470</v>
      </c>
    </row>
    <row r="77" spans="1:3">
      <c r="A77" s="18" t="s">
        <v>604</v>
      </c>
      <c r="B77" s="18" t="s">
        <v>443</v>
      </c>
      <c r="C77" s="65" t="s">
        <v>468</v>
      </c>
    </row>
    <row r="78" spans="1:3">
      <c r="A78" s="18" t="s">
        <v>604</v>
      </c>
      <c r="B78" s="18" t="s">
        <v>493</v>
      </c>
      <c r="C78" s="18" t="s">
        <v>494</v>
      </c>
    </row>
    <row r="79" spans="1:3">
      <c r="A79" s="18" t="s">
        <v>604</v>
      </c>
      <c r="B79" s="18" t="s">
        <v>445</v>
      </c>
      <c r="C79" s="65" t="s">
        <v>597</v>
      </c>
    </row>
    <row r="80" spans="1:3">
      <c r="A80" s="18" t="s">
        <v>604</v>
      </c>
      <c r="B80" s="18" t="s">
        <v>493</v>
      </c>
      <c r="C80" s="18" t="s">
        <v>598</v>
      </c>
    </row>
    <row r="81" spans="1:3">
      <c r="A81" s="18" t="s">
        <v>604</v>
      </c>
      <c r="B81" s="18" t="s">
        <v>493</v>
      </c>
      <c r="C81" s="65" t="s">
        <v>495</v>
      </c>
    </row>
    <row r="82" spans="1:3">
      <c r="A82" s="18" t="s">
        <v>605</v>
      </c>
      <c r="B82" s="18" t="s">
        <v>443</v>
      </c>
      <c r="C82" s="18" t="s">
        <v>537</v>
      </c>
    </row>
    <row r="83" spans="1:3">
      <c r="A83" s="18" t="s">
        <v>606</v>
      </c>
      <c r="B83" s="18" t="s">
        <v>443</v>
      </c>
      <c r="C83" s="18" t="s">
        <v>448</v>
      </c>
    </row>
    <row r="84" spans="1:3">
      <c r="A84" s="18" t="s">
        <v>607</v>
      </c>
      <c r="B84" s="18" t="s">
        <v>443</v>
      </c>
      <c r="C84" s="18" t="s">
        <v>469</v>
      </c>
    </row>
    <row r="85" spans="1:3">
      <c r="A85" s="18" t="s">
        <v>607</v>
      </c>
      <c r="B85" s="18" t="s">
        <v>484</v>
      </c>
      <c r="C85" s="18" t="s">
        <v>608</v>
      </c>
    </row>
    <row r="86" spans="1:3">
      <c r="A86" s="18" t="s">
        <v>607</v>
      </c>
      <c r="B86" s="18" t="s">
        <v>443</v>
      </c>
      <c r="C86" s="65" t="s">
        <v>485</v>
      </c>
    </row>
    <row r="87" spans="1:3">
      <c r="A87" s="18" t="s">
        <v>607</v>
      </c>
      <c r="B87" s="18" t="s">
        <v>443</v>
      </c>
      <c r="C87" s="18" t="s">
        <v>470</v>
      </c>
    </row>
    <row r="88" spans="1:3">
      <c r="A88" s="18" t="s">
        <v>609</v>
      </c>
      <c r="B88" s="18" t="s">
        <v>443</v>
      </c>
      <c r="C88" s="18" t="s">
        <v>468</v>
      </c>
    </row>
    <row r="89" spans="1:3">
      <c r="A89" s="18" t="s">
        <v>609</v>
      </c>
      <c r="B89" s="18" t="s">
        <v>493</v>
      </c>
      <c r="C89" s="18" t="s">
        <v>494</v>
      </c>
    </row>
    <row r="90" spans="1:3">
      <c r="A90" s="18" t="s">
        <v>609</v>
      </c>
      <c r="B90" s="18" t="s">
        <v>445</v>
      </c>
      <c r="C90" s="18" t="s">
        <v>597</v>
      </c>
    </row>
    <row r="91" spans="1:3">
      <c r="A91" s="18" t="s">
        <v>609</v>
      </c>
      <c r="B91" s="18" t="s">
        <v>493</v>
      </c>
      <c r="C91" s="65" t="s">
        <v>598</v>
      </c>
    </row>
    <row r="92" spans="1:3">
      <c r="A92" s="18" t="s">
        <v>609</v>
      </c>
      <c r="B92" s="18" t="s">
        <v>493</v>
      </c>
      <c r="C92" s="18" t="s">
        <v>495</v>
      </c>
    </row>
    <row r="93" spans="1:3">
      <c r="A93" s="18" t="s">
        <v>610</v>
      </c>
      <c r="B93" s="18" t="s">
        <v>443</v>
      </c>
      <c r="C93" s="18" t="s">
        <v>537</v>
      </c>
    </row>
    <row r="94" spans="1:3">
      <c r="A94" s="18" t="s">
        <v>611</v>
      </c>
      <c r="B94" s="18" t="s">
        <v>443</v>
      </c>
      <c r="C94" s="65" t="s">
        <v>448</v>
      </c>
    </row>
    <row r="95" spans="1:3">
      <c r="A95" s="18" t="s">
        <v>612</v>
      </c>
      <c r="B95" s="18" t="s">
        <v>443</v>
      </c>
      <c r="C95" s="18" t="s">
        <v>469</v>
      </c>
    </row>
    <row r="96" spans="1:3">
      <c r="A96" s="18" t="s">
        <v>612</v>
      </c>
      <c r="B96" s="18" t="s">
        <v>484</v>
      </c>
      <c r="C96" s="18" t="s">
        <v>608</v>
      </c>
    </row>
    <row r="97" spans="1:3">
      <c r="A97" s="18" t="s">
        <v>612</v>
      </c>
      <c r="B97" s="18" t="s">
        <v>443</v>
      </c>
      <c r="C97" s="18" t="s">
        <v>485</v>
      </c>
    </row>
    <row r="98" spans="1:3">
      <c r="A98" s="18" t="s">
        <v>612</v>
      </c>
      <c r="B98" s="18" t="s">
        <v>443</v>
      </c>
      <c r="C98" s="18" t="s">
        <v>470</v>
      </c>
    </row>
    <row r="99" spans="1:3">
      <c r="A99" s="18" t="s">
        <v>613</v>
      </c>
      <c r="B99" s="18" t="s">
        <v>443</v>
      </c>
      <c r="C99" s="18" t="s">
        <v>471</v>
      </c>
    </row>
    <row r="100" spans="1:3" ht="29">
      <c r="A100" s="18" t="s">
        <v>613</v>
      </c>
      <c r="B100" s="18" t="s">
        <v>479</v>
      </c>
      <c r="C100" s="65" t="s">
        <v>614</v>
      </c>
    </row>
    <row r="101" spans="1:3">
      <c r="A101" s="18" t="s">
        <v>613</v>
      </c>
      <c r="B101" s="18" t="s">
        <v>443</v>
      </c>
      <c r="C101" s="65" t="s">
        <v>480</v>
      </c>
    </row>
    <row r="102" spans="1:3">
      <c r="A102" s="18" t="s">
        <v>613</v>
      </c>
      <c r="B102" s="18" t="s">
        <v>459</v>
      </c>
      <c r="C102" s="18" t="s">
        <v>505</v>
      </c>
    </row>
    <row r="103" spans="1:3">
      <c r="A103" s="18" t="s">
        <v>613</v>
      </c>
      <c r="B103" s="18" t="s">
        <v>459</v>
      </c>
      <c r="C103" s="65" t="s">
        <v>538</v>
      </c>
    </row>
    <row r="104" spans="1:3">
      <c r="A104" s="18" t="s">
        <v>613</v>
      </c>
      <c r="B104" s="18" t="s">
        <v>459</v>
      </c>
      <c r="C104" s="18" t="s">
        <v>498</v>
      </c>
    </row>
    <row r="105" spans="1:3" ht="29">
      <c r="A105" s="18" t="s">
        <v>613</v>
      </c>
      <c r="B105" s="18" t="s">
        <v>459</v>
      </c>
      <c r="C105" s="65" t="s">
        <v>539</v>
      </c>
    </row>
    <row r="106" spans="1:3" ht="29">
      <c r="A106" s="18" t="s">
        <v>613</v>
      </c>
      <c r="B106" s="18" t="s">
        <v>459</v>
      </c>
      <c r="C106" s="65" t="s">
        <v>540</v>
      </c>
    </row>
    <row r="107" spans="1:3" ht="29">
      <c r="A107" s="18" t="s">
        <v>613</v>
      </c>
      <c r="B107" s="18" t="s">
        <v>459</v>
      </c>
      <c r="C107" s="65" t="s">
        <v>506</v>
      </c>
    </row>
    <row r="108" spans="1:3">
      <c r="A108" s="18" t="s">
        <v>615</v>
      </c>
      <c r="B108" s="18" t="s">
        <v>459</v>
      </c>
      <c r="C108" s="65" t="s">
        <v>507</v>
      </c>
    </row>
    <row r="109" spans="1:3">
      <c r="A109" s="18" t="s">
        <v>615</v>
      </c>
      <c r="B109" s="18" t="s">
        <v>443</v>
      </c>
      <c r="C109" s="65" t="s">
        <v>472</v>
      </c>
    </row>
    <row r="110" spans="1:3">
      <c r="A110" s="18" t="s">
        <v>615</v>
      </c>
      <c r="B110" s="18" t="s">
        <v>566</v>
      </c>
      <c r="C110" s="65" t="s">
        <v>567</v>
      </c>
    </row>
    <row r="111" spans="1:3">
      <c r="A111" s="18" t="s">
        <v>615</v>
      </c>
      <c r="B111" s="18" t="s">
        <v>566</v>
      </c>
      <c r="C111" s="65" t="s">
        <v>568</v>
      </c>
    </row>
    <row r="112" spans="1:3">
      <c r="A112" s="18" t="s">
        <v>615</v>
      </c>
      <c r="B112" s="18" t="s">
        <v>566</v>
      </c>
      <c r="C112" s="65" t="s">
        <v>569</v>
      </c>
    </row>
    <row r="113" spans="1:3">
      <c r="A113" s="18" t="s">
        <v>615</v>
      </c>
      <c r="B113" s="18" t="s">
        <v>566</v>
      </c>
      <c r="C113" s="18" t="s">
        <v>573</v>
      </c>
    </row>
    <row r="114" spans="1:3">
      <c r="A114" s="18" t="s">
        <v>615</v>
      </c>
      <c r="B114" s="18" t="s">
        <v>566</v>
      </c>
      <c r="C114" s="65" t="s">
        <v>574</v>
      </c>
    </row>
    <row r="115" spans="1:3">
      <c r="A115" s="18" t="s">
        <v>615</v>
      </c>
      <c r="B115" s="18" t="s">
        <v>566</v>
      </c>
      <c r="C115" s="18" t="s">
        <v>575</v>
      </c>
    </row>
    <row r="116" spans="1:3">
      <c r="A116" s="18" t="s">
        <v>615</v>
      </c>
      <c r="B116" s="18" t="s">
        <v>444</v>
      </c>
      <c r="C116" s="18" t="s">
        <v>490</v>
      </c>
    </row>
    <row r="117" spans="1:3">
      <c r="A117" s="18" t="s">
        <v>615</v>
      </c>
      <c r="B117" s="18" t="s">
        <v>566</v>
      </c>
      <c r="C117" s="65" t="s">
        <v>570</v>
      </c>
    </row>
    <row r="118" spans="1:3">
      <c r="A118" s="18" t="s">
        <v>615</v>
      </c>
      <c r="B118" s="18" t="s">
        <v>566</v>
      </c>
      <c r="C118" s="18" t="s">
        <v>571</v>
      </c>
    </row>
    <row r="119" spans="1:3">
      <c r="A119" s="18" t="s">
        <v>615</v>
      </c>
      <c r="B119" s="18" t="s">
        <v>566</v>
      </c>
      <c r="C119" s="18" t="s">
        <v>576</v>
      </c>
    </row>
    <row r="120" spans="1:3" ht="87">
      <c r="A120" s="18" t="s">
        <v>616</v>
      </c>
      <c r="B120" s="18" t="s">
        <v>566</v>
      </c>
      <c r="C120" s="65" t="s">
        <v>577</v>
      </c>
    </row>
    <row r="121" spans="1:3">
      <c r="A121" s="18" t="s">
        <v>616</v>
      </c>
      <c r="B121" s="18" t="s">
        <v>443</v>
      </c>
      <c r="C121" s="18" t="s">
        <v>572</v>
      </c>
    </row>
    <row r="122" spans="1:3">
      <c r="A122" s="18" t="s">
        <v>616</v>
      </c>
      <c r="B122" s="18" t="s">
        <v>460</v>
      </c>
      <c r="C122" s="18" t="s">
        <v>508</v>
      </c>
    </row>
    <row r="123" spans="1:3">
      <c r="A123" s="18" t="s">
        <v>616</v>
      </c>
      <c r="B123" s="18" t="s">
        <v>460</v>
      </c>
      <c r="C123" s="65" t="s">
        <v>461</v>
      </c>
    </row>
    <row r="124" spans="1:3">
      <c r="A124" s="18" t="s">
        <v>616</v>
      </c>
      <c r="B124" s="18" t="s">
        <v>460</v>
      </c>
      <c r="C124" s="18" t="s">
        <v>462</v>
      </c>
    </row>
    <row r="125" spans="1:3">
      <c r="A125" s="18" t="s">
        <v>616</v>
      </c>
      <c r="B125" s="18" t="s">
        <v>460</v>
      </c>
      <c r="C125" s="65" t="s">
        <v>500</v>
      </c>
    </row>
    <row r="126" spans="1:3">
      <c r="A126" s="18" t="s">
        <v>616</v>
      </c>
      <c r="B126" s="18" t="s">
        <v>460</v>
      </c>
      <c r="C126" s="18" t="s">
        <v>541</v>
      </c>
    </row>
    <row r="127" spans="1:3">
      <c r="A127" s="18" t="s">
        <v>616</v>
      </c>
      <c r="B127" s="18" t="s">
        <v>460</v>
      </c>
      <c r="C127" s="65" t="s">
        <v>463</v>
      </c>
    </row>
    <row r="128" spans="1:3">
      <c r="A128" s="18" t="s">
        <v>617</v>
      </c>
      <c r="B128" s="18" t="s">
        <v>460</v>
      </c>
      <c r="C128" s="18" t="s">
        <v>501</v>
      </c>
    </row>
    <row r="129" spans="1:3">
      <c r="A129" s="18" t="s">
        <v>617</v>
      </c>
      <c r="B129" s="18" t="s">
        <v>460</v>
      </c>
      <c r="C129" s="18" t="s">
        <v>542</v>
      </c>
    </row>
    <row r="130" spans="1:3">
      <c r="A130" s="18" t="s">
        <v>617</v>
      </c>
      <c r="B130" s="18" t="s">
        <v>460</v>
      </c>
      <c r="C130" s="18" t="s">
        <v>618</v>
      </c>
    </row>
    <row r="131" spans="1:3">
      <c r="A131" s="18" t="s">
        <v>617</v>
      </c>
      <c r="B131" s="18" t="s">
        <v>460</v>
      </c>
      <c r="C131" s="18" t="s">
        <v>502</v>
      </c>
    </row>
    <row r="132" spans="1:3">
      <c r="A132" s="18" t="s">
        <v>617</v>
      </c>
      <c r="B132" s="18" t="s">
        <v>460</v>
      </c>
      <c r="C132" s="65" t="s">
        <v>543</v>
      </c>
    </row>
    <row r="133" spans="1:3">
      <c r="A133" s="18" t="s">
        <v>617</v>
      </c>
      <c r="B133" s="18" t="s">
        <v>460</v>
      </c>
      <c r="C133" s="18" t="s">
        <v>619</v>
      </c>
    </row>
    <row r="134" spans="1:3">
      <c r="A134" s="18" t="s">
        <v>617</v>
      </c>
      <c r="B134" s="18" t="s">
        <v>460</v>
      </c>
      <c r="C134" s="65" t="s">
        <v>464</v>
      </c>
    </row>
    <row r="135" spans="1:3">
      <c r="A135" s="18" t="s">
        <v>617</v>
      </c>
      <c r="B135" s="18" t="s">
        <v>460</v>
      </c>
      <c r="C135" s="18" t="s">
        <v>544</v>
      </c>
    </row>
    <row r="136" spans="1:3" ht="29">
      <c r="A136" s="18" t="s">
        <v>617</v>
      </c>
      <c r="B136" s="18" t="s">
        <v>460</v>
      </c>
      <c r="C136" s="65" t="s">
        <v>620</v>
      </c>
    </row>
    <row r="137" spans="1:3">
      <c r="A137" s="18" t="s">
        <v>617</v>
      </c>
      <c r="B137" s="18" t="s">
        <v>460</v>
      </c>
      <c r="C137" s="18" t="s">
        <v>621</v>
      </c>
    </row>
    <row r="138" spans="1:3" ht="29">
      <c r="A138" s="18" t="s">
        <v>617</v>
      </c>
      <c r="B138" s="18" t="s">
        <v>460</v>
      </c>
      <c r="C138" s="65" t="s">
        <v>622</v>
      </c>
    </row>
    <row r="139" spans="1:3">
      <c r="A139" s="18" t="s">
        <v>617</v>
      </c>
      <c r="B139" s="18" t="s">
        <v>460</v>
      </c>
      <c r="C139" s="18" t="s">
        <v>509</v>
      </c>
    </row>
    <row r="140" spans="1:3">
      <c r="A140" s="18" t="s">
        <v>617</v>
      </c>
      <c r="B140" s="18" t="s">
        <v>443</v>
      </c>
      <c r="C140" s="65" t="s">
        <v>473</v>
      </c>
    </row>
    <row r="141" spans="1:3">
      <c r="A141" s="18" t="s">
        <v>617</v>
      </c>
      <c r="B141" s="18" t="s">
        <v>446</v>
      </c>
      <c r="C141" s="18" t="s">
        <v>449</v>
      </c>
    </row>
    <row r="142" spans="1:3">
      <c r="A142" s="18" t="s">
        <v>623</v>
      </c>
      <c r="B142" s="18" t="s">
        <v>446</v>
      </c>
      <c r="C142" s="65" t="s">
        <v>624</v>
      </c>
    </row>
    <row r="143" spans="1:3">
      <c r="A143" s="18" t="s">
        <v>623</v>
      </c>
      <c r="B143" s="18" t="s">
        <v>446</v>
      </c>
      <c r="C143" s="18" t="s">
        <v>625</v>
      </c>
    </row>
    <row r="144" spans="1:3">
      <c r="A144" s="18" t="s">
        <v>623</v>
      </c>
      <c r="B144" s="18" t="s">
        <v>446</v>
      </c>
      <c r="C144" s="65" t="s">
        <v>626</v>
      </c>
    </row>
    <row r="145" spans="1:3">
      <c r="A145" s="18" t="s">
        <v>623</v>
      </c>
      <c r="B145" s="18" t="s">
        <v>446</v>
      </c>
      <c r="C145" s="18" t="s">
        <v>627</v>
      </c>
    </row>
    <row r="146" spans="1:3">
      <c r="A146" s="18" t="s">
        <v>623</v>
      </c>
      <c r="B146" s="18" t="s">
        <v>446</v>
      </c>
      <c r="C146" s="18" t="s">
        <v>499</v>
      </c>
    </row>
    <row r="147" spans="1:3">
      <c r="A147" s="18" t="s">
        <v>623</v>
      </c>
      <c r="B147" s="18" t="s">
        <v>446</v>
      </c>
      <c r="C147" s="18" t="s">
        <v>628</v>
      </c>
    </row>
    <row r="148" spans="1:3">
      <c r="A148" s="18" t="s">
        <v>623</v>
      </c>
      <c r="B148" s="18" t="s">
        <v>446</v>
      </c>
      <c r="C148" s="18" t="s">
        <v>629</v>
      </c>
    </row>
    <row r="149" spans="1:3">
      <c r="A149" s="18" t="s">
        <v>623</v>
      </c>
      <c r="B149" s="18" t="s">
        <v>446</v>
      </c>
      <c r="C149" s="65" t="s">
        <v>630</v>
      </c>
    </row>
    <row r="150" spans="1:3">
      <c r="A150" s="18" t="s">
        <v>623</v>
      </c>
      <c r="B150" s="18" t="s">
        <v>446</v>
      </c>
      <c r="C150" s="18" t="s">
        <v>631</v>
      </c>
    </row>
    <row r="151" spans="1:3">
      <c r="A151" s="18" t="s">
        <v>623</v>
      </c>
      <c r="B151" s="18" t="s">
        <v>446</v>
      </c>
      <c r="C151" s="65" t="s">
        <v>632</v>
      </c>
    </row>
    <row r="152" spans="1:3">
      <c r="A152" s="18" t="s">
        <v>623</v>
      </c>
      <c r="B152" s="18" t="s">
        <v>446</v>
      </c>
      <c r="C152" s="65" t="s">
        <v>633</v>
      </c>
    </row>
    <row r="153" spans="1:3">
      <c r="A153" s="18" t="s">
        <v>623</v>
      </c>
      <c r="B153" s="18" t="s">
        <v>446</v>
      </c>
      <c r="C153" s="65" t="s">
        <v>634</v>
      </c>
    </row>
    <row r="154" spans="1:3">
      <c r="A154" s="18" t="s">
        <v>623</v>
      </c>
      <c r="B154" s="18" t="s">
        <v>446</v>
      </c>
      <c r="C154" s="65" t="s">
        <v>635</v>
      </c>
    </row>
    <row r="155" spans="1:3">
      <c r="A155" s="18" t="s">
        <v>636</v>
      </c>
      <c r="B155" s="18" t="s">
        <v>443</v>
      </c>
      <c r="C155" s="18" t="s">
        <v>447</v>
      </c>
    </row>
    <row r="156" spans="1:3">
      <c r="A156" s="18" t="s">
        <v>636</v>
      </c>
      <c r="B156" s="18" t="s">
        <v>474</v>
      </c>
      <c r="C156" s="65" t="s">
        <v>510</v>
      </c>
    </row>
    <row r="157" spans="1:3">
      <c r="A157" s="18" t="s">
        <v>636</v>
      </c>
      <c r="B157" s="18" t="s">
        <v>474</v>
      </c>
      <c r="C157" s="18" t="s">
        <v>525</v>
      </c>
    </row>
    <row r="158" spans="1:3">
      <c r="A158" s="18" t="s">
        <v>636</v>
      </c>
      <c r="B158" s="18" t="s">
        <v>445</v>
      </c>
      <c r="C158" s="65" t="s">
        <v>637</v>
      </c>
    </row>
    <row r="159" spans="1:3">
      <c r="A159" s="18" t="s">
        <v>636</v>
      </c>
      <c r="B159" s="18" t="s">
        <v>445</v>
      </c>
      <c r="C159" s="18" t="s">
        <v>638</v>
      </c>
    </row>
    <row r="160" spans="1:3">
      <c r="A160" s="18" t="s">
        <v>636</v>
      </c>
      <c r="B160" s="18" t="s">
        <v>445</v>
      </c>
      <c r="C160" s="65" t="s">
        <v>639</v>
      </c>
    </row>
    <row r="161" spans="1:3">
      <c r="A161" s="18" t="s">
        <v>636</v>
      </c>
      <c r="B161" s="18" t="s">
        <v>445</v>
      </c>
      <c r="C161" s="18" t="s">
        <v>640</v>
      </c>
    </row>
    <row r="162" spans="1:3">
      <c r="A162" s="18" t="s">
        <v>636</v>
      </c>
      <c r="B162" s="18" t="s">
        <v>445</v>
      </c>
      <c r="C162" s="65" t="s">
        <v>641</v>
      </c>
    </row>
    <row r="163" spans="1:3">
      <c r="A163" s="18" t="s">
        <v>636</v>
      </c>
      <c r="B163" s="18" t="s">
        <v>445</v>
      </c>
      <c r="C163" s="18" t="s">
        <v>642</v>
      </c>
    </row>
    <row r="164" spans="1:3">
      <c r="A164" s="18" t="s">
        <v>636</v>
      </c>
      <c r="B164" s="18" t="s">
        <v>445</v>
      </c>
      <c r="C164" s="65" t="s">
        <v>643</v>
      </c>
    </row>
    <row r="165" spans="1:3">
      <c r="A165" s="18" t="s">
        <v>636</v>
      </c>
      <c r="B165" s="18" t="s">
        <v>445</v>
      </c>
      <c r="C165" s="65" t="s">
        <v>644</v>
      </c>
    </row>
    <row r="166" spans="1:3">
      <c r="A166" s="18" t="s">
        <v>636</v>
      </c>
      <c r="B166" s="18" t="s">
        <v>445</v>
      </c>
      <c r="C166" s="65" t="s">
        <v>645</v>
      </c>
    </row>
    <row r="167" spans="1:3">
      <c r="A167" s="18" t="s">
        <v>636</v>
      </c>
      <c r="B167" s="18" t="s">
        <v>445</v>
      </c>
      <c r="C167" s="18" t="s">
        <v>646</v>
      </c>
    </row>
    <row r="168" spans="1:3">
      <c r="A168" s="18" t="s">
        <v>636</v>
      </c>
      <c r="B168" s="18" t="s">
        <v>445</v>
      </c>
      <c r="C168" s="18" t="s">
        <v>647</v>
      </c>
    </row>
    <row r="169" spans="1:3">
      <c r="A169" s="18" t="s">
        <v>636</v>
      </c>
      <c r="B169" s="18" t="s">
        <v>445</v>
      </c>
      <c r="C169" s="18" t="s">
        <v>648</v>
      </c>
    </row>
    <row r="170" spans="1:3">
      <c r="A170" s="18" t="s">
        <v>636</v>
      </c>
      <c r="B170" s="18" t="s">
        <v>445</v>
      </c>
      <c r="C170" s="18" t="s">
        <v>649</v>
      </c>
    </row>
    <row r="171" spans="1:3">
      <c r="A171" s="18" t="s">
        <v>636</v>
      </c>
      <c r="B171" s="18" t="s">
        <v>474</v>
      </c>
      <c r="C171" s="18" t="s">
        <v>650</v>
      </c>
    </row>
    <row r="172" spans="1:3">
      <c r="A172" s="18" t="s">
        <v>636</v>
      </c>
      <c r="B172" s="18" t="s">
        <v>474</v>
      </c>
      <c r="C172" s="18" t="s">
        <v>651</v>
      </c>
    </row>
    <row r="173" spans="1:3">
      <c r="A173" s="18" t="s">
        <v>636</v>
      </c>
      <c r="B173" s="18" t="s">
        <v>474</v>
      </c>
      <c r="C173" s="18" t="s">
        <v>511</v>
      </c>
    </row>
    <row r="174" spans="1:3" ht="29">
      <c r="A174" s="18" t="s">
        <v>636</v>
      </c>
      <c r="B174" s="18" t="s">
        <v>474</v>
      </c>
      <c r="C174" s="65" t="s">
        <v>512</v>
      </c>
    </row>
    <row r="175" spans="1:3">
      <c r="A175" s="18" t="s">
        <v>636</v>
      </c>
      <c r="B175" s="18" t="s">
        <v>474</v>
      </c>
      <c r="C175" s="18" t="s">
        <v>513</v>
      </c>
    </row>
    <row r="176" spans="1:3" ht="29">
      <c r="A176" s="18" t="s">
        <v>636</v>
      </c>
      <c r="B176" s="18" t="s">
        <v>474</v>
      </c>
      <c r="C176" s="65" t="s">
        <v>514</v>
      </c>
    </row>
    <row r="177" spans="1:3">
      <c r="A177" s="18" t="s">
        <v>636</v>
      </c>
      <c r="B177" s="18" t="s">
        <v>474</v>
      </c>
      <c r="C177" s="18" t="s">
        <v>515</v>
      </c>
    </row>
    <row r="178" spans="1:3" ht="29">
      <c r="A178" s="18" t="s">
        <v>636</v>
      </c>
      <c r="B178" s="18" t="s">
        <v>474</v>
      </c>
      <c r="C178" s="65" t="s">
        <v>516</v>
      </c>
    </row>
    <row r="179" spans="1:3">
      <c r="A179" s="18" t="s">
        <v>636</v>
      </c>
      <c r="B179" s="18" t="s">
        <v>474</v>
      </c>
      <c r="C179" s="18" t="s">
        <v>517</v>
      </c>
    </row>
    <row r="180" spans="1:3">
      <c r="A180" s="18" t="s">
        <v>652</v>
      </c>
      <c r="B180" s="18" t="s">
        <v>443</v>
      </c>
      <c r="C180" s="65" t="s">
        <v>475</v>
      </c>
    </row>
    <row r="181" spans="1:3">
      <c r="A181" s="18" t="s">
        <v>652</v>
      </c>
      <c r="B181" s="18" t="s">
        <v>442</v>
      </c>
      <c r="C181" s="65" t="s">
        <v>518</v>
      </c>
    </row>
    <row r="182" spans="1:3">
      <c r="A182" s="18" t="s">
        <v>652</v>
      </c>
      <c r="B182" s="18" t="s">
        <v>442</v>
      </c>
      <c r="C182" s="65" t="s">
        <v>653</v>
      </c>
    </row>
    <row r="183" spans="1:3">
      <c r="A183" s="18" t="s">
        <v>652</v>
      </c>
      <c r="B183" s="18" t="s">
        <v>442</v>
      </c>
      <c r="C183" s="65" t="s">
        <v>532</v>
      </c>
    </row>
    <row r="184" spans="1:3">
      <c r="A184" s="18" t="s">
        <v>652</v>
      </c>
      <c r="B184" s="18" t="s">
        <v>442</v>
      </c>
      <c r="C184" s="18" t="s">
        <v>533</v>
      </c>
    </row>
    <row r="185" spans="1:3">
      <c r="A185" s="18" t="s">
        <v>652</v>
      </c>
      <c r="B185" s="18" t="s">
        <v>442</v>
      </c>
      <c r="C185" s="18" t="s">
        <v>519</v>
      </c>
    </row>
    <row r="186" spans="1:3">
      <c r="A186" s="18" t="s">
        <v>652</v>
      </c>
      <c r="B186" s="18" t="s">
        <v>442</v>
      </c>
      <c r="C186" s="18" t="s">
        <v>520</v>
      </c>
    </row>
    <row r="187" spans="1:3">
      <c r="A187" s="18" t="s">
        <v>652</v>
      </c>
      <c r="B187" s="18" t="s">
        <v>442</v>
      </c>
      <c r="C187" s="65" t="s">
        <v>521</v>
      </c>
    </row>
    <row r="188" spans="1:3">
      <c r="A188" s="18" t="s">
        <v>652</v>
      </c>
      <c r="B188" s="18" t="s">
        <v>442</v>
      </c>
      <c r="C188" s="65" t="s">
        <v>522</v>
      </c>
    </row>
    <row r="189" spans="1:3">
      <c r="A189" s="18" t="s">
        <v>652</v>
      </c>
      <c r="B189" s="18" t="s">
        <v>442</v>
      </c>
      <c r="C189" s="65" t="s">
        <v>534</v>
      </c>
    </row>
    <row r="190" spans="1:3">
      <c r="A190" s="18" t="s">
        <v>652</v>
      </c>
      <c r="B190" s="18" t="s">
        <v>442</v>
      </c>
      <c r="C190" s="18" t="s">
        <v>523</v>
      </c>
    </row>
    <row r="191" spans="1:3">
      <c r="A191" s="18" t="s">
        <v>654</v>
      </c>
      <c r="B191" s="18" t="s">
        <v>443</v>
      </c>
      <c r="C191" s="65" t="s">
        <v>476</v>
      </c>
    </row>
    <row r="192" spans="1:3">
      <c r="A192" s="18" t="s">
        <v>654</v>
      </c>
      <c r="B192" s="18" t="s">
        <v>443</v>
      </c>
      <c r="C192" s="18" t="s">
        <v>477</v>
      </c>
    </row>
    <row r="193" spans="1:3">
      <c r="A193" s="18" t="s">
        <v>655</v>
      </c>
      <c r="B193" s="18" t="s">
        <v>474</v>
      </c>
      <c r="C193" s="65" t="s">
        <v>510</v>
      </c>
    </row>
    <row r="194" spans="1:3">
      <c r="A194" s="18" t="s">
        <v>655</v>
      </c>
      <c r="B194" s="18" t="s">
        <v>474</v>
      </c>
      <c r="C194" s="18" t="s">
        <v>525</v>
      </c>
    </row>
    <row r="195" spans="1:3">
      <c r="A195" s="18" t="s">
        <v>655</v>
      </c>
      <c r="B195" s="18" t="s">
        <v>445</v>
      </c>
      <c r="C195" s="65" t="s">
        <v>597</v>
      </c>
    </row>
    <row r="196" spans="1:3">
      <c r="A196" s="18" t="s">
        <v>655</v>
      </c>
      <c r="B196" s="18" t="s">
        <v>445</v>
      </c>
      <c r="C196" s="18" t="s">
        <v>656</v>
      </c>
    </row>
    <row r="197" spans="1:3">
      <c r="A197" s="18" t="s">
        <v>655</v>
      </c>
      <c r="B197" s="18" t="s">
        <v>445</v>
      </c>
      <c r="C197" s="65" t="s">
        <v>657</v>
      </c>
    </row>
    <row r="198" spans="1:3">
      <c r="A198" s="18" t="s">
        <v>655</v>
      </c>
      <c r="B198" s="18" t="s">
        <v>445</v>
      </c>
      <c r="C198" s="18" t="s">
        <v>658</v>
      </c>
    </row>
    <row r="199" spans="1:3">
      <c r="A199" s="18" t="s">
        <v>655</v>
      </c>
      <c r="B199" s="18" t="s">
        <v>445</v>
      </c>
      <c r="C199" s="18" t="s">
        <v>659</v>
      </c>
    </row>
    <row r="200" spans="1:3">
      <c r="A200" s="18" t="s">
        <v>655</v>
      </c>
      <c r="B200" s="18" t="s">
        <v>445</v>
      </c>
      <c r="C200" s="18" t="s">
        <v>660</v>
      </c>
    </row>
    <row r="201" spans="1:3">
      <c r="A201" s="18" t="s">
        <v>655</v>
      </c>
      <c r="B201" s="18" t="s">
        <v>445</v>
      </c>
      <c r="C201" s="18" t="s">
        <v>661</v>
      </c>
    </row>
    <row r="202" spans="1:3">
      <c r="A202" s="18" t="s">
        <v>655</v>
      </c>
      <c r="B202" s="18" t="s">
        <v>445</v>
      </c>
      <c r="C202" s="18" t="s">
        <v>662</v>
      </c>
    </row>
    <row r="203" spans="1:3">
      <c r="A203" s="18" t="s">
        <v>655</v>
      </c>
      <c r="B203" s="18" t="s">
        <v>445</v>
      </c>
      <c r="C203" s="18" t="s">
        <v>663</v>
      </c>
    </row>
    <row r="204" spans="1:3">
      <c r="A204" s="18" t="s">
        <v>655</v>
      </c>
      <c r="B204" s="18" t="s">
        <v>445</v>
      </c>
      <c r="C204" s="18" t="s">
        <v>664</v>
      </c>
    </row>
    <row r="205" spans="1:3">
      <c r="A205" s="18" t="s">
        <v>655</v>
      </c>
      <c r="B205" s="18" t="s">
        <v>445</v>
      </c>
      <c r="C205" s="65" t="s">
        <v>665</v>
      </c>
    </row>
    <row r="206" spans="1:3">
      <c r="A206" s="18" t="s">
        <v>655</v>
      </c>
      <c r="B206" s="18" t="s">
        <v>445</v>
      </c>
      <c r="C206" s="65" t="s">
        <v>666</v>
      </c>
    </row>
    <row r="207" spans="1:3">
      <c r="A207" s="18" t="s">
        <v>655</v>
      </c>
      <c r="B207" s="18" t="s">
        <v>445</v>
      </c>
      <c r="C207" s="18" t="s">
        <v>667</v>
      </c>
    </row>
    <row r="208" spans="1:3">
      <c r="A208" s="18" t="s">
        <v>655</v>
      </c>
      <c r="B208" s="18" t="s">
        <v>474</v>
      </c>
      <c r="C208" s="18" t="s">
        <v>668</v>
      </c>
    </row>
    <row r="209" spans="1:3">
      <c r="A209" s="18" t="s">
        <v>655</v>
      </c>
      <c r="B209" s="18" t="s">
        <v>474</v>
      </c>
      <c r="C209" s="65" t="s">
        <v>669</v>
      </c>
    </row>
    <row r="210" spans="1:3">
      <c r="A210" s="18" t="s">
        <v>655</v>
      </c>
      <c r="B210" s="18" t="s">
        <v>474</v>
      </c>
      <c r="C210" s="18" t="s">
        <v>511</v>
      </c>
    </row>
    <row r="211" spans="1:3" ht="29">
      <c r="A211" s="18" t="s">
        <v>670</v>
      </c>
      <c r="B211" s="18" t="s">
        <v>474</v>
      </c>
      <c r="C211" s="65" t="s">
        <v>512</v>
      </c>
    </row>
    <row r="212" spans="1:3">
      <c r="A212" s="18" t="s">
        <v>670</v>
      </c>
      <c r="B212" s="18" t="s">
        <v>474</v>
      </c>
      <c r="C212" s="18" t="s">
        <v>513</v>
      </c>
    </row>
    <row r="213" spans="1:3" ht="29">
      <c r="A213" s="18" t="s">
        <v>670</v>
      </c>
      <c r="B213" s="18" t="s">
        <v>474</v>
      </c>
      <c r="C213" s="65" t="s">
        <v>514</v>
      </c>
    </row>
    <row r="214" spans="1:3">
      <c r="A214" s="18" t="s">
        <v>670</v>
      </c>
      <c r="B214" s="18" t="s">
        <v>474</v>
      </c>
      <c r="C214" s="18" t="s">
        <v>526</v>
      </c>
    </row>
    <row r="215" spans="1:3" ht="29">
      <c r="A215" s="18" t="s">
        <v>670</v>
      </c>
      <c r="B215" s="18" t="s">
        <v>474</v>
      </c>
      <c r="C215" s="65" t="s">
        <v>527</v>
      </c>
    </row>
    <row r="216" spans="1:3">
      <c r="A216" s="18" t="s">
        <v>670</v>
      </c>
      <c r="B216" s="18" t="s">
        <v>474</v>
      </c>
      <c r="C216" s="18" t="s">
        <v>528</v>
      </c>
    </row>
    <row r="217" spans="1:3" ht="29">
      <c r="A217" s="18" t="s">
        <v>670</v>
      </c>
      <c r="B217" s="18" t="s">
        <v>474</v>
      </c>
      <c r="C217" s="65" t="s">
        <v>529</v>
      </c>
    </row>
    <row r="218" spans="1:3">
      <c r="A218" s="18" t="s">
        <v>670</v>
      </c>
      <c r="B218" s="18" t="s">
        <v>474</v>
      </c>
      <c r="C218" s="65" t="s">
        <v>530</v>
      </c>
    </row>
    <row r="219" spans="1:3" ht="29">
      <c r="A219" s="18" t="s">
        <v>670</v>
      </c>
      <c r="B219" s="18" t="s">
        <v>474</v>
      </c>
      <c r="C219" s="65" t="s">
        <v>531</v>
      </c>
    </row>
    <row r="220" spans="1:3">
      <c r="A220" s="18" t="s">
        <v>670</v>
      </c>
      <c r="B220" s="18" t="s">
        <v>474</v>
      </c>
      <c r="C220" s="65" t="s">
        <v>559</v>
      </c>
    </row>
    <row r="221" spans="1:3" ht="29">
      <c r="A221" s="18" t="s">
        <v>670</v>
      </c>
      <c r="B221" s="18" t="s">
        <v>474</v>
      </c>
      <c r="C221" s="65" t="s">
        <v>560</v>
      </c>
    </row>
    <row r="222" spans="1:3">
      <c r="A222" s="18" t="s">
        <v>670</v>
      </c>
      <c r="B222" s="18" t="s">
        <v>474</v>
      </c>
      <c r="C222" s="18" t="s">
        <v>671</v>
      </c>
    </row>
    <row r="223" spans="1:3" ht="29">
      <c r="A223" s="18" t="s">
        <v>670</v>
      </c>
      <c r="B223" s="18" t="s">
        <v>474</v>
      </c>
      <c r="C223" s="65" t="s">
        <v>672</v>
      </c>
    </row>
    <row r="224" spans="1:3">
      <c r="A224" s="18" t="s">
        <v>670</v>
      </c>
      <c r="B224" s="18" t="s">
        <v>474</v>
      </c>
      <c r="C224" s="18" t="s">
        <v>673</v>
      </c>
    </row>
    <row r="225" spans="1:3" ht="29">
      <c r="A225" s="18" t="s">
        <v>670</v>
      </c>
      <c r="B225" s="18" t="s">
        <v>474</v>
      </c>
      <c r="C225" s="65" t="s">
        <v>674</v>
      </c>
    </row>
    <row r="226" spans="1:3">
      <c r="A226" s="18" t="s">
        <v>670</v>
      </c>
      <c r="B226" s="18" t="s">
        <v>474</v>
      </c>
      <c r="C226" s="18" t="s">
        <v>675</v>
      </c>
    </row>
    <row r="227" spans="1:3">
      <c r="A227" s="18" t="s">
        <v>676</v>
      </c>
      <c r="B227" s="18" t="s">
        <v>443</v>
      </c>
      <c r="C227" s="65" t="s">
        <v>468</v>
      </c>
    </row>
    <row r="228" spans="1:3">
      <c r="A228" s="18" t="s">
        <v>676</v>
      </c>
      <c r="B228" s="18" t="s">
        <v>493</v>
      </c>
      <c r="C228" s="18" t="s">
        <v>494</v>
      </c>
    </row>
    <row r="229" spans="1:3">
      <c r="A229" s="18" t="s">
        <v>676</v>
      </c>
      <c r="B229" s="18" t="s">
        <v>445</v>
      </c>
      <c r="C229" s="18" t="s">
        <v>597</v>
      </c>
    </row>
    <row r="230" spans="1:3">
      <c r="A230" s="18" t="s">
        <v>676</v>
      </c>
      <c r="B230" s="18" t="s">
        <v>493</v>
      </c>
      <c r="C230" s="18" t="s">
        <v>598</v>
      </c>
    </row>
    <row r="231" spans="1:3">
      <c r="A231" s="18" t="s">
        <v>676</v>
      </c>
      <c r="B231" s="18" t="s">
        <v>493</v>
      </c>
      <c r="C231" s="65" t="s">
        <v>495</v>
      </c>
    </row>
    <row r="232" spans="1:3">
      <c r="A232" s="18" t="s">
        <v>677</v>
      </c>
      <c r="B232" s="18" t="s">
        <v>443</v>
      </c>
      <c r="C232" s="18" t="s">
        <v>537</v>
      </c>
    </row>
    <row r="233" spans="1:3">
      <c r="A233" s="18" t="s">
        <v>678</v>
      </c>
      <c r="B233" s="18" t="s">
        <v>443</v>
      </c>
      <c r="C233" s="65" t="s">
        <v>448</v>
      </c>
    </row>
    <row r="234" spans="1:3">
      <c r="A234" s="18" t="s">
        <v>679</v>
      </c>
      <c r="B234" s="18" t="s">
        <v>443</v>
      </c>
      <c r="C234" s="18" t="s">
        <v>469</v>
      </c>
    </row>
    <row r="235" spans="1:3">
      <c r="A235" s="18" t="s">
        <v>679</v>
      </c>
      <c r="B235" s="18" t="s">
        <v>484</v>
      </c>
      <c r="C235" s="65" t="s">
        <v>608</v>
      </c>
    </row>
    <row r="236" spans="1:3">
      <c r="A236" s="18" t="s">
        <v>679</v>
      </c>
      <c r="B236" s="18" t="s">
        <v>443</v>
      </c>
      <c r="C236" s="18" t="s">
        <v>485</v>
      </c>
    </row>
    <row r="237" spans="1:3">
      <c r="A237" s="18" t="s">
        <v>679</v>
      </c>
      <c r="B237" s="18" t="s">
        <v>443</v>
      </c>
      <c r="C237" s="65" t="s">
        <v>470</v>
      </c>
    </row>
    <row r="238" spans="1:3">
      <c r="A238" s="18" t="s">
        <v>680</v>
      </c>
      <c r="B238" s="18" t="s">
        <v>443</v>
      </c>
      <c r="C238" s="18" t="s">
        <v>471</v>
      </c>
    </row>
    <row r="239" spans="1:3" ht="29">
      <c r="A239" s="18" t="s">
        <v>680</v>
      </c>
      <c r="B239" s="18" t="s">
        <v>479</v>
      </c>
      <c r="C239" s="65" t="s">
        <v>681</v>
      </c>
    </row>
    <row r="240" spans="1:3">
      <c r="A240" s="18" t="s">
        <v>680</v>
      </c>
      <c r="B240" s="18" t="s">
        <v>443</v>
      </c>
      <c r="C240" s="18" t="s">
        <v>480</v>
      </c>
    </row>
    <row r="241" spans="1:3">
      <c r="A241" s="18" t="s">
        <v>680</v>
      </c>
      <c r="B241" s="18" t="s">
        <v>459</v>
      </c>
      <c r="C241" s="65" t="s">
        <v>505</v>
      </c>
    </row>
    <row r="242" spans="1:3">
      <c r="A242" s="18" t="s">
        <v>680</v>
      </c>
      <c r="B242" s="18" t="s">
        <v>459</v>
      </c>
      <c r="C242" s="18" t="s">
        <v>538</v>
      </c>
    </row>
    <row r="243" spans="1:3">
      <c r="A243" s="18" t="s">
        <v>680</v>
      </c>
      <c r="B243" s="18" t="s">
        <v>459</v>
      </c>
      <c r="C243" s="65" t="s">
        <v>498</v>
      </c>
    </row>
    <row r="244" spans="1:3">
      <c r="A244" s="18" t="s">
        <v>680</v>
      </c>
      <c r="B244" s="18" t="s">
        <v>459</v>
      </c>
      <c r="C244" s="18" t="s">
        <v>539</v>
      </c>
    </row>
    <row r="245" spans="1:3" ht="29">
      <c r="A245" s="18" t="s">
        <v>680</v>
      </c>
      <c r="B245" s="18" t="s">
        <v>459</v>
      </c>
      <c r="C245" s="65" t="s">
        <v>540</v>
      </c>
    </row>
    <row r="246" spans="1:3" ht="29">
      <c r="A246" s="18" t="s">
        <v>680</v>
      </c>
      <c r="B246" s="18" t="s">
        <v>459</v>
      </c>
      <c r="C246" s="65" t="s">
        <v>506</v>
      </c>
    </row>
    <row r="247" spans="1:3">
      <c r="A247" s="18" t="s">
        <v>682</v>
      </c>
      <c r="B247" s="18" t="s">
        <v>459</v>
      </c>
      <c r="C247" s="65" t="s">
        <v>507</v>
      </c>
    </row>
    <row r="248" spans="1:3">
      <c r="A248" s="18" t="s">
        <v>682</v>
      </c>
      <c r="B248" s="18" t="s">
        <v>443</v>
      </c>
      <c r="C248" s="18" t="s">
        <v>472</v>
      </c>
    </row>
    <row r="249" spans="1:3">
      <c r="A249" s="18" t="s">
        <v>682</v>
      </c>
      <c r="B249" s="18" t="s">
        <v>566</v>
      </c>
      <c r="C249" s="65" t="s">
        <v>567</v>
      </c>
    </row>
    <row r="250" spans="1:3">
      <c r="A250" s="18" t="s">
        <v>682</v>
      </c>
      <c r="B250" s="18" t="s">
        <v>566</v>
      </c>
      <c r="C250" s="18" t="s">
        <v>568</v>
      </c>
    </row>
    <row r="251" spans="1:3">
      <c r="A251" s="18" t="s">
        <v>682</v>
      </c>
      <c r="B251" s="18" t="s">
        <v>566</v>
      </c>
      <c r="C251" s="65" t="s">
        <v>569</v>
      </c>
    </row>
    <row r="252" spans="1:3">
      <c r="A252" s="18" t="s">
        <v>682</v>
      </c>
      <c r="B252" s="18" t="s">
        <v>566</v>
      </c>
      <c r="C252" s="18" t="s">
        <v>573</v>
      </c>
    </row>
    <row r="253" spans="1:3">
      <c r="A253" s="18" t="s">
        <v>682</v>
      </c>
      <c r="B253" s="18" t="s">
        <v>566</v>
      </c>
      <c r="C253" s="65" t="s">
        <v>574</v>
      </c>
    </row>
    <row r="254" spans="1:3">
      <c r="A254" s="18" t="s">
        <v>682</v>
      </c>
      <c r="B254" s="18" t="s">
        <v>566</v>
      </c>
      <c r="C254" s="18" t="s">
        <v>575</v>
      </c>
    </row>
    <row r="255" spans="1:3">
      <c r="A255" s="18" t="s">
        <v>682</v>
      </c>
      <c r="B255" s="18" t="s">
        <v>444</v>
      </c>
      <c r="C255" s="65" t="s">
        <v>490</v>
      </c>
    </row>
    <row r="256" spans="1:3">
      <c r="A256" s="18" t="s">
        <v>682</v>
      </c>
      <c r="B256" s="18" t="s">
        <v>566</v>
      </c>
      <c r="C256" s="18" t="s">
        <v>570</v>
      </c>
    </row>
    <row r="257" spans="1:3">
      <c r="A257" s="18" t="s">
        <v>682</v>
      </c>
      <c r="B257" s="18" t="s">
        <v>566</v>
      </c>
      <c r="C257" s="65" t="s">
        <v>571</v>
      </c>
    </row>
    <row r="258" spans="1:3">
      <c r="A258" s="18" t="s">
        <v>682</v>
      </c>
      <c r="B258" s="18" t="s">
        <v>566</v>
      </c>
      <c r="C258" s="18" t="s">
        <v>576</v>
      </c>
    </row>
    <row r="259" spans="1:3" ht="87">
      <c r="A259" s="18" t="s">
        <v>682</v>
      </c>
      <c r="B259" s="18" t="s">
        <v>566</v>
      </c>
      <c r="C259" s="65" t="s">
        <v>577</v>
      </c>
    </row>
    <row r="260" spans="1:3">
      <c r="A260" s="18" t="s">
        <v>683</v>
      </c>
      <c r="B260" s="18" t="s">
        <v>443</v>
      </c>
      <c r="C260" s="18" t="s">
        <v>572</v>
      </c>
    </row>
    <row r="261" spans="1:3">
      <c r="A261" s="18" t="s">
        <v>683</v>
      </c>
      <c r="B261" s="18" t="s">
        <v>460</v>
      </c>
      <c r="C261" s="65" t="s">
        <v>508</v>
      </c>
    </row>
    <row r="262" spans="1:3">
      <c r="A262" s="18" t="s">
        <v>683</v>
      </c>
      <c r="B262" s="18" t="s">
        <v>460</v>
      </c>
      <c r="C262" s="18" t="s">
        <v>461</v>
      </c>
    </row>
    <row r="263" spans="1:3">
      <c r="A263" s="18" t="s">
        <v>683</v>
      </c>
      <c r="B263" s="18" t="s">
        <v>460</v>
      </c>
      <c r="C263" s="65" t="s">
        <v>462</v>
      </c>
    </row>
    <row r="264" spans="1:3">
      <c r="A264" s="18" t="s">
        <v>683</v>
      </c>
      <c r="B264" s="18" t="s">
        <v>460</v>
      </c>
      <c r="C264" s="18" t="s">
        <v>500</v>
      </c>
    </row>
    <row r="265" spans="1:3">
      <c r="A265" s="18" t="s">
        <v>683</v>
      </c>
      <c r="B265" s="18" t="s">
        <v>460</v>
      </c>
      <c r="C265" s="65" t="s">
        <v>541</v>
      </c>
    </row>
    <row r="266" spans="1:3">
      <c r="A266" s="18" t="s">
        <v>683</v>
      </c>
      <c r="B266" s="18" t="s">
        <v>460</v>
      </c>
      <c r="C266" s="18" t="s">
        <v>463</v>
      </c>
    </row>
    <row r="267" spans="1:3">
      <c r="A267" s="18" t="s">
        <v>683</v>
      </c>
      <c r="B267" s="18" t="s">
        <v>460</v>
      </c>
      <c r="C267" s="18" t="s">
        <v>501</v>
      </c>
    </row>
    <row r="268" spans="1:3">
      <c r="A268" s="18" t="s">
        <v>683</v>
      </c>
      <c r="B268" s="18" t="s">
        <v>460</v>
      </c>
      <c r="C268" s="18" t="s">
        <v>542</v>
      </c>
    </row>
    <row r="269" spans="1:3">
      <c r="A269" s="18" t="s">
        <v>683</v>
      </c>
      <c r="B269" s="18" t="s">
        <v>460</v>
      </c>
      <c r="C269" s="18" t="s">
        <v>618</v>
      </c>
    </row>
    <row r="270" spans="1:3">
      <c r="A270" s="18" t="s">
        <v>683</v>
      </c>
      <c r="B270" s="18" t="s">
        <v>460</v>
      </c>
      <c r="C270" s="65" t="s">
        <v>502</v>
      </c>
    </row>
    <row r="271" spans="1:3">
      <c r="A271" s="18" t="s">
        <v>683</v>
      </c>
      <c r="B271" s="18" t="s">
        <v>460</v>
      </c>
      <c r="C271" s="18" t="s">
        <v>543</v>
      </c>
    </row>
    <row r="272" spans="1:3">
      <c r="A272" s="18" t="s">
        <v>683</v>
      </c>
      <c r="B272" s="18" t="s">
        <v>460</v>
      </c>
      <c r="C272" s="18" t="s">
        <v>619</v>
      </c>
    </row>
    <row r="273" spans="1:3">
      <c r="A273" s="18" t="s">
        <v>683</v>
      </c>
      <c r="B273" s="18" t="s">
        <v>460</v>
      </c>
      <c r="C273" s="18" t="s">
        <v>464</v>
      </c>
    </row>
    <row r="274" spans="1:3">
      <c r="A274" s="18" t="s">
        <v>683</v>
      </c>
      <c r="B274" s="18" t="s">
        <v>460</v>
      </c>
      <c r="C274" s="18" t="s">
        <v>544</v>
      </c>
    </row>
    <row r="275" spans="1:3" ht="29">
      <c r="A275" s="18" t="s">
        <v>683</v>
      </c>
      <c r="B275" s="18" t="s">
        <v>460</v>
      </c>
      <c r="C275" s="65" t="s">
        <v>684</v>
      </c>
    </row>
    <row r="276" spans="1:3">
      <c r="A276" s="18" t="s">
        <v>683</v>
      </c>
      <c r="B276" s="18" t="s">
        <v>460</v>
      </c>
      <c r="C276" s="18" t="s">
        <v>621</v>
      </c>
    </row>
    <row r="277" spans="1:3" ht="29">
      <c r="A277" s="18" t="s">
        <v>683</v>
      </c>
      <c r="B277" s="18" t="s">
        <v>460</v>
      </c>
      <c r="C277" s="65" t="s">
        <v>685</v>
      </c>
    </row>
    <row r="278" spans="1:3">
      <c r="A278" s="18" t="s">
        <v>683</v>
      </c>
      <c r="B278" s="18" t="s">
        <v>460</v>
      </c>
      <c r="C278" s="18" t="s">
        <v>509</v>
      </c>
    </row>
    <row r="279" spans="1:3">
      <c r="A279" s="18" t="s">
        <v>686</v>
      </c>
      <c r="B279" s="18" t="s">
        <v>443</v>
      </c>
      <c r="C279" s="65" t="s">
        <v>473</v>
      </c>
    </row>
    <row r="280" spans="1:3">
      <c r="A280" s="18" t="s">
        <v>686</v>
      </c>
      <c r="B280" s="18" t="s">
        <v>446</v>
      </c>
      <c r="C280" s="18" t="s">
        <v>449</v>
      </c>
    </row>
    <row r="281" spans="1:3">
      <c r="A281" s="18" t="s">
        <v>687</v>
      </c>
      <c r="B281" s="18" t="s">
        <v>446</v>
      </c>
      <c r="C281" s="65" t="s">
        <v>688</v>
      </c>
    </row>
    <row r="282" spans="1:3">
      <c r="A282" s="18" t="s">
        <v>687</v>
      </c>
      <c r="B282" s="18" t="s">
        <v>446</v>
      </c>
      <c r="C282" s="18" t="s">
        <v>689</v>
      </c>
    </row>
    <row r="283" spans="1:3">
      <c r="A283" s="18" t="s">
        <v>687</v>
      </c>
      <c r="B283" s="18" t="s">
        <v>446</v>
      </c>
      <c r="C283" s="65" t="s">
        <v>690</v>
      </c>
    </row>
    <row r="284" spans="1:3">
      <c r="A284" s="18" t="s">
        <v>687</v>
      </c>
      <c r="B284" s="18" t="s">
        <v>446</v>
      </c>
      <c r="C284" s="65" t="s">
        <v>691</v>
      </c>
    </row>
    <row r="285" spans="1:3">
      <c r="A285" s="18" t="s">
        <v>687</v>
      </c>
      <c r="B285" s="18" t="s">
        <v>446</v>
      </c>
      <c r="C285" s="65" t="s">
        <v>499</v>
      </c>
    </row>
    <row r="286" spans="1:3">
      <c r="A286" s="18" t="s">
        <v>687</v>
      </c>
      <c r="B286" s="18" t="s">
        <v>446</v>
      </c>
      <c r="C286" s="65" t="s">
        <v>692</v>
      </c>
    </row>
    <row r="287" spans="1:3">
      <c r="A287" s="18" t="s">
        <v>687</v>
      </c>
      <c r="B287" s="18" t="s">
        <v>446</v>
      </c>
      <c r="C287" s="65" t="s">
        <v>693</v>
      </c>
    </row>
    <row r="288" spans="1:3">
      <c r="A288" s="18" t="s">
        <v>687</v>
      </c>
      <c r="B288" s="18" t="s">
        <v>446</v>
      </c>
      <c r="C288" s="65" t="s">
        <v>694</v>
      </c>
    </row>
    <row r="289" spans="1:3">
      <c r="A289" s="18" t="s">
        <v>687</v>
      </c>
      <c r="B289" s="18" t="s">
        <v>446</v>
      </c>
      <c r="C289" s="65" t="s">
        <v>695</v>
      </c>
    </row>
    <row r="290" spans="1:3">
      <c r="A290" s="18" t="s">
        <v>687</v>
      </c>
      <c r="B290" s="18" t="s">
        <v>446</v>
      </c>
      <c r="C290" s="65" t="s">
        <v>696</v>
      </c>
    </row>
    <row r="291" spans="1:3">
      <c r="A291" s="18" t="s">
        <v>687</v>
      </c>
      <c r="B291" s="18" t="s">
        <v>446</v>
      </c>
      <c r="C291" s="65" t="s">
        <v>697</v>
      </c>
    </row>
    <row r="292" spans="1:3">
      <c r="A292" s="18" t="s">
        <v>687</v>
      </c>
      <c r="B292" s="18" t="s">
        <v>446</v>
      </c>
      <c r="C292" s="18" t="s">
        <v>698</v>
      </c>
    </row>
    <row r="293" spans="1:3">
      <c r="A293" s="18" t="s">
        <v>687</v>
      </c>
      <c r="B293" s="18" t="s">
        <v>446</v>
      </c>
      <c r="C293" s="65" t="s">
        <v>699</v>
      </c>
    </row>
    <row r="294" spans="1:3">
      <c r="A294" s="18" t="s">
        <v>700</v>
      </c>
      <c r="B294" s="18" t="s">
        <v>443</v>
      </c>
      <c r="C294" s="18" t="s">
        <v>447</v>
      </c>
    </row>
    <row r="295" spans="1:3">
      <c r="A295" s="18" t="s">
        <v>700</v>
      </c>
      <c r="B295" s="18" t="s">
        <v>474</v>
      </c>
      <c r="C295" s="65" t="s">
        <v>510</v>
      </c>
    </row>
    <row r="296" spans="1:3">
      <c r="A296" s="18" t="s">
        <v>700</v>
      </c>
      <c r="B296" s="18" t="s">
        <v>474</v>
      </c>
      <c r="C296" s="18" t="s">
        <v>525</v>
      </c>
    </row>
    <row r="297" spans="1:3">
      <c r="A297" s="18" t="s">
        <v>700</v>
      </c>
      <c r="B297" s="18" t="s">
        <v>445</v>
      </c>
      <c r="C297" s="65" t="s">
        <v>597</v>
      </c>
    </row>
    <row r="298" spans="1:3">
      <c r="A298" s="18" t="s">
        <v>700</v>
      </c>
      <c r="B298" s="18" t="s">
        <v>445</v>
      </c>
      <c r="C298" s="18" t="s">
        <v>656</v>
      </c>
    </row>
    <row r="299" spans="1:3">
      <c r="A299" s="18" t="s">
        <v>700</v>
      </c>
      <c r="B299" s="18" t="s">
        <v>445</v>
      </c>
      <c r="C299" s="65" t="s">
        <v>657</v>
      </c>
    </row>
    <row r="300" spans="1:3">
      <c r="A300" s="18" t="s">
        <v>700</v>
      </c>
      <c r="B300" s="18" t="s">
        <v>445</v>
      </c>
      <c r="C300" s="18" t="s">
        <v>658</v>
      </c>
    </row>
    <row r="301" spans="1:3">
      <c r="A301" s="18" t="s">
        <v>700</v>
      </c>
      <c r="B301" s="18" t="s">
        <v>445</v>
      </c>
      <c r="C301" s="65" t="s">
        <v>659</v>
      </c>
    </row>
    <row r="302" spans="1:3">
      <c r="A302" s="18" t="s">
        <v>700</v>
      </c>
      <c r="B302" s="18" t="s">
        <v>445</v>
      </c>
      <c r="C302" s="18" t="s">
        <v>660</v>
      </c>
    </row>
    <row r="303" spans="1:3">
      <c r="A303" s="18" t="s">
        <v>700</v>
      </c>
      <c r="B303" s="18" t="s">
        <v>445</v>
      </c>
      <c r="C303" s="18" t="s">
        <v>661</v>
      </c>
    </row>
    <row r="304" spans="1:3">
      <c r="A304" s="18" t="s">
        <v>700</v>
      </c>
      <c r="B304" s="18" t="s">
        <v>445</v>
      </c>
      <c r="C304" s="18" t="s">
        <v>662</v>
      </c>
    </row>
    <row r="305" spans="1:3">
      <c r="A305" s="18" t="s">
        <v>700</v>
      </c>
      <c r="B305" s="18" t="s">
        <v>445</v>
      </c>
      <c r="C305" s="18" t="s">
        <v>663</v>
      </c>
    </row>
    <row r="306" spans="1:3">
      <c r="A306" s="18" t="s">
        <v>700</v>
      </c>
      <c r="B306" s="18" t="s">
        <v>445</v>
      </c>
      <c r="C306" s="18" t="s">
        <v>664</v>
      </c>
    </row>
    <row r="307" spans="1:3">
      <c r="A307" s="18" t="s">
        <v>700</v>
      </c>
      <c r="B307" s="18" t="s">
        <v>445</v>
      </c>
      <c r="C307" s="65" t="s">
        <v>665</v>
      </c>
    </row>
    <row r="308" spans="1:3">
      <c r="A308" s="18" t="s">
        <v>700</v>
      </c>
      <c r="B308" s="18" t="s">
        <v>445</v>
      </c>
      <c r="C308" s="65" t="s">
        <v>666</v>
      </c>
    </row>
    <row r="309" spans="1:3">
      <c r="A309" s="18" t="s">
        <v>700</v>
      </c>
      <c r="B309" s="18" t="s">
        <v>445</v>
      </c>
      <c r="C309" s="18" t="s">
        <v>667</v>
      </c>
    </row>
    <row r="310" spans="1:3">
      <c r="A310" s="18" t="s">
        <v>700</v>
      </c>
      <c r="B310" s="18" t="s">
        <v>474</v>
      </c>
      <c r="C310" s="18" t="s">
        <v>668</v>
      </c>
    </row>
    <row r="311" spans="1:3">
      <c r="A311" s="18" t="s">
        <v>700</v>
      </c>
      <c r="B311" s="18" t="s">
        <v>474</v>
      </c>
      <c r="C311" s="18" t="s">
        <v>701</v>
      </c>
    </row>
    <row r="312" spans="1:3">
      <c r="A312" s="18" t="s">
        <v>700</v>
      </c>
      <c r="B312" s="18" t="s">
        <v>474</v>
      </c>
      <c r="C312" s="18" t="s">
        <v>511</v>
      </c>
    </row>
    <row r="313" spans="1:3" ht="29">
      <c r="A313" s="18" t="s">
        <v>700</v>
      </c>
      <c r="B313" s="18" t="s">
        <v>474</v>
      </c>
      <c r="C313" s="65" t="s">
        <v>512</v>
      </c>
    </row>
    <row r="314" spans="1:3">
      <c r="A314" s="18" t="s">
        <v>700</v>
      </c>
      <c r="B314" s="18" t="s">
        <v>474</v>
      </c>
      <c r="C314" s="18" t="s">
        <v>513</v>
      </c>
    </row>
    <row r="315" spans="1:3" ht="29">
      <c r="A315" s="18" t="s">
        <v>700</v>
      </c>
      <c r="B315" s="18" t="s">
        <v>474</v>
      </c>
      <c r="C315" s="65" t="s">
        <v>514</v>
      </c>
    </row>
    <row r="316" spans="1:3">
      <c r="A316" s="18" t="s">
        <v>700</v>
      </c>
      <c r="B316" s="18" t="s">
        <v>474</v>
      </c>
      <c r="C316" s="18" t="s">
        <v>526</v>
      </c>
    </row>
    <row r="317" spans="1:3" ht="29">
      <c r="A317" s="18" t="s">
        <v>700</v>
      </c>
      <c r="B317" s="18" t="s">
        <v>474</v>
      </c>
      <c r="C317" s="65" t="s">
        <v>527</v>
      </c>
    </row>
    <row r="318" spans="1:3">
      <c r="A318" s="18" t="s">
        <v>700</v>
      </c>
      <c r="B318" s="18" t="s">
        <v>474</v>
      </c>
      <c r="C318" s="65" t="s">
        <v>528</v>
      </c>
    </row>
    <row r="319" spans="1:3" ht="29">
      <c r="A319" s="18" t="s">
        <v>700</v>
      </c>
      <c r="B319" s="18" t="s">
        <v>474</v>
      </c>
      <c r="C319" s="65" t="s">
        <v>529</v>
      </c>
    </row>
    <row r="320" spans="1:3">
      <c r="A320" s="18" t="s">
        <v>700</v>
      </c>
      <c r="B320" s="18" t="s">
        <v>474</v>
      </c>
      <c r="C320" s="65" t="s">
        <v>530</v>
      </c>
    </row>
    <row r="321" spans="1:3" ht="29">
      <c r="A321" s="18" t="s">
        <v>700</v>
      </c>
      <c r="B321" s="18" t="s">
        <v>474</v>
      </c>
      <c r="C321" s="65" t="s">
        <v>531</v>
      </c>
    </row>
    <row r="322" spans="1:3">
      <c r="A322" s="18" t="s">
        <v>700</v>
      </c>
      <c r="B322" s="18" t="s">
        <v>474</v>
      </c>
      <c r="C322" s="65" t="s">
        <v>559</v>
      </c>
    </row>
    <row r="323" spans="1:3" ht="29">
      <c r="A323" s="18" t="s">
        <v>700</v>
      </c>
      <c r="B323" s="18" t="s">
        <v>474</v>
      </c>
      <c r="C323" s="65" t="s">
        <v>560</v>
      </c>
    </row>
    <row r="324" spans="1:3">
      <c r="A324" s="18" t="s">
        <v>700</v>
      </c>
      <c r="B324" s="18" t="s">
        <v>474</v>
      </c>
      <c r="C324" s="65" t="s">
        <v>671</v>
      </c>
    </row>
    <row r="325" spans="1:3" ht="29">
      <c r="A325" s="18" t="s">
        <v>700</v>
      </c>
      <c r="B325" s="18" t="s">
        <v>474</v>
      </c>
      <c r="C325" s="65" t="s">
        <v>672</v>
      </c>
    </row>
    <row r="326" spans="1:3">
      <c r="A326" s="18" t="s">
        <v>700</v>
      </c>
      <c r="B326" s="18" t="s">
        <v>474</v>
      </c>
      <c r="C326" s="18" t="s">
        <v>702</v>
      </c>
    </row>
    <row r="327" spans="1:3" ht="29">
      <c r="A327" s="18" t="s">
        <v>700</v>
      </c>
      <c r="B327" s="18" t="s">
        <v>474</v>
      </c>
      <c r="C327" s="65" t="s">
        <v>703</v>
      </c>
    </row>
    <row r="328" spans="1:3">
      <c r="A328" s="18" t="s">
        <v>700</v>
      </c>
      <c r="B328" s="18" t="s">
        <v>474</v>
      </c>
      <c r="C328" s="65" t="s">
        <v>675</v>
      </c>
    </row>
    <row r="329" spans="1:3">
      <c r="A329" s="18" t="s">
        <v>704</v>
      </c>
      <c r="B329" s="18" t="s">
        <v>443</v>
      </c>
      <c r="C329" s="18" t="s">
        <v>475</v>
      </c>
    </row>
    <row r="330" spans="1:3">
      <c r="A330" s="18" t="s">
        <v>704</v>
      </c>
      <c r="B330" s="18" t="s">
        <v>442</v>
      </c>
      <c r="C330" s="18" t="s">
        <v>518</v>
      </c>
    </row>
    <row r="331" spans="1:3">
      <c r="A331" s="18" t="s">
        <v>704</v>
      </c>
      <c r="B331" s="18" t="s">
        <v>442</v>
      </c>
      <c r="C331" s="18" t="s">
        <v>653</v>
      </c>
    </row>
    <row r="332" spans="1:3">
      <c r="A332" s="18" t="s">
        <v>704</v>
      </c>
      <c r="B332" s="18" t="s">
        <v>442</v>
      </c>
      <c r="C332" s="18" t="s">
        <v>532</v>
      </c>
    </row>
    <row r="333" spans="1:3">
      <c r="A333" s="18" t="s">
        <v>704</v>
      </c>
      <c r="B333" s="18" t="s">
        <v>442</v>
      </c>
      <c r="C333" s="65" t="s">
        <v>533</v>
      </c>
    </row>
    <row r="334" spans="1:3">
      <c r="A334" s="18" t="s">
        <v>704</v>
      </c>
      <c r="B334" s="18" t="s">
        <v>442</v>
      </c>
      <c r="C334" s="65" t="s">
        <v>519</v>
      </c>
    </row>
    <row r="335" spans="1:3">
      <c r="A335" s="18" t="s">
        <v>704</v>
      </c>
      <c r="B335" s="18" t="s">
        <v>442</v>
      </c>
      <c r="C335" s="18" t="s">
        <v>520</v>
      </c>
    </row>
    <row r="336" spans="1:3">
      <c r="A336" s="18" t="s">
        <v>704</v>
      </c>
      <c r="B336" s="18" t="s">
        <v>442</v>
      </c>
      <c r="C336" s="18" t="s">
        <v>521</v>
      </c>
    </row>
    <row r="337" spans="1:3">
      <c r="A337" s="18" t="s">
        <v>704</v>
      </c>
      <c r="B337" s="18" t="s">
        <v>442</v>
      </c>
      <c r="C337" s="65" t="s">
        <v>522</v>
      </c>
    </row>
    <row r="338" spans="1:3">
      <c r="A338" s="18" t="s">
        <v>704</v>
      </c>
      <c r="B338" s="18" t="s">
        <v>442</v>
      </c>
      <c r="C338" s="18" t="s">
        <v>534</v>
      </c>
    </row>
    <row r="339" spans="1:3">
      <c r="A339" s="18" t="s">
        <v>704</v>
      </c>
      <c r="B339" s="18" t="s">
        <v>442</v>
      </c>
      <c r="C339" s="18" t="s">
        <v>523</v>
      </c>
    </row>
    <row r="340" spans="1:3">
      <c r="A340" s="18" t="s">
        <v>705</v>
      </c>
      <c r="B340" s="18" t="s">
        <v>443</v>
      </c>
      <c r="C340" s="18" t="s">
        <v>476</v>
      </c>
    </row>
    <row r="341" spans="1:3">
      <c r="A341" s="18" t="s">
        <v>705</v>
      </c>
      <c r="B341" s="18" t="s">
        <v>443</v>
      </c>
      <c r="C341" s="65" t="s">
        <v>477</v>
      </c>
    </row>
    <row r="342" spans="1:3">
      <c r="A342" s="18" t="s">
        <v>706</v>
      </c>
      <c r="B342" s="18" t="s">
        <v>443</v>
      </c>
      <c r="C342" s="65" t="s">
        <v>468</v>
      </c>
    </row>
    <row r="343" spans="1:3">
      <c r="A343" s="18" t="s">
        <v>706</v>
      </c>
      <c r="B343" s="18" t="s">
        <v>493</v>
      </c>
      <c r="C343" s="18" t="s">
        <v>494</v>
      </c>
    </row>
    <row r="344" spans="1:3">
      <c r="A344" s="18" t="s">
        <v>706</v>
      </c>
      <c r="B344" s="18" t="s">
        <v>445</v>
      </c>
      <c r="C344" s="18" t="s">
        <v>707</v>
      </c>
    </row>
    <row r="345" spans="1:3">
      <c r="A345" s="18" t="s">
        <v>706</v>
      </c>
      <c r="B345" s="18" t="s">
        <v>493</v>
      </c>
      <c r="C345" s="65" t="s">
        <v>708</v>
      </c>
    </row>
    <row r="346" spans="1:3">
      <c r="A346" s="18" t="s">
        <v>706</v>
      </c>
      <c r="B346" s="18" t="s">
        <v>493</v>
      </c>
      <c r="C346" s="65" t="s">
        <v>495</v>
      </c>
    </row>
    <row r="347" spans="1:3">
      <c r="A347" s="18" t="s">
        <v>709</v>
      </c>
      <c r="B347" s="18" t="s">
        <v>443</v>
      </c>
      <c r="C347" s="18" t="s">
        <v>537</v>
      </c>
    </row>
    <row r="348" spans="1:3">
      <c r="A348" s="18" t="s">
        <v>710</v>
      </c>
      <c r="B348" s="18" t="s">
        <v>443</v>
      </c>
      <c r="C348" s="18" t="s">
        <v>448</v>
      </c>
    </row>
    <row r="349" spans="1:3">
      <c r="A349" s="18" t="s">
        <v>711</v>
      </c>
      <c r="B349" s="18" t="s">
        <v>443</v>
      </c>
      <c r="C349" s="18" t="s">
        <v>469</v>
      </c>
    </row>
    <row r="350" spans="1:3">
      <c r="A350" s="18" t="s">
        <v>711</v>
      </c>
      <c r="B350" s="18" t="s">
        <v>484</v>
      </c>
      <c r="C350" s="18" t="s">
        <v>712</v>
      </c>
    </row>
    <row r="351" spans="1:3">
      <c r="A351" s="18" t="s">
        <v>711</v>
      </c>
      <c r="B351" s="18" t="s">
        <v>443</v>
      </c>
      <c r="C351" s="18" t="s">
        <v>485</v>
      </c>
    </row>
    <row r="352" spans="1:3">
      <c r="A352" s="18" t="s">
        <v>711</v>
      </c>
      <c r="B352" s="18" t="s">
        <v>443</v>
      </c>
      <c r="C352" s="18" t="s">
        <v>470</v>
      </c>
    </row>
    <row r="353" spans="1:3">
      <c r="A353" s="18" t="s">
        <v>713</v>
      </c>
      <c r="B353" s="18" t="s">
        <v>443</v>
      </c>
      <c r="C353" s="65" t="s">
        <v>471</v>
      </c>
    </row>
    <row r="354" spans="1:3" ht="29">
      <c r="A354" s="18" t="s">
        <v>713</v>
      </c>
      <c r="B354" s="18" t="s">
        <v>479</v>
      </c>
      <c r="C354" s="65" t="s">
        <v>714</v>
      </c>
    </row>
    <row r="355" spans="1:3">
      <c r="A355" s="18" t="s">
        <v>713</v>
      </c>
      <c r="B355" s="18" t="s">
        <v>443</v>
      </c>
      <c r="C355" s="65" t="s">
        <v>480</v>
      </c>
    </row>
    <row r="356" spans="1:3">
      <c r="A356" s="18" t="s">
        <v>713</v>
      </c>
      <c r="B356" s="18" t="s">
        <v>459</v>
      </c>
      <c r="C356" s="18" t="s">
        <v>505</v>
      </c>
    </row>
    <row r="357" spans="1:3">
      <c r="A357" s="18" t="s">
        <v>713</v>
      </c>
      <c r="B357" s="18" t="s">
        <v>459</v>
      </c>
      <c r="C357" s="18" t="s">
        <v>538</v>
      </c>
    </row>
    <row r="358" spans="1:3">
      <c r="A358" s="18" t="s">
        <v>713</v>
      </c>
      <c r="B358" s="18" t="s">
        <v>459</v>
      </c>
      <c r="C358" s="65" t="s">
        <v>498</v>
      </c>
    </row>
    <row r="359" spans="1:3">
      <c r="A359" s="18" t="s">
        <v>713</v>
      </c>
      <c r="B359" s="18" t="s">
        <v>459</v>
      </c>
      <c r="C359" s="18" t="s">
        <v>539</v>
      </c>
    </row>
    <row r="360" spans="1:3" ht="29">
      <c r="A360" s="18" t="s">
        <v>713</v>
      </c>
      <c r="B360" s="18" t="s">
        <v>459</v>
      </c>
      <c r="C360" s="65" t="s">
        <v>540</v>
      </c>
    </row>
    <row r="361" spans="1:3" ht="29">
      <c r="A361" s="18" t="s">
        <v>713</v>
      </c>
      <c r="B361" s="18" t="s">
        <v>459</v>
      </c>
      <c r="C361" s="65" t="s">
        <v>715</v>
      </c>
    </row>
    <row r="362" spans="1:3">
      <c r="A362" s="18" t="s">
        <v>716</v>
      </c>
      <c r="B362" s="18" t="s">
        <v>459</v>
      </c>
      <c r="C362" s="18" t="s">
        <v>507</v>
      </c>
    </row>
    <row r="363" spans="1:3">
      <c r="A363" s="18" t="s">
        <v>716</v>
      </c>
      <c r="B363" s="18" t="s">
        <v>443</v>
      </c>
      <c r="C363" s="18" t="s">
        <v>472</v>
      </c>
    </row>
    <row r="364" spans="1:3">
      <c r="A364" s="18" t="s">
        <v>716</v>
      </c>
      <c r="B364" s="18" t="s">
        <v>566</v>
      </c>
      <c r="C364" s="65" t="s">
        <v>567</v>
      </c>
    </row>
    <row r="365" spans="1:3">
      <c r="A365" s="18" t="s">
        <v>716</v>
      </c>
      <c r="B365" s="18" t="s">
        <v>566</v>
      </c>
      <c r="C365" s="18" t="s">
        <v>568</v>
      </c>
    </row>
    <row r="366" spans="1:3">
      <c r="A366" s="18" t="s">
        <v>716</v>
      </c>
      <c r="B366" s="18" t="s">
        <v>566</v>
      </c>
      <c r="C366" s="65" t="s">
        <v>569</v>
      </c>
    </row>
    <row r="367" spans="1:3">
      <c r="A367" s="18" t="s">
        <v>716</v>
      </c>
      <c r="B367" s="18" t="s">
        <v>566</v>
      </c>
      <c r="C367" s="65" t="s">
        <v>573</v>
      </c>
    </row>
    <row r="368" spans="1:3">
      <c r="A368" s="18" t="s">
        <v>716</v>
      </c>
      <c r="B368" s="18" t="s">
        <v>566</v>
      </c>
      <c r="C368" s="65" t="s">
        <v>574</v>
      </c>
    </row>
    <row r="369" spans="1:3">
      <c r="A369" s="18" t="s">
        <v>716</v>
      </c>
      <c r="B369" s="18" t="s">
        <v>566</v>
      </c>
      <c r="C369" s="18" t="s">
        <v>575</v>
      </c>
    </row>
    <row r="370" spans="1:3">
      <c r="A370" s="18" t="s">
        <v>716</v>
      </c>
      <c r="B370" s="18" t="s">
        <v>444</v>
      </c>
      <c r="C370" s="65" t="s">
        <v>490</v>
      </c>
    </row>
    <row r="371" spans="1:3">
      <c r="A371" s="18" t="s">
        <v>716</v>
      </c>
      <c r="B371" s="18" t="s">
        <v>566</v>
      </c>
      <c r="C371" s="18" t="s">
        <v>570</v>
      </c>
    </row>
    <row r="372" spans="1:3">
      <c r="A372" s="18" t="s">
        <v>716</v>
      </c>
      <c r="B372" s="18" t="s">
        <v>566</v>
      </c>
      <c r="C372" s="18" t="s">
        <v>571</v>
      </c>
    </row>
    <row r="373" spans="1:3">
      <c r="A373" s="18" t="s">
        <v>716</v>
      </c>
      <c r="B373" s="18" t="s">
        <v>566</v>
      </c>
      <c r="C373" s="18" t="s">
        <v>576</v>
      </c>
    </row>
    <row r="374" spans="1:3" ht="87">
      <c r="A374" s="18" t="s">
        <v>716</v>
      </c>
      <c r="B374" s="18" t="s">
        <v>566</v>
      </c>
      <c r="C374" s="65" t="s">
        <v>577</v>
      </c>
    </row>
    <row r="375" spans="1:3">
      <c r="A375" s="18" t="s">
        <v>717</v>
      </c>
      <c r="B375" s="18" t="s">
        <v>443</v>
      </c>
      <c r="C375" s="18" t="s">
        <v>572</v>
      </c>
    </row>
    <row r="376" spans="1:3">
      <c r="A376" s="18" t="s">
        <v>717</v>
      </c>
      <c r="B376" s="18" t="s">
        <v>460</v>
      </c>
      <c r="C376" s="18" t="s">
        <v>508</v>
      </c>
    </row>
    <row r="377" spans="1:3">
      <c r="A377" s="18" t="s">
        <v>717</v>
      </c>
      <c r="B377" s="18" t="s">
        <v>460</v>
      </c>
      <c r="C377" s="18" t="s">
        <v>461</v>
      </c>
    </row>
    <row r="378" spans="1:3">
      <c r="A378" s="18" t="s">
        <v>717</v>
      </c>
      <c r="B378" s="18" t="s">
        <v>460</v>
      </c>
      <c r="C378" s="18" t="s">
        <v>462</v>
      </c>
    </row>
    <row r="379" spans="1:3">
      <c r="A379" s="18" t="s">
        <v>717</v>
      </c>
      <c r="B379" s="18" t="s">
        <v>460</v>
      </c>
      <c r="C379" s="65" t="s">
        <v>500</v>
      </c>
    </row>
    <row r="380" spans="1:3">
      <c r="A380" s="18" t="s">
        <v>717</v>
      </c>
      <c r="B380" s="18" t="s">
        <v>460</v>
      </c>
      <c r="C380" s="18" t="s">
        <v>541</v>
      </c>
    </row>
    <row r="381" spans="1:3">
      <c r="A381" s="18" t="s">
        <v>717</v>
      </c>
      <c r="B381" s="18" t="s">
        <v>460</v>
      </c>
      <c r="C381" s="18" t="s">
        <v>463</v>
      </c>
    </row>
    <row r="382" spans="1:3">
      <c r="A382" s="18" t="s">
        <v>717</v>
      </c>
      <c r="B382" s="18" t="s">
        <v>460</v>
      </c>
      <c r="C382" s="18" t="s">
        <v>501</v>
      </c>
    </row>
    <row r="383" spans="1:3">
      <c r="A383" s="18" t="s">
        <v>717</v>
      </c>
      <c r="B383" s="18" t="s">
        <v>460</v>
      </c>
      <c r="C383" s="65" t="s">
        <v>542</v>
      </c>
    </row>
    <row r="384" spans="1:3">
      <c r="A384" s="18" t="s">
        <v>717</v>
      </c>
      <c r="B384" s="18" t="s">
        <v>460</v>
      </c>
      <c r="C384" s="18" t="s">
        <v>718</v>
      </c>
    </row>
    <row r="385" spans="1:3">
      <c r="A385" s="18" t="s">
        <v>717</v>
      </c>
      <c r="B385" s="18" t="s">
        <v>460</v>
      </c>
      <c r="C385" s="65" t="s">
        <v>502</v>
      </c>
    </row>
    <row r="386" spans="1:3">
      <c r="A386" s="18" t="s">
        <v>717</v>
      </c>
      <c r="B386" s="18" t="s">
        <v>460</v>
      </c>
      <c r="C386" s="18" t="s">
        <v>543</v>
      </c>
    </row>
    <row r="387" spans="1:3">
      <c r="A387" s="18" t="s">
        <v>717</v>
      </c>
      <c r="B387" s="18" t="s">
        <v>460</v>
      </c>
      <c r="C387" s="18" t="s">
        <v>719</v>
      </c>
    </row>
    <row r="388" spans="1:3">
      <c r="A388" s="18" t="s">
        <v>717</v>
      </c>
      <c r="B388" s="18" t="s">
        <v>460</v>
      </c>
      <c r="C388" s="18" t="s">
        <v>464</v>
      </c>
    </row>
    <row r="389" spans="1:3">
      <c r="A389" s="18" t="s">
        <v>717</v>
      </c>
      <c r="B389" s="18" t="s">
        <v>460</v>
      </c>
      <c r="C389" s="18" t="s">
        <v>544</v>
      </c>
    </row>
    <row r="390" spans="1:3" ht="29">
      <c r="A390" s="18" t="s">
        <v>717</v>
      </c>
      <c r="B390" s="18" t="s">
        <v>460</v>
      </c>
      <c r="C390" s="65" t="s">
        <v>720</v>
      </c>
    </row>
    <row r="391" spans="1:3">
      <c r="A391" s="18" t="s">
        <v>717</v>
      </c>
      <c r="B391" s="18" t="s">
        <v>460</v>
      </c>
      <c r="C391" s="18" t="s">
        <v>721</v>
      </c>
    </row>
    <row r="392" spans="1:3" ht="29">
      <c r="A392" s="18" t="s">
        <v>717</v>
      </c>
      <c r="B392" s="18" t="s">
        <v>460</v>
      </c>
      <c r="C392" s="65" t="s">
        <v>722</v>
      </c>
    </row>
    <row r="393" spans="1:3">
      <c r="A393" s="18" t="s">
        <v>717</v>
      </c>
      <c r="B393" s="18" t="s">
        <v>460</v>
      </c>
      <c r="C393" s="18" t="s">
        <v>509</v>
      </c>
    </row>
    <row r="394" spans="1:3">
      <c r="A394" s="18" t="s">
        <v>723</v>
      </c>
      <c r="B394" s="18" t="s">
        <v>443</v>
      </c>
      <c r="C394" s="18" t="s">
        <v>473</v>
      </c>
    </row>
    <row r="395" spans="1:3">
      <c r="A395" s="18" t="s">
        <v>723</v>
      </c>
      <c r="B395" s="18" t="s">
        <v>446</v>
      </c>
      <c r="C395" s="18" t="s">
        <v>449</v>
      </c>
    </row>
    <row r="396" spans="1:3">
      <c r="A396" s="18" t="s">
        <v>723</v>
      </c>
      <c r="B396" s="18" t="s">
        <v>446</v>
      </c>
      <c r="C396" s="65" t="s">
        <v>724</v>
      </c>
    </row>
    <row r="397" spans="1:3">
      <c r="A397" s="18" t="s">
        <v>723</v>
      </c>
      <c r="B397" s="18" t="s">
        <v>446</v>
      </c>
      <c r="C397" s="18" t="s">
        <v>725</v>
      </c>
    </row>
    <row r="398" spans="1:3">
      <c r="A398" s="18" t="s">
        <v>723</v>
      </c>
      <c r="B398" s="18" t="s">
        <v>446</v>
      </c>
      <c r="C398" s="65" t="s">
        <v>726</v>
      </c>
    </row>
    <row r="399" spans="1:3">
      <c r="A399" s="18" t="s">
        <v>723</v>
      </c>
      <c r="B399" s="18" t="s">
        <v>446</v>
      </c>
      <c r="C399" s="18" t="s">
        <v>727</v>
      </c>
    </row>
    <row r="400" spans="1:3">
      <c r="A400" s="18" t="s">
        <v>723</v>
      </c>
      <c r="B400" s="18" t="s">
        <v>446</v>
      </c>
      <c r="C400" s="65" t="s">
        <v>499</v>
      </c>
    </row>
    <row r="401" spans="1:3">
      <c r="A401" s="18" t="s">
        <v>723</v>
      </c>
      <c r="B401" s="18" t="s">
        <v>446</v>
      </c>
      <c r="C401" s="65" t="s">
        <v>728</v>
      </c>
    </row>
    <row r="402" spans="1:3">
      <c r="A402" s="18" t="s">
        <v>723</v>
      </c>
      <c r="B402" s="18" t="s">
        <v>446</v>
      </c>
      <c r="C402" s="65" t="s">
        <v>729</v>
      </c>
    </row>
    <row r="403" spans="1:3">
      <c r="A403" s="18" t="s">
        <v>723</v>
      </c>
      <c r="B403" s="18" t="s">
        <v>446</v>
      </c>
      <c r="C403" s="18" t="s">
        <v>730</v>
      </c>
    </row>
    <row r="404" spans="1:3">
      <c r="A404" s="18" t="s">
        <v>723</v>
      </c>
      <c r="B404" s="18" t="s">
        <v>446</v>
      </c>
      <c r="C404" s="65" t="s">
        <v>731</v>
      </c>
    </row>
    <row r="405" spans="1:3">
      <c r="A405" s="18" t="s">
        <v>723</v>
      </c>
      <c r="B405" s="18" t="s">
        <v>446</v>
      </c>
      <c r="C405" s="18" t="s">
        <v>732</v>
      </c>
    </row>
    <row r="406" spans="1:3">
      <c r="A406" s="18" t="s">
        <v>723</v>
      </c>
      <c r="B406" s="18" t="s">
        <v>446</v>
      </c>
      <c r="C406" s="65" t="s">
        <v>733</v>
      </c>
    </row>
    <row r="407" spans="1:3">
      <c r="A407" s="18" t="s">
        <v>723</v>
      </c>
      <c r="B407" s="18" t="s">
        <v>446</v>
      </c>
      <c r="C407" s="18" t="s">
        <v>734</v>
      </c>
    </row>
    <row r="408" spans="1:3">
      <c r="A408" s="18" t="s">
        <v>723</v>
      </c>
      <c r="B408" s="18" t="s">
        <v>446</v>
      </c>
      <c r="C408" s="65" t="s">
        <v>735</v>
      </c>
    </row>
    <row r="409" spans="1:3">
      <c r="A409" s="18" t="s">
        <v>736</v>
      </c>
      <c r="B409" s="18" t="s">
        <v>443</v>
      </c>
      <c r="C409" s="18" t="s">
        <v>447</v>
      </c>
    </row>
    <row r="410" spans="1:3">
      <c r="A410" s="18" t="s">
        <v>736</v>
      </c>
      <c r="B410" s="18" t="s">
        <v>474</v>
      </c>
      <c r="C410" s="18" t="s">
        <v>510</v>
      </c>
    </row>
    <row r="411" spans="1:3">
      <c r="A411" s="18" t="s">
        <v>736</v>
      </c>
      <c r="B411" s="18" t="s">
        <v>474</v>
      </c>
      <c r="C411" s="18" t="s">
        <v>525</v>
      </c>
    </row>
    <row r="412" spans="1:3">
      <c r="A412" s="18" t="s">
        <v>736</v>
      </c>
      <c r="B412" s="18" t="s">
        <v>445</v>
      </c>
      <c r="C412" s="18" t="s">
        <v>737</v>
      </c>
    </row>
    <row r="413" spans="1:3">
      <c r="A413" s="18" t="s">
        <v>736</v>
      </c>
      <c r="B413" s="18" t="s">
        <v>445</v>
      </c>
      <c r="C413" s="65" t="s">
        <v>738</v>
      </c>
    </row>
    <row r="414" spans="1:3">
      <c r="A414" s="18" t="s">
        <v>736</v>
      </c>
      <c r="B414" s="18" t="s">
        <v>445</v>
      </c>
      <c r="C414" s="18" t="s">
        <v>739</v>
      </c>
    </row>
    <row r="415" spans="1:3">
      <c r="A415" s="18" t="s">
        <v>736</v>
      </c>
      <c r="B415" s="18" t="s">
        <v>445</v>
      </c>
      <c r="C415" s="18" t="s">
        <v>740</v>
      </c>
    </row>
    <row r="416" spans="1:3">
      <c r="A416" s="18" t="s">
        <v>736</v>
      </c>
      <c r="B416" s="18" t="s">
        <v>445</v>
      </c>
      <c r="C416" s="18" t="s">
        <v>741</v>
      </c>
    </row>
    <row r="417" spans="1:3">
      <c r="A417" s="18" t="s">
        <v>736</v>
      </c>
      <c r="B417" s="18" t="s">
        <v>445</v>
      </c>
      <c r="C417" s="18" t="s">
        <v>742</v>
      </c>
    </row>
    <row r="418" spans="1:3">
      <c r="A418" s="18" t="s">
        <v>736</v>
      </c>
      <c r="B418" s="18" t="s">
        <v>445</v>
      </c>
      <c r="C418" s="18" t="s">
        <v>743</v>
      </c>
    </row>
    <row r="419" spans="1:3">
      <c r="A419" s="18" t="s">
        <v>736</v>
      </c>
      <c r="B419" s="18" t="s">
        <v>445</v>
      </c>
      <c r="C419" s="65" t="s">
        <v>744</v>
      </c>
    </row>
    <row r="420" spans="1:3">
      <c r="A420" s="18" t="s">
        <v>736</v>
      </c>
      <c r="B420" s="18" t="s">
        <v>445</v>
      </c>
      <c r="C420" s="65" t="s">
        <v>745</v>
      </c>
    </row>
    <row r="421" spans="1:3">
      <c r="A421" s="18" t="s">
        <v>736</v>
      </c>
      <c r="B421" s="18" t="s">
        <v>445</v>
      </c>
      <c r="C421" s="18" t="s">
        <v>746</v>
      </c>
    </row>
    <row r="422" spans="1:3">
      <c r="A422" s="18" t="s">
        <v>736</v>
      </c>
      <c r="B422" s="18" t="s">
        <v>445</v>
      </c>
      <c r="C422" s="18" t="s">
        <v>747</v>
      </c>
    </row>
    <row r="423" spans="1:3">
      <c r="A423" s="18" t="s">
        <v>736</v>
      </c>
      <c r="B423" s="18" t="s">
        <v>445</v>
      </c>
      <c r="C423" s="18" t="s">
        <v>748</v>
      </c>
    </row>
    <row r="424" spans="1:3">
      <c r="A424" s="18" t="s">
        <v>736</v>
      </c>
      <c r="B424" s="18" t="s">
        <v>445</v>
      </c>
      <c r="C424" s="65" t="s">
        <v>749</v>
      </c>
    </row>
    <row r="425" spans="1:3">
      <c r="A425" s="18" t="s">
        <v>736</v>
      </c>
      <c r="B425" s="18" t="s">
        <v>474</v>
      </c>
      <c r="C425" s="18" t="s">
        <v>668</v>
      </c>
    </row>
    <row r="426" spans="1:3">
      <c r="A426" s="18" t="s">
        <v>736</v>
      </c>
      <c r="B426" s="18" t="s">
        <v>474</v>
      </c>
      <c r="C426" s="18" t="s">
        <v>701</v>
      </c>
    </row>
    <row r="427" spans="1:3">
      <c r="A427" s="18" t="s">
        <v>736</v>
      </c>
      <c r="B427" s="18" t="s">
        <v>474</v>
      </c>
      <c r="C427" s="18" t="s">
        <v>511</v>
      </c>
    </row>
    <row r="428" spans="1:3" ht="29">
      <c r="A428" s="18" t="s">
        <v>736</v>
      </c>
      <c r="B428" s="18" t="s">
        <v>474</v>
      </c>
      <c r="C428" s="65" t="s">
        <v>512</v>
      </c>
    </row>
    <row r="429" spans="1:3">
      <c r="A429" s="18" t="s">
        <v>736</v>
      </c>
      <c r="B429" s="18" t="s">
        <v>474</v>
      </c>
      <c r="C429" s="18" t="s">
        <v>513</v>
      </c>
    </row>
    <row r="430" spans="1:3" ht="29">
      <c r="A430" s="18" t="s">
        <v>736</v>
      </c>
      <c r="B430" s="18" t="s">
        <v>474</v>
      </c>
      <c r="C430" s="65" t="s">
        <v>514</v>
      </c>
    </row>
    <row r="431" spans="1:3">
      <c r="A431" s="18" t="s">
        <v>736</v>
      </c>
      <c r="B431" s="18" t="s">
        <v>474</v>
      </c>
      <c r="C431" s="65" t="s">
        <v>526</v>
      </c>
    </row>
    <row r="432" spans="1:3" ht="29">
      <c r="A432" s="18" t="s">
        <v>736</v>
      </c>
      <c r="B432" s="18" t="s">
        <v>474</v>
      </c>
      <c r="C432" s="65" t="s">
        <v>527</v>
      </c>
    </row>
    <row r="433" spans="1:3">
      <c r="A433" s="18" t="s">
        <v>736</v>
      </c>
      <c r="B433" s="18" t="s">
        <v>474</v>
      </c>
      <c r="C433" s="18" t="s">
        <v>528</v>
      </c>
    </row>
    <row r="434" spans="1:3" ht="29">
      <c r="A434" s="18" t="s">
        <v>736</v>
      </c>
      <c r="B434" s="18" t="s">
        <v>474</v>
      </c>
      <c r="C434" s="65" t="s">
        <v>529</v>
      </c>
    </row>
    <row r="435" spans="1:3">
      <c r="A435" s="18" t="s">
        <v>736</v>
      </c>
      <c r="B435" s="18" t="s">
        <v>474</v>
      </c>
      <c r="C435" s="65" t="s">
        <v>530</v>
      </c>
    </row>
    <row r="436" spans="1:3" ht="29">
      <c r="A436" s="18" t="s">
        <v>736</v>
      </c>
      <c r="B436" s="18" t="s">
        <v>474</v>
      </c>
      <c r="C436" s="65" t="s">
        <v>531</v>
      </c>
    </row>
    <row r="437" spans="1:3">
      <c r="A437" s="18" t="s">
        <v>736</v>
      </c>
      <c r="B437" s="18" t="s">
        <v>474</v>
      </c>
      <c r="C437" s="65" t="s">
        <v>559</v>
      </c>
    </row>
    <row r="438" spans="1:3" ht="29">
      <c r="A438" s="18" t="s">
        <v>736</v>
      </c>
      <c r="B438" s="18" t="s">
        <v>474</v>
      </c>
      <c r="C438" s="65" t="s">
        <v>560</v>
      </c>
    </row>
    <row r="439" spans="1:3">
      <c r="A439" s="18" t="s">
        <v>736</v>
      </c>
      <c r="B439" s="18" t="s">
        <v>474</v>
      </c>
      <c r="C439" s="18" t="s">
        <v>671</v>
      </c>
    </row>
    <row r="440" spans="1:3" ht="29">
      <c r="A440" s="18" t="s">
        <v>736</v>
      </c>
      <c r="B440" s="18" t="s">
        <v>474</v>
      </c>
      <c r="C440" s="65" t="s">
        <v>672</v>
      </c>
    </row>
    <row r="441" spans="1:3">
      <c r="A441" s="18" t="s">
        <v>736</v>
      </c>
      <c r="B441" s="18" t="s">
        <v>474</v>
      </c>
      <c r="C441" s="18" t="s">
        <v>702</v>
      </c>
    </row>
    <row r="442" spans="1:3" ht="29">
      <c r="A442" s="18" t="s">
        <v>736</v>
      </c>
      <c r="B442" s="18" t="s">
        <v>474</v>
      </c>
      <c r="C442" s="65" t="s">
        <v>703</v>
      </c>
    </row>
    <row r="443" spans="1:3">
      <c r="A443" s="18" t="s">
        <v>750</v>
      </c>
      <c r="B443" s="18" t="s">
        <v>474</v>
      </c>
      <c r="C443" s="18" t="s">
        <v>675</v>
      </c>
    </row>
    <row r="444" spans="1:3">
      <c r="A444" s="18" t="s">
        <v>750</v>
      </c>
      <c r="B444" s="18" t="s">
        <v>443</v>
      </c>
      <c r="C444" s="18" t="s">
        <v>475</v>
      </c>
    </row>
    <row r="445" spans="1:3">
      <c r="A445" s="18" t="s">
        <v>750</v>
      </c>
      <c r="B445" s="18" t="s">
        <v>442</v>
      </c>
      <c r="C445" s="18" t="s">
        <v>518</v>
      </c>
    </row>
    <row r="446" spans="1:3">
      <c r="A446" s="18" t="s">
        <v>750</v>
      </c>
      <c r="B446" s="18" t="s">
        <v>442</v>
      </c>
      <c r="C446" s="18" t="s">
        <v>653</v>
      </c>
    </row>
    <row r="447" spans="1:3">
      <c r="A447" s="18" t="s">
        <v>750</v>
      </c>
      <c r="B447" s="18" t="s">
        <v>442</v>
      </c>
      <c r="C447" s="65" t="s">
        <v>532</v>
      </c>
    </row>
    <row r="448" spans="1:3">
      <c r="A448" s="18" t="s">
        <v>750</v>
      </c>
      <c r="B448" s="18" t="s">
        <v>442</v>
      </c>
      <c r="C448" s="65" t="s">
        <v>533</v>
      </c>
    </row>
    <row r="449" spans="1:3">
      <c r="A449" s="18" t="s">
        <v>750</v>
      </c>
      <c r="B449" s="18" t="s">
        <v>442</v>
      </c>
      <c r="C449" s="18" t="s">
        <v>519</v>
      </c>
    </row>
    <row r="450" spans="1:3">
      <c r="A450" s="18" t="s">
        <v>750</v>
      </c>
      <c r="B450" s="18" t="s">
        <v>442</v>
      </c>
      <c r="C450" s="65" t="s">
        <v>520</v>
      </c>
    </row>
    <row r="451" spans="1:3">
      <c r="A451" s="18" t="s">
        <v>750</v>
      </c>
      <c r="B451" s="18" t="s">
        <v>442</v>
      </c>
      <c r="C451" s="18" t="s">
        <v>521</v>
      </c>
    </row>
    <row r="452" spans="1:3">
      <c r="A452" s="18" t="s">
        <v>750</v>
      </c>
      <c r="B452" s="18" t="s">
        <v>442</v>
      </c>
      <c r="C452" s="18" t="s">
        <v>522</v>
      </c>
    </row>
    <row r="453" spans="1:3">
      <c r="A453" s="18" t="s">
        <v>750</v>
      </c>
      <c r="B453" s="18" t="s">
        <v>442</v>
      </c>
      <c r="C453" s="18" t="s">
        <v>534</v>
      </c>
    </row>
    <row r="454" spans="1:3">
      <c r="A454" s="18" t="s">
        <v>751</v>
      </c>
      <c r="B454" s="18" t="s">
        <v>442</v>
      </c>
      <c r="C454" s="18" t="s">
        <v>523</v>
      </c>
    </row>
    <row r="455" spans="1:3">
      <c r="A455" s="18" t="s">
        <v>751</v>
      </c>
      <c r="B455" s="18" t="s">
        <v>443</v>
      </c>
      <c r="C455" s="18" t="s">
        <v>476</v>
      </c>
    </row>
    <row r="456" spans="1:3">
      <c r="A456" s="18" t="s">
        <v>751</v>
      </c>
      <c r="B456" s="18" t="s">
        <v>443</v>
      </c>
      <c r="C456" s="18" t="s">
        <v>477</v>
      </c>
    </row>
    <row r="457" spans="1:3">
      <c r="A457" s="18" t="s">
        <v>752</v>
      </c>
      <c r="B457" s="18" t="s">
        <v>443</v>
      </c>
      <c r="C457" s="65" t="s">
        <v>468</v>
      </c>
    </row>
    <row r="458" spans="1:3">
      <c r="A458" s="18" t="s">
        <v>752</v>
      </c>
      <c r="B458" s="18" t="s">
        <v>493</v>
      </c>
      <c r="C458" s="18" t="s">
        <v>494</v>
      </c>
    </row>
    <row r="459" spans="1:3">
      <c r="A459" s="18" t="s">
        <v>752</v>
      </c>
      <c r="B459" s="18" t="s">
        <v>445</v>
      </c>
      <c r="C459" s="18" t="s">
        <v>753</v>
      </c>
    </row>
    <row r="460" spans="1:3">
      <c r="A460" s="18" t="s">
        <v>752</v>
      </c>
      <c r="B460" s="18" t="s">
        <v>493</v>
      </c>
      <c r="C460" s="18" t="s">
        <v>754</v>
      </c>
    </row>
    <row r="461" spans="1:3">
      <c r="A461" s="18" t="s">
        <v>752</v>
      </c>
      <c r="B461" s="18" t="s">
        <v>493</v>
      </c>
      <c r="C461" s="18" t="s">
        <v>495</v>
      </c>
    </row>
    <row r="462" spans="1:3">
      <c r="A462" s="18" t="s">
        <v>755</v>
      </c>
      <c r="B462" s="18" t="s">
        <v>443</v>
      </c>
      <c r="C462" s="18" t="s">
        <v>537</v>
      </c>
    </row>
    <row r="463" spans="1:3">
      <c r="A463" s="18" t="s">
        <v>756</v>
      </c>
      <c r="B463" s="18" t="s">
        <v>443</v>
      </c>
      <c r="C463" s="18" t="s">
        <v>448</v>
      </c>
    </row>
    <row r="464" spans="1:3">
      <c r="A464" s="18" t="s">
        <v>757</v>
      </c>
      <c r="B464" s="18" t="s">
        <v>443</v>
      </c>
      <c r="C464" s="18" t="s">
        <v>469</v>
      </c>
    </row>
    <row r="465" spans="1:3">
      <c r="A465" s="18" t="s">
        <v>757</v>
      </c>
      <c r="B465" s="18" t="s">
        <v>484</v>
      </c>
      <c r="C465" s="18" t="s">
        <v>712</v>
      </c>
    </row>
    <row r="466" spans="1:3">
      <c r="A466" s="18" t="s">
        <v>757</v>
      </c>
      <c r="B466" s="18" t="s">
        <v>443</v>
      </c>
      <c r="C466" s="65" t="s">
        <v>485</v>
      </c>
    </row>
    <row r="467" spans="1:3">
      <c r="A467" s="18" t="s">
        <v>757</v>
      </c>
      <c r="B467" s="18" t="s">
        <v>443</v>
      </c>
      <c r="C467" s="18" t="s">
        <v>470</v>
      </c>
    </row>
    <row r="468" spans="1:3">
      <c r="A468" s="18" t="s">
        <v>758</v>
      </c>
      <c r="B468" s="18" t="s">
        <v>443</v>
      </c>
      <c r="C468" s="65" t="s">
        <v>471</v>
      </c>
    </row>
    <row r="469" spans="1:3" ht="29">
      <c r="A469" s="18" t="s">
        <v>759</v>
      </c>
      <c r="B469" s="18" t="s">
        <v>479</v>
      </c>
      <c r="C469" s="65" t="s">
        <v>760</v>
      </c>
    </row>
    <row r="470" spans="1:3">
      <c r="A470" s="18" t="s">
        <v>759</v>
      </c>
      <c r="B470" s="18" t="s">
        <v>443</v>
      </c>
      <c r="C470" s="65" t="s">
        <v>480</v>
      </c>
    </row>
    <row r="471" spans="1:3">
      <c r="A471" s="18" t="s">
        <v>759</v>
      </c>
      <c r="B471" s="18" t="s">
        <v>459</v>
      </c>
      <c r="C471" s="18" t="s">
        <v>505</v>
      </c>
    </row>
    <row r="472" spans="1:3">
      <c r="A472" s="18" t="s">
        <v>759</v>
      </c>
      <c r="B472" s="18" t="s">
        <v>459</v>
      </c>
      <c r="C472" s="65" t="s">
        <v>538</v>
      </c>
    </row>
    <row r="473" spans="1:3">
      <c r="A473" s="18" t="s">
        <v>759</v>
      </c>
      <c r="B473" s="18" t="s">
        <v>459</v>
      </c>
      <c r="C473" s="18" t="s">
        <v>498</v>
      </c>
    </row>
    <row r="474" spans="1:3">
      <c r="A474" s="18" t="s">
        <v>759</v>
      </c>
      <c r="B474" s="18" t="s">
        <v>459</v>
      </c>
      <c r="C474" s="18" t="s">
        <v>539</v>
      </c>
    </row>
    <row r="475" spans="1:3" ht="29">
      <c r="A475" s="18" t="s">
        <v>759</v>
      </c>
      <c r="B475" s="18" t="s">
        <v>459</v>
      </c>
      <c r="C475" s="65" t="s">
        <v>540</v>
      </c>
    </row>
    <row r="476" spans="1:3" ht="29">
      <c r="A476" s="18" t="s">
        <v>759</v>
      </c>
      <c r="B476" s="18" t="s">
        <v>459</v>
      </c>
      <c r="C476" s="65" t="s">
        <v>506</v>
      </c>
    </row>
    <row r="477" spans="1:3">
      <c r="A477" s="18" t="s">
        <v>761</v>
      </c>
      <c r="B477" s="18" t="s">
        <v>459</v>
      </c>
      <c r="C477" s="18" t="s">
        <v>507</v>
      </c>
    </row>
    <row r="478" spans="1:3">
      <c r="A478" s="18" t="s">
        <v>761</v>
      </c>
      <c r="B478" s="18" t="s">
        <v>443</v>
      </c>
      <c r="C478" s="18" t="s">
        <v>472</v>
      </c>
    </row>
    <row r="479" spans="1:3">
      <c r="A479" s="18" t="s">
        <v>761</v>
      </c>
      <c r="B479" s="18" t="s">
        <v>566</v>
      </c>
      <c r="C479" s="18" t="s">
        <v>567</v>
      </c>
    </row>
    <row r="480" spans="1:3">
      <c r="A480" s="18" t="s">
        <v>761</v>
      </c>
      <c r="B480" s="18" t="s">
        <v>566</v>
      </c>
      <c r="C480" s="18" t="s">
        <v>568</v>
      </c>
    </row>
    <row r="481" spans="1:3">
      <c r="A481" s="18" t="s">
        <v>761</v>
      </c>
      <c r="B481" s="18" t="s">
        <v>566</v>
      </c>
      <c r="C481" s="65" t="s">
        <v>569</v>
      </c>
    </row>
    <row r="482" spans="1:3">
      <c r="A482" s="18" t="s">
        <v>761</v>
      </c>
      <c r="B482" s="18" t="s">
        <v>566</v>
      </c>
      <c r="C482" s="18" t="s">
        <v>573</v>
      </c>
    </row>
    <row r="483" spans="1:3">
      <c r="A483" s="18" t="s">
        <v>761</v>
      </c>
      <c r="B483" s="18" t="s">
        <v>566</v>
      </c>
      <c r="C483" s="18" t="s">
        <v>574</v>
      </c>
    </row>
    <row r="484" spans="1:3">
      <c r="A484" s="18" t="s">
        <v>761</v>
      </c>
      <c r="B484" s="18" t="s">
        <v>566</v>
      </c>
      <c r="C484" s="18" t="s">
        <v>575</v>
      </c>
    </row>
    <row r="485" spans="1:3">
      <c r="A485" s="18" t="s">
        <v>761</v>
      </c>
      <c r="B485" s="18" t="s">
        <v>444</v>
      </c>
      <c r="C485" s="18" t="s">
        <v>490</v>
      </c>
    </row>
    <row r="486" spans="1:3">
      <c r="A486" s="18" t="s">
        <v>761</v>
      </c>
      <c r="B486" s="18" t="s">
        <v>566</v>
      </c>
      <c r="C486" s="65" t="s">
        <v>570</v>
      </c>
    </row>
    <row r="487" spans="1:3">
      <c r="A487" s="18" t="s">
        <v>761</v>
      </c>
      <c r="B487" s="18" t="s">
        <v>566</v>
      </c>
      <c r="C487" s="18" t="s">
        <v>571</v>
      </c>
    </row>
    <row r="488" spans="1:3" ht="58">
      <c r="A488" s="18" t="s">
        <v>761</v>
      </c>
      <c r="B488" s="18" t="s">
        <v>566</v>
      </c>
      <c r="C488" s="65" t="s">
        <v>576</v>
      </c>
    </row>
    <row r="489" spans="1:3" ht="87">
      <c r="A489" s="18" t="s">
        <v>761</v>
      </c>
      <c r="B489" s="18" t="s">
        <v>566</v>
      </c>
      <c r="C489" s="65" t="s">
        <v>577</v>
      </c>
    </row>
    <row r="490" spans="1:3">
      <c r="A490" s="18" t="s">
        <v>762</v>
      </c>
      <c r="B490" s="18" t="s">
        <v>443</v>
      </c>
      <c r="C490" s="65" t="s">
        <v>572</v>
      </c>
    </row>
    <row r="491" spans="1:3">
      <c r="A491" s="18" t="s">
        <v>762</v>
      </c>
      <c r="B491" s="18" t="s">
        <v>460</v>
      </c>
      <c r="C491" s="65" t="s">
        <v>508</v>
      </c>
    </row>
    <row r="492" spans="1:3">
      <c r="A492" s="18" t="s">
        <v>762</v>
      </c>
      <c r="B492" s="18" t="s">
        <v>460</v>
      </c>
      <c r="C492" s="65" t="s">
        <v>461</v>
      </c>
    </row>
    <row r="493" spans="1:3">
      <c r="A493" s="18" t="s">
        <v>762</v>
      </c>
      <c r="B493" s="18" t="s">
        <v>460</v>
      </c>
      <c r="C493" s="65" t="s">
        <v>462</v>
      </c>
    </row>
    <row r="494" spans="1:3">
      <c r="A494" s="18" t="s">
        <v>762</v>
      </c>
      <c r="B494" s="18" t="s">
        <v>460</v>
      </c>
      <c r="C494" s="65" t="s">
        <v>500</v>
      </c>
    </row>
    <row r="495" spans="1:3">
      <c r="A495" s="18" t="s">
        <v>762</v>
      </c>
      <c r="B495" s="18" t="s">
        <v>460</v>
      </c>
      <c r="C495" s="18" t="s">
        <v>541</v>
      </c>
    </row>
    <row r="496" spans="1:3">
      <c r="A496" s="18" t="s">
        <v>762</v>
      </c>
      <c r="B496" s="18" t="s">
        <v>460</v>
      </c>
      <c r="C496" s="65" t="s">
        <v>463</v>
      </c>
    </row>
    <row r="497" spans="1:3">
      <c r="A497" s="18" t="s">
        <v>762</v>
      </c>
      <c r="B497" s="18" t="s">
        <v>460</v>
      </c>
      <c r="C497" s="18" t="s">
        <v>501</v>
      </c>
    </row>
    <row r="498" spans="1:3">
      <c r="A498" s="18" t="s">
        <v>762</v>
      </c>
      <c r="B498" s="18" t="s">
        <v>460</v>
      </c>
      <c r="C498" s="65" t="s">
        <v>542</v>
      </c>
    </row>
    <row r="499" spans="1:3">
      <c r="A499" s="18" t="s">
        <v>762</v>
      </c>
      <c r="B499" s="18" t="s">
        <v>460</v>
      </c>
      <c r="C499" s="18" t="s">
        <v>763</v>
      </c>
    </row>
    <row r="500" spans="1:3">
      <c r="A500" s="18" t="s">
        <v>762</v>
      </c>
      <c r="B500" s="18" t="s">
        <v>460</v>
      </c>
      <c r="C500" s="65" t="s">
        <v>502</v>
      </c>
    </row>
    <row r="501" spans="1:3">
      <c r="A501" s="18" t="s">
        <v>762</v>
      </c>
      <c r="B501" s="18" t="s">
        <v>460</v>
      </c>
      <c r="C501" s="18" t="s">
        <v>543</v>
      </c>
    </row>
    <row r="502" spans="1:3">
      <c r="A502" s="18" t="s">
        <v>762</v>
      </c>
      <c r="B502" s="18" t="s">
        <v>460</v>
      </c>
      <c r="C502" s="65" t="s">
        <v>764</v>
      </c>
    </row>
    <row r="503" spans="1:3">
      <c r="A503" s="18" t="s">
        <v>762</v>
      </c>
      <c r="B503" s="18" t="s">
        <v>460</v>
      </c>
      <c r="C503" s="18" t="s">
        <v>464</v>
      </c>
    </row>
    <row r="504" spans="1:3" ht="43.5">
      <c r="A504" s="18" t="s">
        <v>762</v>
      </c>
      <c r="B504" s="18" t="s">
        <v>460</v>
      </c>
      <c r="C504" s="65" t="s">
        <v>544</v>
      </c>
    </row>
    <row r="505" spans="1:3" ht="29">
      <c r="A505" s="18" t="s">
        <v>762</v>
      </c>
      <c r="B505" s="18" t="s">
        <v>460</v>
      </c>
      <c r="C505" s="65" t="s">
        <v>765</v>
      </c>
    </row>
    <row r="506" spans="1:3" ht="58">
      <c r="A506" s="18" t="s">
        <v>762</v>
      </c>
      <c r="B506" s="18" t="s">
        <v>460</v>
      </c>
      <c r="C506" s="65" t="s">
        <v>766</v>
      </c>
    </row>
    <row r="507" spans="1:3" ht="29">
      <c r="A507" s="18" t="s">
        <v>762</v>
      </c>
      <c r="B507" s="18" t="s">
        <v>460</v>
      </c>
      <c r="C507" s="65" t="s">
        <v>767</v>
      </c>
    </row>
    <row r="508" spans="1:3">
      <c r="A508" s="18" t="s">
        <v>762</v>
      </c>
      <c r="B508" s="18" t="s">
        <v>460</v>
      </c>
      <c r="C508" s="18" t="s">
        <v>509</v>
      </c>
    </row>
    <row r="509" spans="1:3">
      <c r="A509" s="18" t="s">
        <v>768</v>
      </c>
      <c r="B509" s="18" t="s">
        <v>443</v>
      </c>
      <c r="C509" s="18" t="s">
        <v>473</v>
      </c>
    </row>
    <row r="510" spans="1:3">
      <c r="A510" s="18" t="s">
        <v>768</v>
      </c>
      <c r="B510" s="18" t="s">
        <v>446</v>
      </c>
      <c r="C510" s="18" t="s">
        <v>449</v>
      </c>
    </row>
    <row r="511" spans="1:3">
      <c r="A511" s="18" t="s">
        <v>768</v>
      </c>
      <c r="B511" s="18" t="s">
        <v>446</v>
      </c>
      <c r="C511" s="18" t="s">
        <v>769</v>
      </c>
    </row>
    <row r="512" spans="1:3">
      <c r="A512" s="18" t="s">
        <v>768</v>
      </c>
      <c r="B512" s="18" t="s">
        <v>446</v>
      </c>
      <c r="C512" s="18" t="s">
        <v>770</v>
      </c>
    </row>
    <row r="513" spans="1:3">
      <c r="A513" s="18" t="s">
        <v>768</v>
      </c>
      <c r="B513" s="18" t="s">
        <v>446</v>
      </c>
      <c r="C513" s="18" t="s">
        <v>771</v>
      </c>
    </row>
    <row r="514" spans="1:3">
      <c r="A514" s="18" t="s">
        <v>768</v>
      </c>
      <c r="B514" s="18" t="s">
        <v>446</v>
      </c>
      <c r="C514" s="18" t="s">
        <v>772</v>
      </c>
    </row>
    <row r="515" spans="1:3">
      <c r="A515" s="18" t="s">
        <v>768</v>
      </c>
      <c r="B515" s="18" t="s">
        <v>446</v>
      </c>
      <c r="C515" s="65" t="s">
        <v>499</v>
      </c>
    </row>
    <row r="516" spans="1:3">
      <c r="A516" s="18" t="s">
        <v>768</v>
      </c>
      <c r="B516" s="18" t="s">
        <v>446</v>
      </c>
      <c r="C516" s="18" t="s">
        <v>773</v>
      </c>
    </row>
    <row r="517" spans="1:3">
      <c r="A517" s="18" t="s">
        <v>768</v>
      </c>
      <c r="B517" s="18" t="s">
        <v>446</v>
      </c>
      <c r="C517" s="18" t="s">
        <v>774</v>
      </c>
    </row>
    <row r="518" spans="1:3">
      <c r="A518" s="18" t="s">
        <v>768</v>
      </c>
      <c r="B518" s="18" t="s">
        <v>446</v>
      </c>
      <c r="C518" s="18" t="s">
        <v>775</v>
      </c>
    </row>
    <row r="519" spans="1:3">
      <c r="A519" s="18" t="s">
        <v>768</v>
      </c>
      <c r="B519" s="18" t="s">
        <v>446</v>
      </c>
      <c r="C519" s="18" t="s">
        <v>776</v>
      </c>
    </row>
    <row r="520" spans="1:3">
      <c r="A520" s="18" t="s">
        <v>768</v>
      </c>
      <c r="B520" s="18" t="s">
        <v>446</v>
      </c>
      <c r="C520" s="18" t="s">
        <v>777</v>
      </c>
    </row>
    <row r="521" spans="1:3">
      <c r="A521" s="18" t="s">
        <v>768</v>
      </c>
      <c r="B521" s="18" t="s">
        <v>446</v>
      </c>
      <c r="C521" s="65" t="s">
        <v>778</v>
      </c>
    </row>
    <row r="522" spans="1:3">
      <c r="A522" s="18" t="s">
        <v>768</v>
      </c>
      <c r="B522" s="18" t="s">
        <v>446</v>
      </c>
      <c r="C522" s="18" t="s">
        <v>779</v>
      </c>
    </row>
    <row r="523" spans="1:3">
      <c r="A523" s="18" t="s">
        <v>768</v>
      </c>
      <c r="B523" s="18" t="s">
        <v>446</v>
      </c>
      <c r="C523" s="65" t="s">
        <v>780</v>
      </c>
    </row>
    <row r="524" spans="1:3">
      <c r="A524" s="18" t="s">
        <v>781</v>
      </c>
      <c r="B524" s="18" t="s">
        <v>443</v>
      </c>
      <c r="C524" s="18" t="s">
        <v>447</v>
      </c>
    </row>
    <row r="525" spans="1:3">
      <c r="A525" s="18" t="s">
        <v>781</v>
      </c>
      <c r="B525" s="18" t="s">
        <v>474</v>
      </c>
      <c r="C525" s="65" t="s">
        <v>510</v>
      </c>
    </row>
    <row r="526" spans="1:3">
      <c r="A526" s="18" t="s">
        <v>781</v>
      </c>
      <c r="B526" s="18" t="s">
        <v>474</v>
      </c>
      <c r="C526" s="18" t="s">
        <v>525</v>
      </c>
    </row>
    <row r="527" spans="1:3">
      <c r="A527" s="18" t="s">
        <v>781</v>
      </c>
      <c r="B527" s="18" t="s">
        <v>445</v>
      </c>
      <c r="C527" s="65" t="s">
        <v>782</v>
      </c>
    </row>
    <row r="528" spans="1:3">
      <c r="A528" s="18" t="s">
        <v>781</v>
      </c>
      <c r="B528" s="18" t="s">
        <v>445</v>
      </c>
      <c r="C528" s="65" t="s">
        <v>783</v>
      </c>
    </row>
    <row r="529" spans="1:3">
      <c r="A529" s="18" t="s">
        <v>781</v>
      </c>
      <c r="B529" s="18" t="s">
        <v>445</v>
      </c>
      <c r="C529" s="65" t="s">
        <v>784</v>
      </c>
    </row>
    <row r="530" spans="1:3">
      <c r="A530" s="18" t="s">
        <v>781</v>
      </c>
      <c r="B530" s="18" t="s">
        <v>445</v>
      </c>
      <c r="C530" s="18" t="s">
        <v>785</v>
      </c>
    </row>
    <row r="531" spans="1:3">
      <c r="A531" s="18" t="s">
        <v>781</v>
      </c>
      <c r="B531" s="18" t="s">
        <v>445</v>
      </c>
      <c r="C531" s="65" t="s">
        <v>786</v>
      </c>
    </row>
    <row r="532" spans="1:3">
      <c r="A532" s="18" t="s">
        <v>781</v>
      </c>
      <c r="B532" s="18" t="s">
        <v>445</v>
      </c>
      <c r="C532" s="18" t="s">
        <v>787</v>
      </c>
    </row>
    <row r="533" spans="1:3">
      <c r="A533" s="18" t="s">
        <v>781</v>
      </c>
      <c r="B533" s="18" t="s">
        <v>445</v>
      </c>
      <c r="C533" s="18" t="s">
        <v>788</v>
      </c>
    </row>
    <row r="534" spans="1:3">
      <c r="A534" s="18" t="s">
        <v>781</v>
      </c>
      <c r="B534" s="18" t="s">
        <v>445</v>
      </c>
      <c r="C534" s="18" t="s">
        <v>789</v>
      </c>
    </row>
    <row r="535" spans="1:3">
      <c r="A535" s="18" t="s">
        <v>781</v>
      </c>
      <c r="B535" s="18" t="s">
        <v>445</v>
      </c>
      <c r="C535" s="65" t="s">
        <v>790</v>
      </c>
    </row>
    <row r="536" spans="1:3">
      <c r="A536" s="18" t="s">
        <v>781</v>
      </c>
      <c r="B536" s="18" t="s">
        <v>445</v>
      </c>
      <c r="C536" s="65" t="s">
        <v>791</v>
      </c>
    </row>
    <row r="537" spans="1:3">
      <c r="A537" s="18" t="s">
        <v>781</v>
      </c>
      <c r="B537" s="18" t="s">
        <v>445</v>
      </c>
      <c r="C537" s="65" t="s">
        <v>792</v>
      </c>
    </row>
    <row r="538" spans="1:3">
      <c r="A538" s="18" t="s">
        <v>781</v>
      </c>
      <c r="B538" s="18" t="s">
        <v>445</v>
      </c>
      <c r="C538" s="18" t="s">
        <v>793</v>
      </c>
    </row>
    <row r="539" spans="1:3">
      <c r="A539" s="18" t="s">
        <v>781</v>
      </c>
      <c r="B539" s="18" t="s">
        <v>445</v>
      </c>
      <c r="C539" s="18" t="s">
        <v>794</v>
      </c>
    </row>
    <row r="540" spans="1:3">
      <c r="A540" s="18" t="s">
        <v>781</v>
      </c>
      <c r="B540" s="18" t="s">
        <v>474</v>
      </c>
      <c r="C540" s="18" t="s">
        <v>668</v>
      </c>
    </row>
    <row r="541" spans="1:3">
      <c r="A541" s="18" t="s">
        <v>781</v>
      </c>
      <c r="B541" s="18" t="s">
        <v>474</v>
      </c>
      <c r="C541" s="65" t="s">
        <v>701</v>
      </c>
    </row>
    <row r="542" spans="1:3">
      <c r="A542" s="18" t="s">
        <v>781</v>
      </c>
      <c r="B542" s="18" t="s">
        <v>474</v>
      </c>
      <c r="C542" s="18" t="s">
        <v>511</v>
      </c>
    </row>
    <row r="543" spans="1:3" ht="29">
      <c r="A543" s="18" t="s">
        <v>781</v>
      </c>
      <c r="B543" s="18" t="s">
        <v>474</v>
      </c>
      <c r="C543" s="65" t="s">
        <v>512</v>
      </c>
    </row>
    <row r="544" spans="1:3">
      <c r="A544" s="18" t="s">
        <v>781</v>
      </c>
      <c r="B544" s="18" t="s">
        <v>474</v>
      </c>
      <c r="C544" s="18" t="s">
        <v>513</v>
      </c>
    </row>
    <row r="545" spans="1:3" ht="29">
      <c r="A545" s="18" t="s">
        <v>781</v>
      </c>
      <c r="B545" s="18" t="s">
        <v>474</v>
      </c>
      <c r="C545" s="65" t="s">
        <v>514</v>
      </c>
    </row>
    <row r="546" spans="1:3">
      <c r="A546" s="18" t="s">
        <v>781</v>
      </c>
      <c r="B546" s="18" t="s">
        <v>474</v>
      </c>
      <c r="C546" s="18" t="s">
        <v>526</v>
      </c>
    </row>
    <row r="547" spans="1:3" ht="29">
      <c r="A547" s="18" t="s">
        <v>781</v>
      </c>
      <c r="B547" s="18" t="s">
        <v>474</v>
      </c>
      <c r="C547" s="65" t="s">
        <v>527</v>
      </c>
    </row>
    <row r="548" spans="1:3">
      <c r="A548" s="18" t="s">
        <v>781</v>
      </c>
      <c r="B548" s="18" t="s">
        <v>474</v>
      </c>
      <c r="C548" s="18" t="s">
        <v>528</v>
      </c>
    </row>
    <row r="549" spans="1:3" ht="29">
      <c r="A549" s="18" t="s">
        <v>781</v>
      </c>
      <c r="B549" s="18" t="s">
        <v>474</v>
      </c>
      <c r="C549" s="65" t="s">
        <v>529</v>
      </c>
    </row>
    <row r="550" spans="1:3">
      <c r="A550" s="18" t="s">
        <v>781</v>
      </c>
      <c r="B550" s="18" t="s">
        <v>474</v>
      </c>
      <c r="C550" s="18" t="s">
        <v>530</v>
      </c>
    </row>
    <row r="551" spans="1:3" ht="29">
      <c r="A551" s="18" t="s">
        <v>781</v>
      </c>
      <c r="B551" s="18" t="s">
        <v>474</v>
      </c>
      <c r="C551" s="65" t="s">
        <v>531</v>
      </c>
    </row>
    <row r="552" spans="1:3">
      <c r="A552" s="18" t="s">
        <v>781</v>
      </c>
      <c r="B552" s="18" t="s">
        <v>474</v>
      </c>
      <c r="C552" s="18" t="s">
        <v>559</v>
      </c>
    </row>
    <row r="553" spans="1:3" ht="29">
      <c r="A553" s="18" t="s">
        <v>781</v>
      </c>
      <c r="B553" s="18" t="s">
        <v>474</v>
      </c>
      <c r="C553" s="65" t="s">
        <v>560</v>
      </c>
    </row>
    <row r="554" spans="1:3">
      <c r="A554" s="18" t="s">
        <v>781</v>
      </c>
      <c r="B554" s="18" t="s">
        <v>474</v>
      </c>
      <c r="C554" s="18" t="s">
        <v>671</v>
      </c>
    </row>
    <row r="555" spans="1:3" ht="29">
      <c r="A555" s="18" t="s">
        <v>781</v>
      </c>
      <c r="B555" s="18" t="s">
        <v>474</v>
      </c>
      <c r="C555" s="65" t="s">
        <v>672</v>
      </c>
    </row>
    <row r="556" spans="1:3">
      <c r="A556" s="18" t="s">
        <v>781</v>
      </c>
      <c r="B556" s="18" t="s">
        <v>474</v>
      </c>
      <c r="C556" s="18" t="s">
        <v>702</v>
      </c>
    </row>
    <row r="557" spans="1:3" ht="29">
      <c r="A557" s="18" t="s">
        <v>781</v>
      </c>
      <c r="B557" s="18" t="s">
        <v>474</v>
      </c>
      <c r="C557" s="65" t="s">
        <v>703</v>
      </c>
    </row>
    <row r="558" spans="1:3">
      <c r="A558" s="18" t="s">
        <v>781</v>
      </c>
      <c r="B558" s="18" t="s">
        <v>474</v>
      </c>
      <c r="C558" s="18" t="s">
        <v>675</v>
      </c>
    </row>
    <row r="559" spans="1:3">
      <c r="A559" s="18" t="s">
        <v>795</v>
      </c>
      <c r="B559" s="18" t="s">
        <v>443</v>
      </c>
      <c r="C559" s="18" t="s">
        <v>475</v>
      </c>
    </row>
    <row r="560" spans="1:3">
      <c r="A560" s="18" t="s">
        <v>795</v>
      </c>
      <c r="B560" s="18" t="s">
        <v>442</v>
      </c>
      <c r="C560" s="18" t="s">
        <v>518</v>
      </c>
    </row>
    <row r="561" spans="1:3">
      <c r="A561" s="18" t="s">
        <v>795</v>
      </c>
      <c r="B561" s="18" t="s">
        <v>442</v>
      </c>
      <c r="C561" s="18" t="s">
        <v>653</v>
      </c>
    </row>
    <row r="562" spans="1:3">
      <c r="A562" s="18" t="s">
        <v>795</v>
      </c>
      <c r="B562" s="18" t="s">
        <v>442</v>
      </c>
      <c r="C562" s="18" t="s">
        <v>532</v>
      </c>
    </row>
    <row r="563" spans="1:3">
      <c r="A563" s="18" t="s">
        <v>795</v>
      </c>
      <c r="B563" s="18" t="s">
        <v>442</v>
      </c>
      <c r="C563" s="18" t="s">
        <v>533</v>
      </c>
    </row>
    <row r="564" spans="1:3">
      <c r="A564" s="18" t="s">
        <v>795</v>
      </c>
      <c r="B564" s="18" t="s">
        <v>442</v>
      </c>
      <c r="C564" s="18" t="s">
        <v>519</v>
      </c>
    </row>
    <row r="565" spans="1:3">
      <c r="A565" s="18" t="s">
        <v>795</v>
      </c>
      <c r="B565" s="18" t="s">
        <v>442</v>
      </c>
      <c r="C565" s="65" t="s">
        <v>520</v>
      </c>
    </row>
    <row r="566" spans="1:3">
      <c r="A566" s="18" t="s">
        <v>795</v>
      </c>
      <c r="B566" s="18" t="s">
        <v>442</v>
      </c>
      <c r="C566" s="65" t="s">
        <v>521</v>
      </c>
    </row>
    <row r="567" spans="1:3">
      <c r="A567" s="18" t="s">
        <v>795</v>
      </c>
      <c r="B567" s="18" t="s">
        <v>442</v>
      </c>
      <c r="C567" s="18" t="s">
        <v>522</v>
      </c>
    </row>
    <row r="568" spans="1:3">
      <c r="A568" s="18" t="s">
        <v>795</v>
      </c>
      <c r="B568" s="18" t="s">
        <v>442</v>
      </c>
      <c r="C568" s="18" t="s">
        <v>534</v>
      </c>
    </row>
    <row r="569" spans="1:3">
      <c r="A569" s="18" t="s">
        <v>795</v>
      </c>
      <c r="B569" s="18" t="s">
        <v>442</v>
      </c>
      <c r="C569" s="18" t="s">
        <v>523</v>
      </c>
    </row>
    <row r="570" spans="1:3">
      <c r="A570" s="18" t="s">
        <v>796</v>
      </c>
      <c r="B570" s="18" t="s">
        <v>443</v>
      </c>
      <c r="C570" s="18" t="s">
        <v>476</v>
      </c>
    </row>
    <row r="571" spans="1:3">
      <c r="A571" s="18" t="s">
        <v>796</v>
      </c>
      <c r="B571" s="18" t="s">
        <v>443</v>
      </c>
      <c r="C571" s="18" t="s">
        <v>477</v>
      </c>
    </row>
    <row r="572" spans="1:3">
      <c r="A572" s="18" t="s">
        <v>797</v>
      </c>
      <c r="B572" s="18" t="s">
        <v>443</v>
      </c>
      <c r="C572" s="18" t="s">
        <v>471</v>
      </c>
    </row>
    <row r="573" spans="1:3" ht="29">
      <c r="A573" s="18" t="s">
        <v>797</v>
      </c>
      <c r="B573" s="18" t="s">
        <v>479</v>
      </c>
      <c r="C573" s="65" t="s">
        <v>798</v>
      </c>
    </row>
    <row r="574" spans="1:3">
      <c r="A574" s="18" t="s">
        <v>797</v>
      </c>
      <c r="B574" s="18" t="s">
        <v>443</v>
      </c>
      <c r="C574" s="18" t="s">
        <v>480</v>
      </c>
    </row>
    <row r="575" spans="1:3">
      <c r="A575" s="18" t="s">
        <v>797</v>
      </c>
      <c r="B575" s="18" t="s">
        <v>459</v>
      </c>
      <c r="C575" s="18" t="s">
        <v>505</v>
      </c>
    </row>
    <row r="576" spans="1:3">
      <c r="A576" s="18" t="s">
        <v>797</v>
      </c>
      <c r="B576" s="18" t="s">
        <v>459</v>
      </c>
      <c r="C576" s="18" t="s">
        <v>538</v>
      </c>
    </row>
    <row r="577" spans="1:3">
      <c r="A577" s="18" t="s">
        <v>797</v>
      </c>
      <c r="B577" s="18" t="s">
        <v>459</v>
      </c>
      <c r="C577" s="18" t="s">
        <v>498</v>
      </c>
    </row>
    <row r="578" spans="1:3">
      <c r="A578" s="18" t="s">
        <v>797</v>
      </c>
      <c r="B578" s="18" t="s">
        <v>459</v>
      </c>
      <c r="C578" s="18" t="s">
        <v>539</v>
      </c>
    </row>
    <row r="579" spans="1:3">
      <c r="A579" s="18" t="s">
        <v>797</v>
      </c>
      <c r="B579" s="18" t="s">
        <v>459</v>
      </c>
      <c r="C579" s="18" t="s">
        <v>540</v>
      </c>
    </row>
    <row r="580" spans="1:3" ht="29">
      <c r="A580" s="18" t="s">
        <v>797</v>
      </c>
      <c r="B580" s="18" t="s">
        <v>459</v>
      </c>
      <c r="C580" s="65" t="s">
        <v>506</v>
      </c>
    </row>
    <row r="581" spans="1:3">
      <c r="A581" s="18" t="s">
        <v>799</v>
      </c>
      <c r="B581" s="18" t="s">
        <v>459</v>
      </c>
      <c r="C581" s="18" t="s">
        <v>507</v>
      </c>
    </row>
    <row r="582" spans="1:3">
      <c r="A582" s="18" t="s">
        <v>799</v>
      </c>
      <c r="B582" s="18" t="s">
        <v>443</v>
      </c>
      <c r="C582" s="18" t="s">
        <v>472</v>
      </c>
    </row>
    <row r="583" spans="1:3">
      <c r="A583" s="18" t="s">
        <v>799</v>
      </c>
      <c r="B583" s="18" t="s">
        <v>566</v>
      </c>
      <c r="C583" s="18" t="s">
        <v>567</v>
      </c>
    </row>
    <row r="584" spans="1:3">
      <c r="A584" s="18" t="s">
        <v>799</v>
      </c>
      <c r="B584" s="18" t="s">
        <v>566</v>
      </c>
      <c r="C584" s="18" t="s">
        <v>568</v>
      </c>
    </row>
    <row r="585" spans="1:3">
      <c r="A585" s="18" t="s">
        <v>799</v>
      </c>
      <c r="B585" s="18" t="s">
        <v>566</v>
      </c>
      <c r="C585" s="18" t="s">
        <v>569</v>
      </c>
    </row>
    <row r="586" spans="1:3">
      <c r="A586" s="18" t="s">
        <v>799</v>
      </c>
      <c r="B586" s="18" t="s">
        <v>566</v>
      </c>
      <c r="C586" s="18" t="s">
        <v>573</v>
      </c>
    </row>
    <row r="587" spans="1:3">
      <c r="A587" s="18" t="s">
        <v>799</v>
      </c>
      <c r="B587" s="18" t="s">
        <v>566</v>
      </c>
      <c r="C587" s="18" t="s">
        <v>574</v>
      </c>
    </row>
    <row r="588" spans="1:3">
      <c r="A588" s="18" t="s">
        <v>799</v>
      </c>
      <c r="B588" s="18" t="s">
        <v>566</v>
      </c>
      <c r="C588" s="18" t="s">
        <v>575</v>
      </c>
    </row>
    <row r="589" spans="1:3">
      <c r="A589" s="18" t="s">
        <v>799</v>
      </c>
      <c r="B589" s="18" t="s">
        <v>444</v>
      </c>
      <c r="C589" s="18" t="s">
        <v>490</v>
      </c>
    </row>
    <row r="590" spans="1:3">
      <c r="A590" s="18" t="s">
        <v>799</v>
      </c>
      <c r="B590" s="18" t="s">
        <v>566</v>
      </c>
      <c r="C590" s="18" t="s">
        <v>570</v>
      </c>
    </row>
    <row r="591" spans="1:3">
      <c r="A591" s="18" t="s">
        <v>799</v>
      </c>
      <c r="B591" s="18" t="s">
        <v>566</v>
      </c>
      <c r="C591" s="18" t="s">
        <v>571</v>
      </c>
    </row>
    <row r="592" spans="1:3">
      <c r="A592" s="18" t="s">
        <v>799</v>
      </c>
      <c r="B592" s="18" t="s">
        <v>566</v>
      </c>
      <c r="C592" s="18" t="s">
        <v>576</v>
      </c>
    </row>
    <row r="593" spans="1:3" ht="87">
      <c r="A593" s="18" t="s">
        <v>799</v>
      </c>
      <c r="B593" s="18" t="s">
        <v>566</v>
      </c>
      <c r="C593" s="65" t="s">
        <v>577</v>
      </c>
    </row>
    <row r="594" spans="1:3">
      <c r="A594" s="18" t="s">
        <v>800</v>
      </c>
      <c r="B594" s="18" t="s">
        <v>443</v>
      </c>
      <c r="C594" s="18" t="s">
        <v>572</v>
      </c>
    </row>
    <row r="595" spans="1:3">
      <c r="A595" s="18" t="s">
        <v>800</v>
      </c>
      <c r="B595" s="18" t="s">
        <v>460</v>
      </c>
      <c r="C595" s="18" t="s">
        <v>508</v>
      </c>
    </row>
    <row r="596" spans="1:3">
      <c r="A596" s="18" t="s">
        <v>800</v>
      </c>
      <c r="B596" s="18" t="s">
        <v>460</v>
      </c>
      <c r="C596" s="18" t="s">
        <v>461</v>
      </c>
    </row>
    <row r="597" spans="1:3">
      <c r="A597" s="18" t="s">
        <v>800</v>
      </c>
      <c r="B597" s="18" t="s">
        <v>460</v>
      </c>
      <c r="C597" s="65" t="s">
        <v>462</v>
      </c>
    </row>
    <row r="598" spans="1:3">
      <c r="A598" s="18" t="s">
        <v>800</v>
      </c>
      <c r="B598" s="18" t="s">
        <v>460</v>
      </c>
      <c r="C598" s="65" t="s">
        <v>500</v>
      </c>
    </row>
    <row r="599" spans="1:3">
      <c r="A599" s="18" t="s">
        <v>800</v>
      </c>
      <c r="B599" s="18" t="s">
        <v>460</v>
      </c>
      <c r="C599" s="18" t="s">
        <v>541</v>
      </c>
    </row>
    <row r="600" spans="1:3">
      <c r="A600" s="18" t="s">
        <v>800</v>
      </c>
      <c r="B600" s="18" t="s">
        <v>460</v>
      </c>
      <c r="C600" s="18" t="s">
        <v>463</v>
      </c>
    </row>
    <row r="601" spans="1:3">
      <c r="A601" s="18" t="s">
        <v>800</v>
      </c>
      <c r="B601" s="18" t="s">
        <v>460</v>
      </c>
      <c r="C601" s="18" t="s">
        <v>501</v>
      </c>
    </row>
    <row r="602" spans="1:3">
      <c r="A602" s="18" t="s">
        <v>800</v>
      </c>
      <c r="B602" s="18" t="s">
        <v>460</v>
      </c>
      <c r="C602" s="18" t="s">
        <v>542</v>
      </c>
    </row>
    <row r="603" spans="1:3">
      <c r="A603" s="18" t="s">
        <v>800</v>
      </c>
      <c r="B603" s="18" t="s">
        <v>460</v>
      </c>
      <c r="C603" s="18" t="s">
        <v>718</v>
      </c>
    </row>
    <row r="604" spans="1:3">
      <c r="A604" s="18" t="s">
        <v>800</v>
      </c>
      <c r="B604" s="18" t="s">
        <v>460</v>
      </c>
      <c r="C604" s="18" t="s">
        <v>502</v>
      </c>
    </row>
    <row r="605" spans="1:3">
      <c r="A605" s="18" t="s">
        <v>800</v>
      </c>
      <c r="B605" s="18" t="s">
        <v>460</v>
      </c>
      <c r="C605" s="18" t="s">
        <v>543</v>
      </c>
    </row>
    <row r="606" spans="1:3">
      <c r="A606" s="18" t="s">
        <v>800</v>
      </c>
      <c r="B606" s="18" t="s">
        <v>460</v>
      </c>
      <c r="C606" s="18" t="s">
        <v>764</v>
      </c>
    </row>
    <row r="607" spans="1:3">
      <c r="A607" s="18" t="s">
        <v>800</v>
      </c>
      <c r="B607" s="18" t="s">
        <v>460</v>
      </c>
      <c r="C607" s="18" t="s">
        <v>464</v>
      </c>
    </row>
    <row r="608" spans="1:3" ht="43.5">
      <c r="A608" s="18" t="s">
        <v>800</v>
      </c>
      <c r="B608" s="18" t="s">
        <v>460</v>
      </c>
      <c r="C608" s="65" t="s">
        <v>544</v>
      </c>
    </row>
    <row r="609" spans="1:3" ht="29">
      <c r="A609" s="18" t="s">
        <v>800</v>
      </c>
      <c r="B609" s="18" t="s">
        <v>460</v>
      </c>
      <c r="C609" s="65" t="s">
        <v>801</v>
      </c>
    </row>
    <row r="610" spans="1:3">
      <c r="A610" s="18" t="s">
        <v>800</v>
      </c>
      <c r="B610" s="18" t="s">
        <v>460</v>
      </c>
      <c r="C610" s="18" t="s">
        <v>802</v>
      </c>
    </row>
    <row r="611" spans="1:3" ht="29">
      <c r="A611" s="18" t="s">
        <v>800</v>
      </c>
      <c r="B611" s="18" t="s">
        <v>460</v>
      </c>
      <c r="C611" s="65" t="s">
        <v>803</v>
      </c>
    </row>
    <row r="612" spans="1:3">
      <c r="A612" s="18" t="s">
        <v>800</v>
      </c>
      <c r="B612" s="18" t="s">
        <v>460</v>
      </c>
      <c r="C612" s="18" t="s">
        <v>509</v>
      </c>
    </row>
    <row r="613" spans="1:3">
      <c r="A613" s="18" t="s">
        <v>804</v>
      </c>
      <c r="B613" s="18" t="s">
        <v>443</v>
      </c>
      <c r="C613" s="18" t="s">
        <v>473</v>
      </c>
    </row>
    <row r="614" spans="1:3">
      <c r="A614" s="18" t="s">
        <v>804</v>
      </c>
      <c r="B614" s="18" t="s">
        <v>446</v>
      </c>
      <c r="C614" s="65" t="s">
        <v>449</v>
      </c>
    </row>
    <row r="615" spans="1:3">
      <c r="A615" s="18" t="s">
        <v>804</v>
      </c>
      <c r="B615" s="18" t="s">
        <v>446</v>
      </c>
      <c r="C615" s="18" t="s">
        <v>805</v>
      </c>
    </row>
    <row r="616" spans="1:3">
      <c r="A616" s="18" t="s">
        <v>804</v>
      </c>
      <c r="B616" s="18" t="s">
        <v>446</v>
      </c>
      <c r="C616" s="65" t="s">
        <v>806</v>
      </c>
    </row>
    <row r="617" spans="1:3">
      <c r="A617" s="18" t="s">
        <v>804</v>
      </c>
      <c r="B617" s="18" t="s">
        <v>446</v>
      </c>
      <c r="C617" s="18" t="s">
        <v>807</v>
      </c>
    </row>
    <row r="618" spans="1:3">
      <c r="A618" s="18" t="s">
        <v>804</v>
      </c>
      <c r="B618" s="18" t="s">
        <v>446</v>
      </c>
      <c r="C618" s="65" t="s">
        <v>808</v>
      </c>
    </row>
    <row r="619" spans="1:3">
      <c r="A619" s="18" t="s">
        <v>804</v>
      </c>
      <c r="B619" s="18" t="s">
        <v>446</v>
      </c>
      <c r="C619" s="65" t="s">
        <v>499</v>
      </c>
    </row>
    <row r="620" spans="1:3">
      <c r="A620" s="18" t="s">
        <v>804</v>
      </c>
      <c r="B620" s="18" t="s">
        <v>446</v>
      </c>
      <c r="C620" s="18" t="s">
        <v>809</v>
      </c>
    </row>
    <row r="621" spans="1:3">
      <c r="A621" s="18" t="s">
        <v>804</v>
      </c>
      <c r="B621" s="18" t="s">
        <v>446</v>
      </c>
      <c r="C621" s="18" t="s">
        <v>810</v>
      </c>
    </row>
    <row r="622" spans="1:3">
      <c r="A622" s="18" t="s">
        <v>804</v>
      </c>
      <c r="B622" s="18" t="s">
        <v>446</v>
      </c>
      <c r="C622" s="18" t="s">
        <v>811</v>
      </c>
    </row>
    <row r="623" spans="1:3">
      <c r="A623" s="18" t="s">
        <v>804</v>
      </c>
      <c r="B623" s="18" t="s">
        <v>446</v>
      </c>
      <c r="C623" s="65" t="s">
        <v>812</v>
      </c>
    </row>
    <row r="624" spans="1:3">
      <c r="A624" s="18" t="s">
        <v>804</v>
      </c>
      <c r="B624" s="18" t="s">
        <v>446</v>
      </c>
      <c r="C624" s="18" t="s">
        <v>813</v>
      </c>
    </row>
    <row r="625" spans="1:3">
      <c r="A625" s="18" t="s">
        <v>804</v>
      </c>
      <c r="B625" s="18" t="s">
        <v>446</v>
      </c>
      <c r="C625" s="18" t="s">
        <v>814</v>
      </c>
    </row>
    <row r="626" spans="1:3">
      <c r="A626" s="18" t="s">
        <v>804</v>
      </c>
      <c r="B626" s="18" t="s">
        <v>446</v>
      </c>
      <c r="C626" s="18" t="s">
        <v>815</v>
      </c>
    </row>
    <row r="627" spans="1:3">
      <c r="A627" s="18" t="s">
        <v>804</v>
      </c>
      <c r="B627" s="18" t="s">
        <v>446</v>
      </c>
      <c r="C627" s="18" t="s">
        <v>816</v>
      </c>
    </row>
    <row r="628" spans="1:3">
      <c r="A628" s="18" t="s">
        <v>817</v>
      </c>
      <c r="B628" s="18" t="s">
        <v>443</v>
      </c>
      <c r="C628" s="18" t="s">
        <v>447</v>
      </c>
    </row>
    <row r="629" spans="1:3">
      <c r="A629" s="18" t="s">
        <v>817</v>
      </c>
      <c r="B629" s="18" t="s">
        <v>474</v>
      </c>
      <c r="C629" s="18" t="s">
        <v>510</v>
      </c>
    </row>
    <row r="630" spans="1:3">
      <c r="A630" s="18" t="s">
        <v>817</v>
      </c>
      <c r="B630" s="18" t="s">
        <v>474</v>
      </c>
      <c r="C630" s="18" t="s">
        <v>525</v>
      </c>
    </row>
    <row r="631" spans="1:3">
      <c r="A631" s="18" t="s">
        <v>817</v>
      </c>
      <c r="B631" s="18" t="s">
        <v>445</v>
      </c>
      <c r="C631" s="18" t="s">
        <v>818</v>
      </c>
    </row>
    <row r="632" spans="1:3">
      <c r="A632" s="18" t="s">
        <v>817</v>
      </c>
      <c r="B632" s="18" t="s">
        <v>445</v>
      </c>
      <c r="C632" s="18" t="s">
        <v>819</v>
      </c>
    </row>
    <row r="633" spans="1:3">
      <c r="A633" s="18" t="s">
        <v>817</v>
      </c>
      <c r="B633" s="18" t="s">
        <v>445</v>
      </c>
      <c r="C633" s="18" t="s">
        <v>820</v>
      </c>
    </row>
    <row r="634" spans="1:3">
      <c r="A634" s="18" t="s">
        <v>817</v>
      </c>
      <c r="B634" s="18" t="s">
        <v>445</v>
      </c>
      <c r="C634" s="65" t="s">
        <v>821</v>
      </c>
    </row>
    <row r="635" spans="1:3">
      <c r="A635" s="18" t="s">
        <v>817</v>
      </c>
      <c r="B635" s="18" t="s">
        <v>445</v>
      </c>
      <c r="C635" s="18" t="s">
        <v>822</v>
      </c>
    </row>
    <row r="636" spans="1:3">
      <c r="A636" s="18" t="s">
        <v>817</v>
      </c>
      <c r="B636" s="18" t="s">
        <v>445</v>
      </c>
      <c r="C636" s="65" t="s">
        <v>823</v>
      </c>
    </row>
    <row r="637" spans="1:3">
      <c r="A637" s="18" t="s">
        <v>817</v>
      </c>
      <c r="B637" s="18" t="s">
        <v>445</v>
      </c>
      <c r="C637" s="18" t="s">
        <v>824</v>
      </c>
    </row>
    <row r="638" spans="1:3">
      <c r="A638" s="18" t="s">
        <v>817</v>
      </c>
      <c r="B638" s="18" t="s">
        <v>445</v>
      </c>
      <c r="C638" s="18" t="s">
        <v>825</v>
      </c>
    </row>
    <row r="639" spans="1:3">
      <c r="A639" s="18" t="s">
        <v>817</v>
      </c>
      <c r="B639" s="18" t="s">
        <v>445</v>
      </c>
      <c r="C639" s="18" t="s">
        <v>826</v>
      </c>
    </row>
    <row r="640" spans="1:3">
      <c r="A640" s="18" t="s">
        <v>817</v>
      </c>
      <c r="B640" s="18" t="s">
        <v>445</v>
      </c>
      <c r="C640" s="18" t="s">
        <v>827</v>
      </c>
    </row>
    <row r="641" spans="1:3">
      <c r="A641" s="18" t="s">
        <v>817</v>
      </c>
      <c r="B641" s="18" t="s">
        <v>445</v>
      </c>
      <c r="C641" s="18" t="s">
        <v>828</v>
      </c>
    </row>
    <row r="642" spans="1:3">
      <c r="A642" s="18" t="s">
        <v>817</v>
      </c>
      <c r="B642" s="18" t="s">
        <v>445</v>
      </c>
      <c r="C642" s="18" t="s">
        <v>829</v>
      </c>
    </row>
    <row r="643" spans="1:3">
      <c r="A643" s="18" t="s">
        <v>817</v>
      </c>
      <c r="B643" s="18" t="s">
        <v>445</v>
      </c>
      <c r="C643" s="18" t="s">
        <v>830</v>
      </c>
    </row>
    <row r="644" spans="1:3">
      <c r="A644" s="18" t="s">
        <v>817</v>
      </c>
      <c r="B644" s="18" t="s">
        <v>474</v>
      </c>
      <c r="C644" s="18" t="s">
        <v>668</v>
      </c>
    </row>
    <row r="645" spans="1:3">
      <c r="A645" s="18" t="s">
        <v>817</v>
      </c>
      <c r="B645" s="18" t="s">
        <v>474</v>
      </c>
      <c r="C645" s="18" t="s">
        <v>701</v>
      </c>
    </row>
    <row r="646" spans="1:3">
      <c r="A646" s="18" t="s">
        <v>817</v>
      </c>
      <c r="B646" s="18" t="s">
        <v>474</v>
      </c>
      <c r="C646" s="18" t="s">
        <v>511</v>
      </c>
    </row>
    <row r="647" spans="1:3" ht="29">
      <c r="A647" s="18" t="s">
        <v>817</v>
      </c>
      <c r="B647" s="18" t="s">
        <v>474</v>
      </c>
      <c r="C647" s="65" t="s">
        <v>512</v>
      </c>
    </row>
    <row r="648" spans="1:3">
      <c r="A648" s="18" t="s">
        <v>817</v>
      </c>
      <c r="B648" s="18" t="s">
        <v>474</v>
      </c>
      <c r="C648" s="18" t="s">
        <v>513</v>
      </c>
    </row>
    <row r="649" spans="1:3" ht="29">
      <c r="A649" s="18" t="s">
        <v>817</v>
      </c>
      <c r="B649" s="18" t="s">
        <v>474</v>
      </c>
      <c r="C649" s="65" t="s">
        <v>514</v>
      </c>
    </row>
    <row r="650" spans="1:3">
      <c r="A650" s="18" t="s">
        <v>817</v>
      </c>
      <c r="B650" s="18" t="s">
        <v>474</v>
      </c>
      <c r="C650" s="65" t="s">
        <v>526</v>
      </c>
    </row>
    <row r="651" spans="1:3" ht="29">
      <c r="A651" s="18" t="s">
        <v>817</v>
      </c>
      <c r="B651" s="18" t="s">
        <v>474</v>
      </c>
      <c r="C651" s="65" t="s">
        <v>527</v>
      </c>
    </row>
    <row r="652" spans="1:3">
      <c r="A652" s="18" t="s">
        <v>817</v>
      </c>
      <c r="B652" s="18" t="s">
        <v>474</v>
      </c>
      <c r="C652" s="65" t="s">
        <v>528</v>
      </c>
    </row>
    <row r="653" spans="1:3" ht="29">
      <c r="A653" s="18" t="s">
        <v>817</v>
      </c>
      <c r="B653" s="18" t="s">
        <v>474</v>
      </c>
      <c r="C653" s="65" t="s">
        <v>529</v>
      </c>
    </row>
    <row r="654" spans="1:3">
      <c r="A654" s="18" t="s">
        <v>817</v>
      </c>
      <c r="B654" s="18" t="s">
        <v>474</v>
      </c>
      <c r="C654" s="18" t="s">
        <v>530</v>
      </c>
    </row>
    <row r="655" spans="1:3" ht="29">
      <c r="A655" s="18" t="s">
        <v>817</v>
      </c>
      <c r="B655" s="18" t="s">
        <v>474</v>
      </c>
      <c r="C655" s="65" t="s">
        <v>531</v>
      </c>
    </row>
    <row r="656" spans="1:3">
      <c r="A656" s="18" t="s">
        <v>817</v>
      </c>
      <c r="B656" s="18" t="s">
        <v>474</v>
      </c>
      <c r="C656" s="18" t="s">
        <v>559</v>
      </c>
    </row>
    <row r="657" spans="1:3" ht="29">
      <c r="A657" s="18" t="s">
        <v>817</v>
      </c>
      <c r="B657" s="18" t="s">
        <v>474</v>
      </c>
      <c r="C657" s="65" t="s">
        <v>560</v>
      </c>
    </row>
    <row r="658" spans="1:3">
      <c r="A658" s="18" t="s">
        <v>817</v>
      </c>
      <c r="B658" s="18" t="s">
        <v>474</v>
      </c>
      <c r="C658" s="18" t="s">
        <v>671</v>
      </c>
    </row>
    <row r="659" spans="1:3" ht="29">
      <c r="A659" s="18" t="s">
        <v>817</v>
      </c>
      <c r="B659" s="18" t="s">
        <v>474</v>
      </c>
      <c r="C659" s="65" t="s">
        <v>672</v>
      </c>
    </row>
    <row r="660" spans="1:3">
      <c r="A660" s="18" t="s">
        <v>817</v>
      </c>
      <c r="B660" s="18" t="s">
        <v>474</v>
      </c>
      <c r="C660" s="18" t="s">
        <v>702</v>
      </c>
    </row>
    <row r="661" spans="1:3" ht="29">
      <c r="A661" s="18" t="s">
        <v>817</v>
      </c>
      <c r="B661" s="18" t="s">
        <v>474</v>
      </c>
      <c r="C661" s="65" t="s">
        <v>703</v>
      </c>
    </row>
    <row r="662" spans="1:3">
      <c r="A662" s="18" t="s">
        <v>817</v>
      </c>
      <c r="B662" s="18" t="s">
        <v>474</v>
      </c>
      <c r="C662" s="18" t="s">
        <v>675</v>
      </c>
    </row>
    <row r="663" spans="1:3">
      <c r="A663" s="18" t="s">
        <v>831</v>
      </c>
      <c r="B663" s="18" t="s">
        <v>443</v>
      </c>
      <c r="C663" s="18" t="s">
        <v>475</v>
      </c>
    </row>
    <row r="664" spans="1:3">
      <c r="A664" s="18" t="s">
        <v>831</v>
      </c>
      <c r="B664" s="18" t="s">
        <v>442</v>
      </c>
      <c r="C664" s="18" t="s">
        <v>518</v>
      </c>
    </row>
    <row r="665" spans="1:3">
      <c r="A665" s="18" t="s">
        <v>831</v>
      </c>
      <c r="B665" s="18" t="s">
        <v>442</v>
      </c>
      <c r="C665" s="18" t="s">
        <v>653</v>
      </c>
    </row>
    <row r="666" spans="1:3">
      <c r="A666" s="18" t="s">
        <v>831</v>
      </c>
      <c r="B666" s="18" t="s">
        <v>442</v>
      </c>
      <c r="C666" s="18" t="s">
        <v>532</v>
      </c>
    </row>
    <row r="667" spans="1:3">
      <c r="A667" s="18" t="s">
        <v>831</v>
      </c>
      <c r="B667" s="18" t="s">
        <v>442</v>
      </c>
      <c r="C667" s="18" t="s">
        <v>533</v>
      </c>
    </row>
    <row r="668" spans="1:3">
      <c r="A668" s="18" t="s">
        <v>831</v>
      </c>
      <c r="B668" s="18" t="s">
        <v>442</v>
      </c>
      <c r="C668" s="18" t="s">
        <v>519</v>
      </c>
    </row>
    <row r="669" spans="1:3">
      <c r="A669" s="18" t="s">
        <v>831</v>
      </c>
      <c r="B669" s="18" t="s">
        <v>442</v>
      </c>
      <c r="C669" s="18" t="s">
        <v>520</v>
      </c>
    </row>
    <row r="670" spans="1:3">
      <c r="A670" s="18" t="s">
        <v>831</v>
      </c>
      <c r="B670" s="18" t="s">
        <v>442</v>
      </c>
      <c r="C670" s="18" t="s">
        <v>521</v>
      </c>
    </row>
    <row r="671" spans="1:3">
      <c r="A671" s="18" t="s">
        <v>831</v>
      </c>
      <c r="B671" s="18" t="s">
        <v>442</v>
      </c>
      <c r="C671" s="18" t="s">
        <v>522</v>
      </c>
    </row>
    <row r="672" spans="1:3">
      <c r="A672" s="18" t="s">
        <v>831</v>
      </c>
      <c r="B672" s="18" t="s">
        <v>442</v>
      </c>
      <c r="C672" s="18" t="s">
        <v>534</v>
      </c>
    </row>
    <row r="673" spans="1:3">
      <c r="A673" s="18" t="s">
        <v>831</v>
      </c>
      <c r="B673" s="18" t="s">
        <v>442</v>
      </c>
      <c r="C673" s="18" t="s">
        <v>523</v>
      </c>
    </row>
    <row r="674" spans="1:3">
      <c r="A674" s="18" t="s">
        <v>832</v>
      </c>
      <c r="B674" s="18" t="s">
        <v>443</v>
      </c>
      <c r="C674" s="18" t="s">
        <v>476</v>
      </c>
    </row>
    <row r="675" spans="1:3">
      <c r="A675" s="18" t="s">
        <v>832</v>
      </c>
      <c r="B675" s="18" t="s">
        <v>443</v>
      </c>
      <c r="C675" s="18" t="s">
        <v>477</v>
      </c>
    </row>
    <row r="676" spans="1:3">
      <c r="A676" s="18" t="s">
        <v>833</v>
      </c>
      <c r="B676" s="18" t="s">
        <v>443</v>
      </c>
      <c r="C676" s="18" t="s">
        <v>468</v>
      </c>
    </row>
    <row r="677" spans="1:3">
      <c r="A677" s="18" t="s">
        <v>833</v>
      </c>
      <c r="B677" s="18" t="s">
        <v>493</v>
      </c>
      <c r="C677" s="18" t="s">
        <v>494</v>
      </c>
    </row>
    <row r="678" spans="1:3">
      <c r="A678" s="18" t="s">
        <v>833</v>
      </c>
      <c r="B678" s="18" t="s">
        <v>445</v>
      </c>
      <c r="C678" s="18" t="s">
        <v>834</v>
      </c>
    </row>
    <row r="679" spans="1:3">
      <c r="A679" s="18" t="s">
        <v>833</v>
      </c>
      <c r="B679" s="18" t="s">
        <v>493</v>
      </c>
      <c r="C679" s="18" t="s">
        <v>835</v>
      </c>
    </row>
    <row r="680" spans="1:3">
      <c r="A680" s="18" t="s">
        <v>833</v>
      </c>
      <c r="B680" s="18" t="s">
        <v>493</v>
      </c>
      <c r="C680" s="18" t="s">
        <v>495</v>
      </c>
    </row>
    <row r="681" spans="1:3">
      <c r="A681" s="18" t="s">
        <v>836</v>
      </c>
      <c r="B681" s="18" t="s">
        <v>443</v>
      </c>
      <c r="C681" s="18" t="s">
        <v>537</v>
      </c>
    </row>
    <row r="682" spans="1:3">
      <c r="A682" s="18" t="s">
        <v>837</v>
      </c>
      <c r="B682" s="18" t="s">
        <v>443</v>
      </c>
      <c r="C682" s="18" t="s">
        <v>448</v>
      </c>
    </row>
    <row r="683" spans="1:3">
      <c r="A683" s="18" t="s">
        <v>838</v>
      </c>
      <c r="B683" s="18" t="s">
        <v>443</v>
      </c>
      <c r="C683" s="18" t="s">
        <v>469</v>
      </c>
    </row>
    <row r="684" spans="1:3">
      <c r="A684" s="18" t="s">
        <v>838</v>
      </c>
      <c r="B684" s="18" t="s">
        <v>484</v>
      </c>
      <c r="C684" s="18" t="s">
        <v>839</v>
      </c>
    </row>
    <row r="685" spans="1:3">
      <c r="A685" s="18" t="s">
        <v>838</v>
      </c>
      <c r="B685" s="18" t="s">
        <v>443</v>
      </c>
      <c r="C685" s="18" t="s">
        <v>485</v>
      </c>
    </row>
    <row r="686" spans="1:3">
      <c r="A686" s="18" t="s">
        <v>838</v>
      </c>
      <c r="B686" s="18" t="s">
        <v>443</v>
      </c>
      <c r="C686" s="18" t="s">
        <v>470</v>
      </c>
    </row>
    <row r="687" spans="1:3">
      <c r="A687" s="18" t="s">
        <v>840</v>
      </c>
      <c r="B687" s="18" t="s">
        <v>443</v>
      </c>
      <c r="C687" s="18" t="s">
        <v>468</v>
      </c>
    </row>
    <row r="688" spans="1:3">
      <c r="A688" s="18" t="s">
        <v>840</v>
      </c>
      <c r="B688" s="18" t="s">
        <v>493</v>
      </c>
      <c r="C688" s="65" t="s">
        <v>494</v>
      </c>
    </row>
    <row r="689" spans="1:3">
      <c r="A689" s="18" t="s">
        <v>840</v>
      </c>
      <c r="B689" s="18" t="s">
        <v>445</v>
      </c>
      <c r="C689" s="18" t="s">
        <v>841</v>
      </c>
    </row>
    <row r="690" spans="1:3">
      <c r="A690" s="18" t="s">
        <v>840</v>
      </c>
      <c r="B690" s="18" t="s">
        <v>493</v>
      </c>
      <c r="C690" s="65" t="s">
        <v>842</v>
      </c>
    </row>
    <row r="691" spans="1:3">
      <c r="A691" s="18" t="s">
        <v>840</v>
      </c>
      <c r="B691" s="18" t="s">
        <v>493</v>
      </c>
      <c r="C691" s="18" t="s">
        <v>495</v>
      </c>
    </row>
    <row r="692" spans="1:3">
      <c r="A692" s="18" t="s">
        <v>843</v>
      </c>
      <c r="B692" s="18" t="s">
        <v>443</v>
      </c>
      <c r="C692" s="65" t="s">
        <v>537</v>
      </c>
    </row>
    <row r="693" spans="1:3">
      <c r="A693" s="18" t="s">
        <v>844</v>
      </c>
      <c r="B693" s="18" t="s">
        <v>443</v>
      </c>
      <c r="C693" s="18" t="s">
        <v>448</v>
      </c>
    </row>
    <row r="694" spans="1:3">
      <c r="A694" s="18" t="s">
        <v>845</v>
      </c>
      <c r="B694" s="18" t="s">
        <v>443</v>
      </c>
      <c r="C694" s="65" t="s">
        <v>469</v>
      </c>
    </row>
    <row r="695" spans="1:3">
      <c r="A695" s="18" t="s">
        <v>845</v>
      </c>
      <c r="B695" s="18" t="s">
        <v>484</v>
      </c>
      <c r="C695" s="18" t="s">
        <v>535</v>
      </c>
    </row>
    <row r="696" spans="1:3">
      <c r="A696" s="18" t="s">
        <v>845</v>
      </c>
      <c r="B696" s="18" t="s">
        <v>443</v>
      </c>
      <c r="C696" s="65" t="s">
        <v>485</v>
      </c>
    </row>
    <row r="697" spans="1:3">
      <c r="A697" s="18" t="s">
        <v>845</v>
      </c>
      <c r="B697" s="18" t="s">
        <v>443</v>
      </c>
      <c r="C697" s="18" t="s">
        <v>470</v>
      </c>
    </row>
    <row r="698" spans="1:3">
      <c r="A698" s="18" t="s">
        <v>846</v>
      </c>
      <c r="B698" s="18" t="s">
        <v>443</v>
      </c>
      <c r="C698" s="65" t="s">
        <v>468</v>
      </c>
    </row>
    <row r="699" spans="1:3">
      <c r="A699" s="18" t="s">
        <v>847</v>
      </c>
      <c r="B699" s="18" t="s">
        <v>493</v>
      </c>
      <c r="C699" s="18" t="s">
        <v>494</v>
      </c>
    </row>
    <row r="700" spans="1:3">
      <c r="A700" s="18" t="s">
        <v>847</v>
      </c>
      <c r="B700" s="18" t="s">
        <v>445</v>
      </c>
      <c r="C700" s="65" t="s">
        <v>848</v>
      </c>
    </row>
    <row r="701" spans="1:3">
      <c r="A701" s="18" t="s">
        <v>847</v>
      </c>
      <c r="B701" s="18" t="s">
        <v>493</v>
      </c>
      <c r="C701" s="18" t="s">
        <v>849</v>
      </c>
    </row>
    <row r="702" spans="1:3">
      <c r="A702" s="18" t="s">
        <v>847</v>
      </c>
      <c r="B702" s="18" t="s">
        <v>493</v>
      </c>
      <c r="C702" s="18" t="s">
        <v>495</v>
      </c>
    </row>
    <row r="703" spans="1:3">
      <c r="A703" s="18" t="s">
        <v>850</v>
      </c>
      <c r="B703" s="18" t="s">
        <v>443</v>
      </c>
      <c r="C703" s="18" t="s">
        <v>537</v>
      </c>
    </row>
    <row r="704" spans="1:3">
      <c r="A704" s="18" t="s">
        <v>851</v>
      </c>
      <c r="B704" s="18" t="s">
        <v>443</v>
      </c>
      <c r="C704" s="18" t="s">
        <v>448</v>
      </c>
    </row>
    <row r="705" spans="1:3">
      <c r="A705" s="18" t="s">
        <v>852</v>
      </c>
      <c r="B705" s="18" t="s">
        <v>443</v>
      </c>
      <c r="C705" s="18" t="s">
        <v>469</v>
      </c>
    </row>
    <row r="706" spans="1:3">
      <c r="A706" s="18" t="s">
        <v>852</v>
      </c>
      <c r="B706" s="18" t="s">
        <v>484</v>
      </c>
      <c r="C706" s="18" t="s">
        <v>853</v>
      </c>
    </row>
    <row r="707" spans="1:3">
      <c r="A707" s="18" t="s">
        <v>852</v>
      </c>
      <c r="B707" s="18" t="s">
        <v>443</v>
      </c>
      <c r="C707" s="65" t="s">
        <v>485</v>
      </c>
    </row>
    <row r="708" spans="1:3">
      <c r="A708" s="18" t="s">
        <v>852</v>
      </c>
      <c r="B708" s="18" t="s">
        <v>443</v>
      </c>
      <c r="C708" s="18" t="s">
        <v>470</v>
      </c>
    </row>
    <row r="709" spans="1:3">
      <c r="A709" s="18" t="s">
        <v>854</v>
      </c>
      <c r="B709" s="18" t="s">
        <v>443</v>
      </c>
      <c r="C709" s="18" t="s">
        <v>468</v>
      </c>
    </row>
    <row r="710" spans="1:3">
      <c r="A710" s="18" t="s">
        <v>854</v>
      </c>
      <c r="B710" s="18" t="s">
        <v>493</v>
      </c>
      <c r="C710" s="18" t="s">
        <v>494</v>
      </c>
    </row>
    <row r="711" spans="1:3">
      <c r="A711" s="18" t="s">
        <v>854</v>
      </c>
      <c r="B711" s="18" t="s">
        <v>445</v>
      </c>
      <c r="C711" s="18" t="s">
        <v>855</v>
      </c>
    </row>
    <row r="712" spans="1:3">
      <c r="A712" s="18" t="s">
        <v>854</v>
      </c>
      <c r="B712" s="18" t="s">
        <v>493</v>
      </c>
      <c r="C712" s="18" t="s">
        <v>856</v>
      </c>
    </row>
    <row r="713" spans="1:3">
      <c r="A713" s="18" t="s">
        <v>854</v>
      </c>
      <c r="B713" s="18" t="s">
        <v>493</v>
      </c>
      <c r="C713" s="18" t="s">
        <v>495</v>
      </c>
    </row>
    <row r="714" spans="1:3">
      <c r="A714" s="18" t="s">
        <v>857</v>
      </c>
      <c r="B714" s="18" t="s">
        <v>443</v>
      </c>
      <c r="C714" s="18" t="s">
        <v>537</v>
      </c>
    </row>
    <row r="715" spans="1:3">
      <c r="A715" s="18" t="s">
        <v>858</v>
      </c>
      <c r="B715" s="18" t="s">
        <v>443</v>
      </c>
      <c r="C715" s="18" t="s">
        <v>448</v>
      </c>
    </row>
    <row r="716" spans="1:3">
      <c r="A716" s="18" t="s">
        <v>859</v>
      </c>
      <c r="B716" s="18" t="s">
        <v>443</v>
      </c>
      <c r="C716" s="18" t="s">
        <v>469</v>
      </c>
    </row>
    <row r="717" spans="1:3">
      <c r="A717" s="18" t="s">
        <v>859</v>
      </c>
      <c r="B717" s="18" t="s">
        <v>484</v>
      </c>
      <c r="C717" s="18" t="s">
        <v>860</v>
      </c>
    </row>
    <row r="718" spans="1:3">
      <c r="A718" s="18" t="s">
        <v>859</v>
      </c>
      <c r="B718" s="18" t="s">
        <v>443</v>
      </c>
      <c r="C718" s="18" t="s">
        <v>485</v>
      </c>
    </row>
    <row r="719" spans="1:3">
      <c r="A719" s="18" t="s">
        <v>859</v>
      </c>
      <c r="B719" s="18" t="s">
        <v>443</v>
      </c>
      <c r="C719" s="65" t="s">
        <v>470</v>
      </c>
    </row>
    <row r="720" spans="1:3">
      <c r="A720" s="18" t="s">
        <v>861</v>
      </c>
      <c r="B720" s="18" t="s">
        <v>443</v>
      </c>
      <c r="C720" s="18" t="s">
        <v>468</v>
      </c>
    </row>
    <row r="721" spans="1:3">
      <c r="A721" s="18" t="s">
        <v>861</v>
      </c>
      <c r="B721" s="18" t="s">
        <v>493</v>
      </c>
      <c r="C721" s="65" t="s">
        <v>494</v>
      </c>
    </row>
    <row r="722" spans="1:3">
      <c r="A722" s="18" t="s">
        <v>861</v>
      </c>
      <c r="B722" s="18" t="s">
        <v>445</v>
      </c>
      <c r="C722" s="18" t="s">
        <v>862</v>
      </c>
    </row>
    <row r="723" spans="1:3">
      <c r="A723" s="18" t="s">
        <v>861</v>
      </c>
      <c r="B723" s="18" t="s">
        <v>493</v>
      </c>
      <c r="C723" s="65" t="s">
        <v>863</v>
      </c>
    </row>
    <row r="724" spans="1:3">
      <c r="A724" s="18" t="s">
        <v>861</v>
      </c>
      <c r="B724" s="18" t="s">
        <v>493</v>
      </c>
      <c r="C724" s="18" t="s">
        <v>495</v>
      </c>
    </row>
    <row r="725" spans="1:3">
      <c r="A725" s="18" t="s">
        <v>864</v>
      </c>
      <c r="B725" s="18" t="s">
        <v>443</v>
      </c>
      <c r="C725" s="18" t="s">
        <v>537</v>
      </c>
    </row>
    <row r="726" spans="1:3">
      <c r="A726" s="18" t="s">
        <v>865</v>
      </c>
      <c r="B726" s="18" t="s">
        <v>443</v>
      </c>
      <c r="C726" s="18" t="s">
        <v>448</v>
      </c>
    </row>
    <row r="727" spans="1:3">
      <c r="A727" s="18" t="s">
        <v>866</v>
      </c>
      <c r="B727" s="18" t="s">
        <v>443</v>
      </c>
      <c r="C727" s="18" t="s">
        <v>469</v>
      </c>
    </row>
    <row r="728" spans="1:3">
      <c r="A728" s="18" t="s">
        <v>866</v>
      </c>
      <c r="B728" s="18" t="s">
        <v>484</v>
      </c>
      <c r="C728" s="18" t="s">
        <v>860</v>
      </c>
    </row>
    <row r="729" spans="1:3">
      <c r="A729" s="18" t="s">
        <v>866</v>
      </c>
      <c r="B729" s="18" t="s">
        <v>443</v>
      </c>
      <c r="C729" s="18" t="s">
        <v>485</v>
      </c>
    </row>
    <row r="730" spans="1:3">
      <c r="A730" s="18" t="s">
        <v>866</v>
      </c>
      <c r="B730" s="18" t="s">
        <v>443</v>
      </c>
      <c r="C730" s="18" t="s">
        <v>470</v>
      </c>
    </row>
    <row r="731" spans="1:3">
      <c r="A731" s="18" t="s">
        <v>867</v>
      </c>
      <c r="B731" s="18" t="s">
        <v>443</v>
      </c>
      <c r="C731" s="18" t="s">
        <v>468</v>
      </c>
    </row>
    <row r="732" spans="1:3">
      <c r="A732" s="18" t="s">
        <v>867</v>
      </c>
      <c r="B732" s="18" t="s">
        <v>493</v>
      </c>
      <c r="C732" s="65" t="s">
        <v>494</v>
      </c>
    </row>
    <row r="733" spans="1:3">
      <c r="A733" s="18" t="s">
        <v>867</v>
      </c>
      <c r="B733" s="18" t="s">
        <v>445</v>
      </c>
      <c r="C733" s="18" t="s">
        <v>868</v>
      </c>
    </row>
    <row r="734" spans="1:3">
      <c r="A734" s="18" t="s">
        <v>867</v>
      </c>
      <c r="B734" s="18" t="s">
        <v>493</v>
      </c>
      <c r="C734" s="18" t="s">
        <v>869</v>
      </c>
    </row>
    <row r="735" spans="1:3">
      <c r="A735" s="18" t="s">
        <v>867</v>
      </c>
      <c r="B735" s="18" t="s">
        <v>493</v>
      </c>
      <c r="C735" s="18" t="s">
        <v>495</v>
      </c>
    </row>
    <row r="736" spans="1:3">
      <c r="A736" s="18" t="s">
        <v>870</v>
      </c>
      <c r="B736" s="18" t="s">
        <v>443</v>
      </c>
      <c r="C736" s="18" t="s">
        <v>537</v>
      </c>
    </row>
    <row r="737" spans="1:3">
      <c r="A737" s="18" t="s">
        <v>871</v>
      </c>
      <c r="B737" s="18" t="s">
        <v>443</v>
      </c>
      <c r="C737" s="18" t="s">
        <v>448</v>
      </c>
    </row>
    <row r="738" spans="1:3">
      <c r="A738" s="18" t="s">
        <v>872</v>
      </c>
      <c r="B738" s="18" t="s">
        <v>443</v>
      </c>
      <c r="C738" s="18" t="s">
        <v>469</v>
      </c>
    </row>
    <row r="739" spans="1:3">
      <c r="A739" s="18" t="s">
        <v>872</v>
      </c>
      <c r="B739" s="18" t="s">
        <v>484</v>
      </c>
      <c r="C739" s="18" t="s">
        <v>873</v>
      </c>
    </row>
    <row r="740" spans="1:3">
      <c r="A740" s="18" t="s">
        <v>872</v>
      </c>
      <c r="B740" s="18" t="s">
        <v>443</v>
      </c>
      <c r="C740" s="18" t="s">
        <v>485</v>
      </c>
    </row>
    <row r="741" spans="1:3">
      <c r="A741" s="18" t="s">
        <v>872</v>
      </c>
      <c r="B741" s="18" t="s">
        <v>443</v>
      </c>
      <c r="C741" s="65" t="s">
        <v>470</v>
      </c>
    </row>
    <row r="742" spans="1:3">
      <c r="A742" s="18" t="s">
        <v>874</v>
      </c>
      <c r="B742" s="18" t="s">
        <v>443</v>
      </c>
      <c r="C742" s="18" t="s">
        <v>468</v>
      </c>
    </row>
    <row r="743" spans="1:3">
      <c r="A743" s="18" t="s">
        <v>874</v>
      </c>
      <c r="B743" s="18" t="s">
        <v>493</v>
      </c>
      <c r="C743" s="18" t="s">
        <v>494</v>
      </c>
    </row>
    <row r="744" spans="1:3">
      <c r="A744" s="18" t="s">
        <v>874</v>
      </c>
      <c r="B744" s="18" t="s">
        <v>445</v>
      </c>
      <c r="C744" s="18" t="s">
        <v>879</v>
      </c>
    </row>
    <row r="745" spans="1:3">
      <c r="A745" s="18" t="s">
        <v>874</v>
      </c>
      <c r="B745" s="18" t="s">
        <v>493</v>
      </c>
      <c r="C745" s="18" t="s">
        <v>880</v>
      </c>
    </row>
    <row r="746" spans="1:3">
      <c r="A746" s="18" t="s">
        <v>874</v>
      </c>
      <c r="B746" s="18" t="s">
        <v>493</v>
      </c>
      <c r="C746" s="18" t="s">
        <v>495</v>
      </c>
    </row>
    <row r="747" spans="1:3">
      <c r="A747" s="18" t="s">
        <v>881</v>
      </c>
      <c r="B747" s="18" t="s">
        <v>443</v>
      </c>
      <c r="C747" s="18" t="s">
        <v>537</v>
      </c>
    </row>
    <row r="748" spans="1:3">
      <c r="A748" s="18" t="s">
        <v>882</v>
      </c>
      <c r="B748" s="18" t="s">
        <v>443</v>
      </c>
      <c r="C748" s="18" t="s">
        <v>448</v>
      </c>
    </row>
    <row r="749" spans="1:3">
      <c r="A749" s="18" t="s">
        <v>883</v>
      </c>
      <c r="B749" s="18" t="s">
        <v>443</v>
      </c>
      <c r="C749" s="18" t="s">
        <v>469</v>
      </c>
    </row>
    <row r="750" spans="1:3">
      <c r="A750" s="18" t="s">
        <v>883</v>
      </c>
      <c r="B750" s="18" t="s">
        <v>484</v>
      </c>
      <c r="C750" s="65" t="s">
        <v>884</v>
      </c>
    </row>
    <row r="751" spans="1:3">
      <c r="A751" s="18" t="s">
        <v>883</v>
      </c>
      <c r="B751" s="18" t="s">
        <v>443</v>
      </c>
      <c r="C751" s="18" t="s">
        <v>485</v>
      </c>
    </row>
    <row r="752" spans="1:3">
      <c r="A752" s="18" t="s">
        <v>883</v>
      </c>
      <c r="B752" s="18" t="s">
        <v>443</v>
      </c>
      <c r="C752" s="18" t="s">
        <v>470</v>
      </c>
    </row>
    <row r="753" spans="1:3">
      <c r="A753" s="18" t="s">
        <v>885</v>
      </c>
      <c r="B753" s="18" t="s">
        <v>443</v>
      </c>
      <c r="C753" s="18" t="s">
        <v>471</v>
      </c>
    </row>
    <row r="754" spans="1:3" ht="29">
      <c r="A754" s="18" t="s">
        <v>885</v>
      </c>
      <c r="B754" s="18" t="s">
        <v>479</v>
      </c>
      <c r="C754" s="65" t="s">
        <v>886</v>
      </c>
    </row>
    <row r="755" spans="1:3">
      <c r="A755" s="18" t="s">
        <v>885</v>
      </c>
      <c r="B755" s="18" t="s">
        <v>443</v>
      </c>
      <c r="C755" s="18" t="s">
        <v>480</v>
      </c>
    </row>
    <row r="756" spans="1:3">
      <c r="A756" s="18" t="s">
        <v>885</v>
      </c>
      <c r="B756" s="18" t="s">
        <v>459</v>
      </c>
      <c r="C756" s="18" t="s">
        <v>505</v>
      </c>
    </row>
    <row r="757" spans="1:3">
      <c r="A757" s="18" t="s">
        <v>885</v>
      </c>
      <c r="B757" s="18" t="s">
        <v>459</v>
      </c>
      <c r="C757" s="18" t="s">
        <v>538</v>
      </c>
    </row>
    <row r="758" spans="1:3">
      <c r="A758" s="18" t="s">
        <v>885</v>
      </c>
      <c r="B758" s="18" t="s">
        <v>459</v>
      </c>
      <c r="C758" s="18" t="s">
        <v>498</v>
      </c>
    </row>
    <row r="759" spans="1:3">
      <c r="A759" s="18" t="s">
        <v>885</v>
      </c>
      <c r="B759" s="18" t="s">
        <v>459</v>
      </c>
      <c r="C759" s="18" t="s">
        <v>539</v>
      </c>
    </row>
    <row r="760" spans="1:3">
      <c r="A760" s="18" t="s">
        <v>885</v>
      </c>
      <c r="B760" s="18" t="s">
        <v>459</v>
      </c>
      <c r="C760" s="18" t="s">
        <v>540</v>
      </c>
    </row>
    <row r="761" spans="1:3" ht="29">
      <c r="A761" s="18" t="s">
        <v>885</v>
      </c>
      <c r="B761" s="18" t="s">
        <v>459</v>
      </c>
      <c r="C761" s="65" t="s">
        <v>506</v>
      </c>
    </row>
    <row r="762" spans="1:3">
      <c r="A762" s="18" t="s">
        <v>887</v>
      </c>
      <c r="B762" s="18" t="s">
        <v>459</v>
      </c>
      <c r="C762" s="18" t="s">
        <v>507</v>
      </c>
    </row>
    <row r="763" spans="1:3">
      <c r="A763" s="18" t="s">
        <v>887</v>
      </c>
      <c r="B763" s="18" t="s">
        <v>443</v>
      </c>
      <c r="C763" s="18" t="s">
        <v>472</v>
      </c>
    </row>
    <row r="764" spans="1:3">
      <c r="A764" s="18" t="s">
        <v>887</v>
      </c>
      <c r="B764" s="18" t="s">
        <v>566</v>
      </c>
      <c r="C764" s="18" t="s">
        <v>567</v>
      </c>
    </row>
    <row r="765" spans="1:3">
      <c r="A765" s="18" t="s">
        <v>887</v>
      </c>
      <c r="B765" s="18" t="s">
        <v>566</v>
      </c>
      <c r="C765" s="65" t="s">
        <v>568</v>
      </c>
    </row>
    <row r="766" spans="1:3">
      <c r="A766" s="18" t="s">
        <v>887</v>
      </c>
      <c r="B766" s="18" t="s">
        <v>566</v>
      </c>
      <c r="C766" s="18" t="s">
        <v>569</v>
      </c>
    </row>
    <row r="767" spans="1:3">
      <c r="A767" s="18" t="s">
        <v>887</v>
      </c>
      <c r="B767" s="18" t="s">
        <v>566</v>
      </c>
      <c r="C767" s="18" t="s">
        <v>573</v>
      </c>
    </row>
    <row r="768" spans="1:3">
      <c r="A768" s="18" t="s">
        <v>887</v>
      </c>
      <c r="B768" s="18" t="s">
        <v>566</v>
      </c>
      <c r="C768" s="18" t="s">
        <v>574</v>
      </c>
    </row>
    <row r="769" spans="1:3">
      <c r="A769" s="18" t="s">
        <v>887</v>
      </c>
      <c r="B769" s="18" t="s">
        <v>566</v>
      </c>
      <c r="C769" s="18" t="s">
        <v>575</v>
      </c>
    </row>
    <row r="770" spans="1:3">
      <c r="A770" s="18" t="s">
        <v>887</v>
      </c>
      <c r="B770" s="18" t="s">
        <v>444</v>
      </c>
      <c r="C770" s="18" t="s">
        <v>490</v>
      </c>
    </row>
    <row r="771" spans="1:3">
      <c r="A771" s="18" t="s">
        <v>887</v>
      </c>
      <c r="B771" s="18" t="s">
        <v>566</v>
      </c>
      <c r="C771" s="18" t="s">
        <v>570</v>
      </c>
    </row>
    <row r="772" spans="1:3">
      <c r="A772" s="18" t="s">
        <v>887</v>
      </c>
      <c r="B772" s="18" t="s">
        <v>566</v>
      </c>
      <c r="C772" s="18" t="s">
        <v>571</v>
      </c>
    </row>
    <row r="773" spans="1:3">
      <c r="A773" s="18" t="s">
        <v>887</v>
      </c>
      <c r="B773" s="18" t="s">
        <v>566</v>
      </c>
      <c r="C773" s="18" t="s">
        <v>576</v>
      </c>
    </row>
    <row r="774" spans="1:3" ht="87">
      <c r="A774" s="18" t="s">
        <v>887</v>
      </c>
      <c r="B774" s="18" t="s">
        <v>566</v>
      </c>
      <c r="C774" s="65" t="s">
        <v>577</v>
      </c>
    </row>
    <row r="775" spans="1:3">
      <c r="A775" s="18" t="s">
        <v>888</v>
      </c>
      <c r="B775" s="18" t="s">
        <v>443</v>
      </c>
      <c r="C775" s="18" t="s">
        <v>572</v>
      </c>
    </row>
    <row r="776" spans="1:3">
      <c r="A776" s="18" t="s">
        <v>888</v>
      </c>
      <c r="B776" s="18" t="s">
        <v>460</v>
      </c>
      <c r="C776" s="18" t="s">
        <v>508</v>
      </c>
    </row>
    <row r="777" spans="1:3">
      <c r="A777" s="18" t="s">
        <v>888</v>
      </c>
      <c r="B777" s="18" t="s">
        <v>460</v>
      </c>
      <c r="C777" s="65" t="s">
        <v>461</v>
      </c>
    </row>
    <row r="778" spans="1:3">
      <c r="A778" s="18" t="s">
        <v>888</v>
      </c>
      <c r="B778" s="18" t="s">
        <v>460</v>
      </c>
      <c r="C778" s="18" t="s">
        <v>462</v>
      </c>
    </row>
    <row r="779" spans="1:3">
      <c r="A779" s="18" t="s">
        <v>888</v>
      </c>
      <c r="B779" s="18" t="s">
        <v>460</v>
      </c>
      <c r="C779" s="18" t="s">
        <v>500</v>
      </c>
    </row>
    <row r="780" spans="1:3">
      <c r="A780" s="18" t="s">
        <v>888</v>
      </c>
      <c r="B780" s="18" t="s">
        <v>460</v>
      </c>
      <c r="C780" s="18" t="s">
        <v>541</v>
      </c>
    </row>
    <row r="781" spans="1:3">
      <c r="A781" s="18" t="s">
        <v>888</v>
      </c>
      <c r="B781" s="18" t="s">
        <v>460</v>
      </c>
      <c r="C781" s="18" t="s">
        <v>463</v>
      </c>
    </row>
    <row r="782" spans="1:3">
      <c r="A782" s="18" t="s">
        <v>888</v>
      </c>
      <c r="B782" s="18" t="s">
        <v>460</v>
      </c>
      <c r="C782" s="18" t="s">
        <v>501</v>
      </c>
    </row>
    <row r="783" spans="1:3">
      <c r="A783" s="18" t="s">
        <v>888</v>
      </c>
      <c r="B783" s="18" t="s">
        <v>460</v>
      </c>
      <c r="C783" s="18" t="s">
        <v>542</v>
      </c>
    </row>
    <row r="784" spans="1:3">
      <c r="A784" s="18" t="s">
        <v>888</v>
      </c>
      <c r="B784" s="18" t="s">
        <v>460</v>
      </c>
      <c r="C784" s="18" t="s">
        <v>763</v>
      </c>
    </row>
    <row r="785" spans="1:3">
      <c r="A785" s="18" t="s">
        <v>888</v>
      </c>
      <c r="B785" s="18" t="s">
        <v>460</v>
      </c>
      <c r="C785" s="18" t="s">
        <v>502</v>
      </c>
    </row>
    <row r="786" spans="1:3">
      <c r="A786" s="18" t="s">
        <v>888</v>
      </c>
      <c r="B786" s="18" t="s">
        <v>460</v>
      </c>
      <c r="C786" s="18" t="s">
        <v>889</v>
      </c>
    </row>
    <row r="787" spans="1:3">
      <c r="A787" s="18" t="s">
        <v>888</v>
      </c>
      <c r="B787" s="18" t="s">
        <v>460</v>
      </c>
      <c r="C787" s="18" t="s">
        <v>890</v>
      </c>
    </row>
    <row r="788" spans="1:3">
      <c r="A788" s="18" t="s">
        <v>888</v>
      </c>
      <c r="B788" s="18" t="s">
        <v>460</v>
      </c>
      <c r="C788" s="18" t="s">
        <v>464</v>
      </c>
    </row>
    <row r="789" spans="1:3">
      <c r="A789" s="18" t="s">
        <v>888</v>
      </c>
      <c r="B789" s="18" t="s">
        <v>460</v>
      </c>
      <c r="C789" s="18" t="s">
        <v>544</v>
      </c>
    </row>
    <row r="790" spans="1:3" ht="29">
      <c r="A790" s="18" t="s">
        <v>888</v>
      </c>
      <c r="B790" s="18" t="s">
        <v>460</v>
      </c>
      <c r="C790" s="65" t="s">
        <v>891</v>
      </c>
    </row>
    <row r="791" spans="1:3">
      <c r="A791" s="18" t="s">
        <v>888</v>
      </c>
      <c r="B791" s="18" t="s">
        <v>460</v>
      </c>
      <c r="C791" s="18" t="s">
        <v>892</v>
      </c>
    </row>
    <row r="792" spans="1:3" ht="29">
      <c r="A792" s="18" t="s">
        <v>888</v>
      </c>
      <c r="B792" s="18" t="s">
        <v>460</v>
      </c>
      <c r="C792" s="65" t="s">
        <v>893</v>
      </c>
    </row>
    <row r="793" spans="1:3">
      <c r="A793" s="18" t="s">
        <v>888</v>
      </c>
      <c r="B793" s="18" t="s">
        <v>460</v>
      </c>
      <c r="C793" s="18" t="s">
        <v>509</v>
      </c>
    </row>
    <row r="794" spans="1:3">
      <c r="A794" s="18" t="s">
        <v>894</v>
      </c>
      <c r="B794" s="18" t="s">
        <v>443</v>
      </c>
      <c r="C794" s="18" t="s">
        <v>473</v>
      </c>
    </row>
    <row r="795" spans="1:3">
      <c r="A795" s="18" t="s">
        <v>894</v>
      </c>
      <c r="B795" s="18" t="s">
        <v>446</v>
      </c>
      <c r="C795" s="18" t="s">
        <v>449</v>
      </c>
    </row>
    <row r="796" spans="1:3">
      <c r="A796" s="18" t="s">
        <v>894</v>
      </c>
      <c r="B796" s="18" t="s">
        <v>446</v>
      </c>
      <c r="C796" s="65" t="s">
        <v>895</v>
      </c>
    </row>
    <row r="797" spans="1:3">
      <c r="A797" s="18" t="s">
        <v>894</v>
      </c>
      <c r="B797" s="18" t="s">
        <v>446</v>
      </c>
      <c r="C797" s="18" t="s">
        <v>896</v>
      </c>
    </row>
    <row r="798" spans="1:3">
      <c r="A798" s="18" t="s">
        <v>894</v>
      </c>
      <c r="B798" s="18" t="s">
        <v>446</v>
      </c>
      <c r="C798" s="65" t="s">
        <v>897</v>
      </c>
    </row>
    <row r="799" spans="1:3">
      <c r="A799" s="18" t="s">
        <v>894</v>
      </c>
      <c r="B799" s="18" t="s">
        <v>446</v>
      </c>
      <c r="C799" s="18" t="s">
        <v>898</v>
      </c>
    </row>
    <row r="800" spans="1:3">
      <c r="A800" s="18" t="s">
        <v>894</v>
      </c>
      <c r="B800" s="18" t="s">
        <v>446</v>
      </c>
      <c r="C800" s="65" t="s">
        <v>499</v>
      </c>
    </row>
    <row r="801" spans="1:3">
      <c r="A801" s="18" t="s">
        <v>894</v>
      </c>
      <c r="B801" s="18" t="s">
        <v>446</v>
      </c>
      <c r="C801" s="18" t="s">
        <v>899</v>
      </c>
    </row>
    <row r="802" spans="1:3">
      <c r="A802" s="18" t="s">
        <v>894</v>
      </c>
      <c r="B802" s="18" t="s">
        <v>446</v>
      </c>
      <c r="C802" s="65" t="s">
        <v>900</v>
      </c>
    </row>
    <row r="803" spans="1:3">
      <c r="A803" s="18" t="s">
        <v>894</v>
      </c>
      <c r="B803" s="18" t="s">
        <v>446</v>
      </c>
      <c r="C803" s="18" t="s">
        <v>901</v>
      </c>
    </row>
    <row r="804" spans="1:3">
      <c r="A804" s="18" t="s">
        <v>894</v>
      </c>
      <c r="B804" s="18" t="s">
        <v>446</v>
      </c>
      <c r="C804" s="65" t="s">
        <v>902</v>
      </c>
    </row>
    <row r="805" spans="1:3">
      <c r="A805" s="18" t="s">
        <v>903</v>
      </c>
      <c r="B805" s="18" t="s">
        <v>446</v>
      </c>
      <c r="C805" s="18" t="s">
        <v>904</v>
      </c>
    </row>
    <row r="806" spans="1:3">
      <c r="A806" s="18" t="s">
        <v>903</v>
      </c>
      <c r="B806" s="18" t="s">
        <v>446</v>
      </c>
      <c r="C806" s="65" t="s">
        <v>905</v>
      </c>
    </row>
    <row r="807" spans="1:3">
      <c r="A807" s="18" t="s">
        <v>903</v>
      </c>
      <c r="B807" s="18" t="s">
        <v>446</v>
      </c>
      <c r="C807" s="18" t="s">
        <v>906</v>
      </c>
    </row>
    <row r="808" spans="1:3">
      <c r="A808" s="18" t="s">
        <v>903</v>
      </c>
      <c r="B808" s="18" t="s">
        <v>446</v>
      </c>
      <c r="C808" s="65" t="s">
        <v>907</v>
      </c>
    </row>
    <row r="809" spans="1:3">
      <c r="A809" s="18" t="s">
        <v>908</v>
      </c>
      <c r="B809" s="18" t="s">
        <v>443</v>
      </c>
      <c r="C809" s="18" t="s">
        <v>447</v>
      </c>
    </row>
    <row r="810" spans="1:3">
      <c r="A810" s="18" t="s">
        <v>908</v>
      </c>
      <c r="B810" s="18" t="s">
        <v>474</v>
      </c>
      <c r="C810" s="18" t="s">
        <v>510</v>
      </c>
    </row>
    <row r="811" spans="1:3">
      <c r="A811" s="18" t="s">
        <v>908</v>
      </c>
      <c r="B811" s="18" t="s">
        <v>474</v>
      </c>
      <c r="C811" s="18" t="s">
        <v>525</v>
      </c>
    </row>
    <row r="812" spans="1:3">
      <c r="A812" s="18" t="s">
        <v>908</v>
      </c>
      <c r="B812" s="18" t="s">
        <v>445</v>
      </c>
      <c r="C812" s="18" t="s">
        <v>909</v>
      </c>
    </row>
    <row r="813" spans="1:3">
      <c r="A813" s="18" t="s">
        <v>908</v>
      </c>
      <c r="B813" s="18" t="s">
        <v>445</v>
      </c>
      <c r="C813" s="18" t="s">
        <v>910</v>
      </c>
    </row>
    <row r="814" spans="1:3">
      <c r="A814" s="18" t="s">
        <v>908</v>
      </c>
      <c r="B814" s="18" t="s">
        <v>445</v>
      </c>
      <c r="C814" s="18" t="s">
        <v>911</v>
      </c>
    </row>
    <row r="815" spans="1:3">
      <c r="A815" s="18" t="s">
        <v>908</v>
      </c>
      <c r="B815" s="18" t="s">
        <v>445</v>
      </c>
      <c r="C815" s="18" t="s">
        <v>912</v>
      </c>
    </row>
    <row r="816" spans="1:3">
      <c r="A816" s="18" t="s">
        <v>908</v>
      </c>
      <c r="B816" s="18" t="s">
        <v>445</v>
      </c>
      <c r="C816" s="18" t="s">
        <v>913</v>
      </c>
    </row>
    <row r="817" spans="1:3">
      <c r="A817" s="18" t="s">
        <v>908</v>
      </c>
      <c r="B817" s="18" t="s">
        <v>445</v>
      </c>
      <c r="C817" s="18" t="s">
        <v>914</v>
      </c>
    </row>
    <row r="818" spans="1:3">
      <c r="A818" s="18" t="s">
        <v>908</v>
      </c>
      <c r="B818" s="18" t="s">
        <v>445</v>
      </c>
      <c r="C818" s="18" t="s">
        <v>915</v>
      </c>
    </row>
    <row r="819" spans="1:3">
      <c r="A819" s="18" t="s">
        <v>908</v>
      </c>
      <c r="B819" s="18" t="s">
        <v>445</v>
      </c>
      <c r="C819" s="18" t="s">
        <v>916</v>
      </c>
    </row>
    <row r="820" spans="1:3">
      <c r="A820" s="18" t="s">
        <v>908</v>
      </c>
      <c r="B820" s="18" t="s">
        <v>445</v>
      </c>
      <c r="C820" s="18" t="s">
        <v>917</v>
      </c>
    </row>
    <row r="821" spans="1:3">
      <c r="A821" s="18" t="s">
        <v>908</v>
      </c>
      <c r="B821" s="18" t="s">
        <v>445</v>
      </c>
      <c r="C821" s="18" t="s">
        <v>918</v>
      </c>
    </row>
    <row r="822" spans="1:3">
      <c r="A822" s="18" t="s">
        <v>908</v>
      </c>
      <c r="B822" s="18" t="s">
        <v>445</v>
      </c>
      <c r="C822" s="18" t="s">
        <v>919</v>
      </c>
    </row>
    <row r="823" spans="1:3">
      <c r="A823" s="18" t="s">
        <v>908</v>
      </c>
      <c r="B823" s="18" t="s">
        <v>445</v>
      </c>
      <c r="C823" s="18" t="s">
        <v>920</v>
      </c>
    </row>
    <row r="824" spans="1:3">
      <c r="A824" s="18" t="s">
        <v>908</v>
      </c>
      <c r="B824" s="18" t="s">
        <v>445</v>
      </c>
      <c r="C824" s="18" t="s">
        <v>921</v>
      </c>
    </row>
    <row r="825" spans="1:3">
      <c r="A825" s="18" t="s">
        <v>908</v>
      </c>
      <c r="B825" s="18" t="s">
        <v>474</v>
      </c>
      <c r="C825" s="18" t="s">
        <v>668</v>
      </c>
    </row>
    <row r="826" spans="1:3">
      <c r="A826" s="18" t="s">
        <v>908</v>
      </c>
      <c r="B826" s="18" t="s">
        <v>474</v>
      </c>
      <c r="C826" s="18" t="s">
        <v>922</v>
      </c>
    </row>
    <row r="827" spans="1:3">
      <c r="A827" s="18" t="s">
        <v>908</v>
      </c>
      <c r="B827" s="18" t="s">
        <v>474</v>
      </c>
      <c r="C827" s="18" t="s">
        <v>511</v>
      </c>
    </row>
    <row r="828" spans="1:3" ht="29">
      <c r="A828" s="18" t="s">
        <v>908</v>
      </c>
      <c r="B828" s="18" t="s">
        <v>474</v>
      </c>
      <c r="C828" s="65" t="s">
        <v>512</v>
      </c>
    </row>
    <row r="829" spans="1:3">
      <c r="A829" s="18" t="s">
        <v>908</v>
      </c>
      <c r="B829" s="18" t="s">
        <v>474</v>
      </c>
      <c r="C829" s="18" t="s">
        <v>513</v>
      </c>
    </row>
    <row r="830" spans="1:3" ht="29">
      <c r="A830" s="18" t="s">
        <v>908</v>
      </c>
      <c r="B830" s="18" t="s">
        <v>474</v>
      </c>
      <c r="C830" s="65" t="s">
        <v>514</v>
      </c>
    </row>
    <row r="831" spans="1:3">
      <c r="A831" s="18" t="s">
        <v>908</v>
      </c>
      <c r="B831" s="18" t="s">
        <v>474</v>
      </c>
      <c r="C831" s="18" t="s">
        <v>526</v>
      </c>
    </row>
    <row r="832" spans="1:3" ht="29">
      <c r="A832" s="18" t="s">
        <v>908</v>
      </c>
      <c r="B832" s="18" t="s">
        <v>474</v>
      </c>
      <c r="C832" s="65" t="s">
        <v>527</v>
      </c>
    </row>
    <row r="833" spans="1:3">
      <c r="A833" s="18" t="s">
        <v>908</v>
      </c>
      <c r="B833" s="18" t="s">
        <v>474</v>
      </c>
      <c r="C833" s="18" t="s">
        <v>528</v>
      </c>
    </row>
    <row r="834" spans="1:3" ht="29">
      <c r="A834" s="18" t="s">
        <v>908</v>
      </c>
      <c r="B834" s="18" t="s">
        <v>474</v>
      </c>
      <c r="C834" s="65" t="s">
        <v>529</v>
      </c>
    </row>
    <row r="835" spans="1:3">
      <c r="A835" s="18" t="s">
        <v>908</v>
      </c>
      <c r="B835" s="18" t="s">
        <v>474</v>
      </c>
      <c r="C835" s="18" t="s">
        <v>530</v>
      </c>
    </row>
    <row r="836" spans="1:3" ht="29">
      <c r="A836" s="18" t="s">
        <v>908</v>
      </c>
      <c r="B836" s="18" t="s">
        <v>474</v>
      </c>
      <c r="C836" s="65" t="s">
        <v>531</v>
      </c>
    </row>
    <row r="837" spans="1:3">
      <c r="A837" s="18" t="s">
        <v>908</v>
      </c>
      <c r="B837" s="18" t="s">
        <v>474</v>
      </c>
      <c r="C837" s="18" t="s">
        <v>559</v>
      </c>
    </row>
    <row r="838" spans="1:3" ht="29">
      <c r="A838" s="18" t="s">
        <v>908</v>
      </c>
      <c r="B838" s="18" t="s">
        <v>474</v>
      </c>
      <c r="C838" s="65" t="s">
        <v>560</v>
      </c>
    </row>
    <row r="839" spans="1:3">
      <c r="A839" s="18" t="s">
        <v>908</v>
      </c>
      <c r="B839" s="18" t="s">
        <v>474</v>
      </c>
      <c r="C839" s="18" t="s">
        <v>671</v>
      </c>
    </row>
    <row r="840" spans="1:3" ht="29">
      <c r="A840" s="18" t="s">
        <v>908</v>
      </c>
      <c r="B840" s="18" t="s">
        <v>474</v>
      </c>
      <c r="C840" s="65" t="s">
        <v>672</v>
      </c>
    </row>
    <row r="841" spans="1:3">
      <c r="A841" s="18" t="s">
        <v>908</v>
      </c>
      <c r="B841" s="18" t="s">
        <v>474</v>
      </c>
      <c r="C841" s="18" t="s">
        <v>923</v>
      </c>
    </row>
    <row r="842" spans="1:3" ht="29">
      <c r="A842" s="18" t="s">
        <v>908</v>
      </c>
      <c r="B842" s="18" t="s">
        <v>474</v>
      </c>
      <c r="C842" s="65" t="s">
        <v>924</v>
      </c>
    </row>
    <row r="843" spans="1:3">
      <c r="A843" s="18" t="s">
        <v>908</v>
      </c>
      <c r="B843" s="18" t="s">
        <v>474</v>
      </c>
      <c r="C843" s="18" t="s">
        <v>675</v>
      </c>
    </row>
    <row r="844" spans="1:3">
      <c r="A844" s="18" t="s">
        <v>925</v>
      </c>
      <c r="B844" s="18" t="s">
        <v>443</v>
      </c>
      <c r="C844" s="18" t="s">
        <v>475</v>
      </c>
    </row>
    <row r="845" spans="1:3">
      <c r="A845" s="18" t="s">
        <v>925</v>
      </c>
      <c r="B845" s="18" t="s">
        <v>442</v>
      </c>
      <c r="C845" s="18" t="s">
        <v>518</v>
      </c>
    </row>
    <row r="846" spans="1:3">
      <c r="A846" s="18" t="s">
        <v>925</v>
      </c>
      <c r="B846" s="18" t="s">
        <v>442</v>
      </c>
      <c r="C846" s="18" t="s">
        <v>653</v>
      </c>
    </row>
    <row r="847" spans="1:3">
      <c r="A847" s="18" t="s">
        <v>925</v>
      </c>
      <c r="B847" s="18" t="s">
        <v>442</v>
      </c>
      <c r="C847" s="18" t="s">
        <v>532</v>
      </c>
    </row>
    <row r="848" spans="1:3">
      <c r="A848" s="18" t="s">
        <v>925</v>
      </c>
      <c r="B848" s="18" t="s">
        <v>442</v>
      </c>
      <c r="C848" s="18" t="s">
        <v>533</v>
      </c>
    </row>
    <row r="849" spans="1:3">
      <c r="A849" s="18" t="s">
        <v>925</v>
      </c>
      <c r="B849" s="18" t="s">
        <v>442</v>
      </c>
      <c r="C849" s="18" t="s">
        <v>519</v>
      </c>
    </row>
    <row r="850" spans="1:3">
      <c r="A850" s="18" t="s">
        <v>925</v>
      </c>
      <c r="B850" s="18" t="s">
        <v>442</v>
      </c>
      <c r="C850" s="18" t="s">
        <v>520</v>
      </c>
    </row>
    <row r="851" spans="1:3">
      <c r="A851" s="18" t="s">
        <v>925</v>
      </c>
      <c r="B851" s="18" t="s">
        <v>442</v>
      </c>
      <c r="C851" s="18" t="s">
        <v>521</v>
      </c>
    </row>
    <row r="852" spans="1:3">
      <c r="A852" s="18" t="s">
        <v>925</v>
      </c>
      <c r="B852" s="18" t="s">
        <v>442</v>
      </c>
      <c r="C852" s="18" t="s">
        <v>522</v>
      </c>
    </row>
    <row r="853" spans="1:3">
      <c r="A853" s="18" t="s">
        <v>925</v>
      </c>
      <c r="B853" s="18" t="s">
        <v>442</v>
      </c>
      <c r="C853" s="18" t="s">
        <v>534</v>
      </c>
    </row>
    <row r="854" spans="1:3">
      <c r="A854" s="18" t="s">
        <v>925</v>
      </c>
      <c r="B854" s="18" t="s">
        <v>442</v>
      </c>
      <c r="C854" s="18" t="s">
        <v>523</v>
      </c>
    </row>
    <row r="855" spans="1:3">
      <c r="A855" s="18" t="s">
        <v>926</v>
      </c>
      <c r="B855" s="18" t="s">
        <v>443</v>
      </c>
      <c r="C855" s="18" t="s">
        <v>476</v>
      </c>
    </row>
    <row r="856" spans="1:3">
      <c r="A856" s="18" t="s">
        <v>926</v>
      </c>
      <c r="B856" s="18" t="s">
        <v>443</v>
      </c>
      <c r="C856" s="18" t="s">
        <v>477</v>
      </c>
    </row>
    <row r="857" spans="1:3">
      <c r="A857" s="18" t="s">
        <v>927</v>
      </c>
      <c r="B857" s="18" t="s">
        <v>443</v>
      </c>
      <c r="C857" s="18" t="s">
        <v>471</v>
      </c>
    </row>
    <row r="858" spans="1:3" ht="29">
      <c r="A858" s="18" t="s">
        <v>927</v>
      </c>
      <c r="B858" s="18" t="s">
        <v>479</v>
      </c>
      <c r="C858" s="65" t="s">
        <v>928</v>
      </c>
    </row>
    <row r="859" spans="1:3">
      <c r="A859" s="18" t="s">
        <v>927</v>
      </c>
      <c r="B859" s="18" t="s">
        <v>443</v>
      </c>
      <c r="C859" s="18" t="s">
        <v>480</v>
      </c>
    </row>
    <row r="860" spans="1:3">
      <c r="A860" s="18" t="s">
        <v>927</v>
      </c>
      <c r="B860" s="18" t="s">
        <v>459</v>
      </c>
      <c r="C860" s="18" t="s">
        <v>505</v>
      </c>
    </row>
    <row r="861" spans="1:3">
      <c r="A861" s="18" t="s">
        <v>927</v>
      </c>
      <c r="B861" s="18" t="s">
        <v>459</v>
      </c>
      <c r="C861" s="18" t="s">
        <v>538</v>
      </c>
    </row>
    <row r="862" spans="1:3">
      <c r="A862" s="18" t="s">
        <v>927</v>
      </c>
      <c r="B862" s="18" t="s">
        <v>459</v>
      </c>
      <c r="C862" s="18" t="s">
        <v>498</v>
      </c>
    </row>
    <row r="863" spans="1:3">
      <c r="A863" s="18" t="s">
        <v>927</v>
      </c>
      <c r="B863" s="18" t="s">
        <v>459</v>
      </c>
      <c r="C863" s="18" t="s">
        <v>539</v>
      </c>
    </row>
    <row r="864" spans="1:3">
      <c r="A864" s="18" t="s">
        <v>927</v>
      </c>
      <c r="B864" s="18" t="s">
        <v>459</v>
      </c>
      <c r="C864" s="18" t="s">
        <v>540</v>
      </c>
    </row>
    <row r="865" spans="1:3" ht="29">
      <c r="A865" s="18" t="s">
        <v>927</v>
      </c>
      <c r="B865" s="18" t="s">
        <v>459</v>
      </c>
      <c r="C865" s="65" t="s">
        <v>506</v>
      </c>
    </row>
    <row r="866" spans="1:3">
      <c r="A866" s="18" t="s">
        <v>929</v>
      </c>
      <c r="B866" s="18" t="s">
        <v>459</v>
      </c>
      <c r="C866" s="18" t="s">
        <v>507</v>
      </c>
    </row>
    <row r="867" spans="1:3">
      <c r="A867" s="18" t="s">
        <v>929</v>
      </c>
      <c r="B867" s="18" t="s">
        <v>443</v>
      </c>
      <c r="C867" s="18" t="s">
        <v>472</v>
      </c>
    </row>
    <row r="868" spans="1:3">
      <c r="A868" s="18" t="s">
        <v>929</v>
      </c>
      <c r="B868" s="18" t="s">
        <v>566</v>
      </c>
      <c r="C868" s="18" t="s">
        <v>567</v>
      </c>
    </row>
    <row r="869" spans="1:3">
      <c r="A869" s="18" t="s">
        <v>929</v>
      </c>
      <c r="B869" s="18" t="s">
        <v>566</v>
      </c>
      <c r="C869" s="18" t="s">
        <v>568</v>
      </c>
    </row>
    <row r="870" spans="1:3">
      <c r="A870" s="18" t="s">
        <v>929</v>
      </c>
      <c r="B870" s="18" t="s">
        <v>566</v>
      </c>
      <c r="C870" s="18" t="s">
        <v>569</v>
      </c>
    </row>
    <row r="871" spans="1:3">
      <c r="A871" s="18" t="s">
        <v>929</v>
      </c>
      <c r="B871" s="18" t="s">
        <v>566</v>
      </c>
      <c r="C871" s="18" t="s">
        <v>573</v>
      </c>
    </row>
    <row r="872" spans="1:3">
      <c r="A872" s="18" t="s">
        <v>929</v>
      </c>
      <c r="B872" s="18" t="s">
        <v>566</v>
      </c>
      <c r="C872" s="18" t="s">
        <v>574</v>
      </c>
    </row>
    <row r="873" spans="1:3">
      <c r="A873" s="18" t="s">
        <v>929</v>
      </c>
      <c r="B873" s="18" t="s">
        <v>566</v>
      </c>
      <c r="C873" s="18" t="s">
        <v>575</v>
      </c>
    </row>
    <row r="874" spans="1:3">
      <c r="A874" s="18" t="s">
        <v>929</v>
      </c>
      <c r="B874" s="18" t="s">
        <v>444</v>
      </c>
      <c r="C874" s="18" t="s">
        <v>490</v>
      </c>
    </row>
    <row r="875" spans="1:3">
      <c r="A875" s="18" t="s">
        <v>929</v>
      </c>
      <c r="B875" s="18" t="s">
        <v>566</v>
      </c>
      <c r="C875" s="18" t="s">
        <v>570</v>
      </c>
    </row>
    <row r="876" spans="1:3">
      <c r="A876" s="18" t="s">
        <v>929</v>
      </c>
      <c r="B876" s="18" t="s">
        <v>566</v>
      </c>
      <c r="C876" s="18" t="s">
        <v>571</v>
      </c>
    </row>
    <row r="877" spans="1:3">
      <c r="A877" s="18" t="s">
        <v>929</v>
      </c>
      <c r="B877" s="18" t="s">
        <v>566</v>
      </c>
      <c r="C877" s="18" t="s">
        <v>576</v>
      </c>
    </row>
    <row r="878" spans="1:3" ht="87">
      <c r="A878" s="18" t="s">
        <v>929</v>
      </c>
      <c r="B878" s="18" t="s">
        <v>566</v>
      </c>
      <c r="C878" s="65" t="s">
        <v>577</v>
      </c>
    </row>
    <row r="879" spans="1:3">
      <c r="A879" s="18" t="s">
        <v>930</v>
      </c>
      <c r="B879" s="18" t="s">
        <v>443</v>
      </c>
      <c r="C879" s="18" t="s">
        <v>572</v>
      </c>
    </row>
    <row r="880" spans="1:3">
      <c r="A880" s="18" t="s">
        <v>930</v>
      </c>
      <c r="B880" s="18" t="s">
        <v>460</v>
      </c>
      <c r="C880" s="18" t="s">
        <v>508</v>
      </c>
    </row>
    <row r="881" spans="1:3">
      <c r="A881" s="18" t="s">
        <v>930</v>
      </c>
      <c r="B881" s="18" t="s">
        <v>460</v>
      </c>
      <c r="C881" s="18" t="s">
        <v>461</v>
      </c>
    </row>
    <row r="882" spans="1:3">
      <c r="A882" s="18" t="s">
        <v>930</v>
      </c>
      <c r="B882" s="18" t="s">
        <v>460</v>
      </c>
      <c r="C882" s="18" t="s">
        <v>462</v>
      </c>
    </row>
    <row r="883" spans="1:3">
      <c r="A883" s="18" t="s">
        <v>930</v>
      </c>
      <c r="B883" s="18" t="s">
        <v>460</v>
      </c>
      <c r="C883" s="18" t="s">
        <v>500</v>
      </c>
    </row>
    <row r="884" spans="1:3">
      <c r="A884" s="18" t="s">
        <v>930</v>
      </c>
      <c r="B884" s="18" t="s">
        <v>460</v>
      </c>
      <c r="C884" s="18" t="s">
        <v>541</v>
      </c>
    </row>
    <row r="885" spans="1:3">
      <c r="A885" s="18" t="s">
        <v>930</v>
      </c>
      <c r="B885" s="18" t="s">
        <v>460</v>
      </c>
      <c r="C885" s="18" t="s">
        <v>463</v>
      </c>
    </row>
    <row r="886" spans="1:3">
      <c r="A886" s="18" t="s">
        <v>930</v>
      </c>
      <c r="B886" s="18" t="s">
        <v>460</v>
      </c>
      <c r="C886" s="18" t="s">
        <v>501</v>
      </c>
    </row>
    <row r="887" spans="1:3">
      <c r="A887" s="18" t="s">
        <v>930</v>
      </c>
      <c r="B887" s="18" t="s">
        <v>460</v>
      </c>
      <c r="C887" s="18" t="s">
        <v>542</v>
      </c>
    </row>
    <row r="888" spans="1:3">
      <c r="A888" s="18" t="s">
        <v>930</v>
      </c>
      <c r="B888" s="18" t="s">
        <v>460</v>
      </c>
      <c r="C888" s="18" t="s">
        <v>763</v>
      </c>
    </row>
    <row r="889" spans="1:3">
      <c r="A889" s="18" t="s">
        <v>930</v>
      </c>
      <c r="B889" s="18" t="s">
        <v>460</v>
      </c>
      <c r="C889" s="18" t="s">
        <v>502</v>
      </c>
    </row>
    <row r="890" spans="1:3">
      <c r="A890" s="18" t="s">
        <v>930</v>
      </c>
      <c r="B890" s="18" t="s">
        <v>460</v>
      </c>
      <c r="C890" s="18" t="s">
        <v>889</v>
      </c>
    </row>
    <row r="891" spans="1:3">
      <c r="A891" s="18" t="s">
        <v>930</v>
      </c>
      <c r="B891" s="18" t="s">
        <v>460</v>
      </c>
      <c r="C891" s="18" t="s">
        <v>890</v>
      </c>
    </row>
    <row r="892" spans="1:3">
      <c r="A892" s="18" t="s">
        <v>930</v>
      </c>
      <c r="B892" s="18" t="s">
        <v>460</v>
      </c>
      <c r="C892" s="18" t="s">
        <v>464</v>
      </c>
    </row>
    <row r="893" spans="1:3">
      <c r="A893" s="18" t="s">
        <v>930</v>
      </c>
      <c r="B893" s="18" t="s">
        <v>460</v>
      </c>
      <c r="C893" s="18" t="s">
        <v>544</v>
      </c>
    </row>
    <row r="894" spans="1:3" ht="29">
      <c r="A894" s="18" t="s">
        <v>930</v>
      </c>
      <c r="B894" s="18" t="s">
        <v>460</v>
      </c>
      <c r="C894" s="65" t="s">
        <v>931</v>
      </c>
    </row>
    <row r="895" spans="1:3">
      <c r="A895" s="18" t="s">
        <v>930</v>
      </c>
      <c r="B895" s="18" t="s">
        <v>460</v>
      </c>
      <c r="C895" s="18" t="s">
        <v>892</v>
      </c>
    </row>
    <row r="896" spans="1:3" ht="29">
      <c r="A896" s="18" t="s">
        <v>930</v>
      </c>
      <c r="B896" s="18" t="s">
        <v>460</v>
      </c>
      <c r="C896" s="65" t="s">
        <v>932</v>
      </c>
    </row>
    <row r="897" spans="1:3">
      <c r="A897" s="18" t="s">
        <v>930</v>
      </c>
      <c r="B897" s="18" t="s">
        <v>460</v>
      </c>
      <c r="C897" s="18" t="s">
        <v>509</v>
      </c>
    </row>
    <row r="898" spans="1:3">
      <c r="A898" s="18" t="s">
        <v>933</v>
      </c>
      <c r="B898" s="18" t="s">
        <v>443</v>
      </c>
      <c r="C898" s="18" t="s">
        <v>473</v>
      </c>
    </row>
    <row r="899" spans="1:3">
      <c r="A899" s="18" t="s">
        <v>933</v>
      </c>
      <c r="B899" s="18" t="s">
        <v>446</v>
      </c>
      <c r="C899" s="18" t="s">
        <v>449</v>
      </c>
    </row>
    <row r="900" spans="1:3">
      <c r="A900" s="18" t="s">
        <v>933</v>
      </c>
      <c r="B900" s="18" t="s">
        <v>446</v>
      </c>
      <c r="C900" s="18" t="s">
        <v>934</v>
      </c>
    </row>
    <row r="901" spans="1:3">
      <c r="A901" s="18" t="s">
        <v>933</v>
      </c>
      <c r="B901" s="18" t="s">
        <v>446</v>
      </c>
      <c r="C901" s="18" t="s">
        <v>935</v>
      </c>
    </row>
    <row r="902" spans="1:3">
      <c r="A902" s="18" t="s">
        <v>933</v>
      </c>
      <c r="B902" s="18" t="s">
        <v>446</v>
      </c>
      <c r="C902" s="18" t="s">
        <v>936</v>
      </c>
    </row>
    <row r="903" spans="1:3">
      <c r="A903" s="18" t="s">
        <v>933</v>
      </c>
      <c r="B903" s="18" t="s">
        <v>446</v>
      </c>
      <c r="C903" s="18" t="s">
        <v>937</v>
      </c>
    </row>
    <row r="904" spans="1:3">
      <c r="A904" s="18" t="s">
        <v>933</v>
      </c>
      <c r="B904" s="18" t="s">
        <v>446</v>
      </c>
      <c r="C904" s="18" t="s">
        <v>499</v>
      </c>
    </row>
    <row r="905" spans="1:3">
      <c r="A905" s="18" t="s">
        <v>933</v>
      </c>
      <c r="B905" s="18" t="s">
        <v>446</v>
      </c>
      <c r="C905" s="18" t="s">
        <v>938</v>
      </c>
    </row>
    <row r="906" spans="1:3">
      <c r="A906" s="18" t="s">
        <v>939</v>
      </c>
      <c r="B906" s="18" t="s">
        <v>446</v>
      </c>
      <c r="C906" s="18" t="s">
        <v>940</v>
      </c>
    </row>
    <row r="907" spans="1:3">
      <c r="A907" s="18" t="s">
        <v>939</v>
      </c>
      <c r="B907" s="18" t="s">
        <v>446</v>
      </c>
      <c r="C907" s="18" t="s">
        <v>941</v>
      </c>
    </row>
    <row r="908" spans="1:3">
      <c r="A908" s="18" t="s">
        <v>939</v>
      </c>
      <c r="B908" s="18" t="s">
        <v>446</v>
      </c>
      <c r="C908" s="18" t="s">
        <v>942</v>
      </c>
    </row>
    <row r="909" spans="1:3">
      <c r="A909" s="18" t="s">
        <v>939</v>
      </c>
      <c r="B909" s="18" t="s">
        <v>446</v>
      </c>
      <c r="C909" s="18" t="s">
        <v>943</v>
      </c>
    </row>
    <row r="910" spans="1:3">
      <c r="A910" s="18" t="s">
        <v>939</v>
      </c>
      <c r="B910" s="18" t="s">
        <v>446</v>
      </c>
      <c r="C910" s="18" t="s">
        <v>944</v>
      </c>
    </row>
    <row r="911" spans="1:3">
      <c r="A911" s="18" t="s">
        <v>939</v>
      </c>
      <c r="B911" s="18" t="s">
        <v>446</v>
      </c>
      <c r="C911" s="18" t="s">
        <v>945</v>
      </c>
    </row>
    <row r="912" spans="1:3">
      <c r="A912" s="18" t="s">
        <v>939</v>
      </c>
      <c r="B912" s="18" t="s">
        <v>446</v>
      </c>
      <c r="C912" s="18" t="s">
        <v>946</v>
      </c>
    </row>
    <row r="913" spans="1:3">
      <c r="A913" s="18" t="s">
        <v>947</v>
      </c>
      <c r="B913" s="18" t="s">
        <v>443</v>
      </c>
      <c r="C913" s="18" t="s">
        <v>447</v>
      </c>
    </row>
    <row r="914" spans="1:3">
      <c r="A914" s="18" t="s">
        <v>947</v>
      </c>
      <c r="B914" s="18" t="s">
        <v>474</v>
      </c>
      <c r="C914" s="18" t="s">
        <v>510</v>
      </c>
    </row>
    <row r="915" spans="1:3">
      <c r="A915" s="18" t="s">
        <v>947</v>
      </c>
      <c r="B915" s="18" t="s">
        <v>474</v>
      </c>
      <c r="C915" s="18" t="s">
        <v>525</v>
      </c>
    </row>
    <row r="916" spans="1:3">
      <c r="A916" s="18" t="s">
        <v>947</v>
      </c>
      <c r="B916" s="18" t="s">
        <v>445</v>
      </c>
      <c r="C916" s="18" t="s">
        <v>948</v>
      </c>
    </row>
    <row r="917" spans="1:3">
      <c r="A917" s="18" t="s">
        <v>947</v>
      </c>
      <c r="B917" s="18" t="s">
        <v>445</v>
      </c>
      <c r="C917" s="18" t="s">
        <v>949</v>
      </c>
    </row>
    <row r="918" spans="1:3">
      <c r="A918" s="18" t="s">
        <v>947</v>
      </c>
      <c r="B918" s="18" t="s">
        <v>445</v>
      </c>
      <c r="C918" s="18" t="s">
        <v>950</v>
      </c>
    </row>
    <row r="919" spans="1:3">
      <c r="A919" s="18" t="s">
        <v>947</v>
      </c>
      <c r="B919" s="18" t="s">
        <v>445</v>
      </c>
      <c r="C919" s="18" t="s">
        <v>951</v>
      </c>
    </row>
    <row r="920" spans="1:3">
      <c r="A920" s="18" t="s">
        <v>947</v>
      </c>
      <c r="B920" s="18" t="s">
        <v>445</v>
      </c>
      <c r="C920" s="18" t="s">
        <v>952</v>
      </c>
    </row>
    <row r="921" spans="1:3">
      <c r="A921" s="18" t="s">
        <v>947</v>
      </c>
      <c r="B921" s="18" t="s">
        <v>445</v>
      </c>
      <c r="C921" s="18" t="s">
        <v>953</v>
      </c>
    </row>
    <row r="922" spans="1:3">
      <c r="A922" s="18" t="s">
        <v>947</v>
      </c>
      <c r="B922" s="18" t="s">
        <v>445</v>
      </c>
      <c r="C922" s="18" t="s">
        <v>954</v>
      </c>
    </row>
    <row r="923" spans="1:3">
      <c r="A923" s="18" t="s">
        <v>947</v>
      </c>
      <c r="B923" s="18" t="s">
        <v>445</v>
      </c>
      <c r="C923" s="18" t="s">
        <v>955</v>
      </c>
    </row>
    <row r="924" spans="1:3">
      <c r="A924" s="18" t="s">
        <v>947</v>
      </c>
      <c r="B924" s="18" t="s">
        <v>445</v>
      </c>
      <c r="C924" s="18" t="s">
        <v>956</v>
      </c>
    </row>
    <row r="925" spans="1:3">
      <c r="A925" s="18" t="s">
        <v>947</v>
      </c>
      <c r="B925" s="18" t="s">
        <v>445</v>
      </c>
      <c r="C925" s="18" t="s">
        <v>957</v>
      </c>
    </row>
    <row r="926" spans="1:3">
      <c r="A926" s="18" t="s">
        <v>947</v>
      </c>
      <c r="B926" s="18" t="s">
        <v>445</v>
      </c>
      <c r="C926" s="18" t="s">
        <v>958</v>
      </c>
    </row>
    <row r="927" spans="1:3">
      <c r="A927" s="18" t="s">
        <v>947</v>
      </c>
      <c r="B927" s="18" t="s">
        <v>445</v>
      </c>
      <c r="C927" s="18" t="s">
        <v>959</v>
      </c>
    </row>
    <row r="928" spans="1:3">
      <c r="A928" s="18" t="s">
        <v>947</v>
      </c>
      <c r="B928" s="18" t="s">
        <v>445</v>
      </c>
      <c r="C928" s="18" t="s">
        <v>960</v>
      </c>
    </row>
    <row r="929" spans="1:3">
      <c r="A929" s="18" t="s">
        <v>947</v>
      </c>
      <c r="B929" s="18" t="s">
        <v>474</v>
      </c>
      <c r="C929" s="18" t="s">
        <v>668</v>
      </c>
    </row>
    <row r="930" spans="1:3">
      <c r="A930" s="18" t="s">
        <v>947</v>
      </c>
      <c r="B930" s="18" t="s">
        <v>474</v>
      </c>
      <c r="C930" s="18" t="s">
        <v>922</v>
      </c>
    </row>
    <row r="931" spans="1:3">
      <c r="A931" s="18" t="s">
        <v>947</v>
      </c>
      <c r="B931" s="18" t="s">
        <v>474</v>
      </c>
      <c r="C931" s="18" t="s">
        <v>511</v>
      </c>
    </row>
    <row r="932" spans="1:3" ht="29">
      <c r="A932" s="18" t="s">
        <v>947</v>
      </c>
      <c r="B932" s="18" t="s">
        <v>474</v>
      </c>
      <c r="C932" s="65" t="s">
        <v>512</v>
      </c>
    </row>
    <row r="933" spans="1:3">
      <c r="A933" s="18" t="s">
        <v>947</v>
      </c>
      <c r="B933" s="18" t="s">
        <v>474</v>
      </c>
      <c r="C933" s="18" t="s">
        <v>513</v>
      </c>
    </row>
    <row r="934" spans="1:3" ht="29">
      <c r="A934" s="18" t="s">
        <v>947</v>
      </c>
      <c r="B934" s="18" t="s">
        <v>474</v>
      </c>
      <c r="C934" s="65" t="s">
        <v>514</v>
      </c>
    </row>
    <row r="935" spans="1:3">
      <c r="A935" s="18" t="s">
        <v>947</v>
      </c>
      <c r="B935" s="18" t="s">
        <v>474</v>
      </c>
      <c r="C935" s="18" t="s">
        <v>526</v>
      </c>
    </row>
    <row r="936" spans="1:3" ht="29">
      <c r="A936" s="18" t="s">
        <v>947</v>
      </c>
      <c r="B936" s="18" t="s">
        <v>474</v>
      </c>
      <c r="C936" s="65" t="s">
        <v>527</v>
      </c>
    </row>
    <row r="937" spans="1:3">
      <c r="A937" s="18" t="s">
        <v>947</v>
      </c>
      <c r="B937" s="18" t="s">
        <v>474</v>
      </c>
      <c r="C937" s="18" t="s">
        <v>528</v>
      </c>
    </row>
    <row r="938" spans="1:3" ht="29">
      <c r="A938" s="18" t="s">
        <v>947</v>
      </c>
      <c r="B938" s="18" t="s">
        <v>474</v>
      </c>
      <c r="C938" s="65" t="s">
        <v>529</v>
      </c>
    </row>
    <row r="939" spans="1:3">
      <c r="A939" s="18" t="s">
        <v>947</v>
      </c>
      <c r="B939" s="18" t="s">
        <v>474</v>
      </c>
      <c r="C939" s="18" t="s">
        <v>530</v>
      </c>
    </row>
    <row r="940" spans="1:3" ht="29">
      <c r="A940" s="18" t="s">
        <v>947</v>
      </c>
      <c r="B940" s="18" t="s">
        <v>474</v>
      </c>
      <c r="C940" s="65" t="s">
        <v>531</v>
      </c>
    </row>
    <row r="941" spans="1:3">
      <c r="A941" s="18" t="s">
        <v>947</v>
      </c>
      <c r="B941" s="18" t="s">
        <v>474</v>
      </c>
      <c r="C941" s="18" t="s">
        <v>559</v>
      </c>
    </row>
    <row r="942" spans="1:3" ht="29">
      <c r="A942" s="18" t="s">
        <v>947</v>
      </c>
      <c r="B942" s="18" t="s">
        <v>474</v>
      </c>
      <c r="C942" s="65" t="s">
        <v>560</v>
      </c>
    </row>
    <row r="943" spans="1:3">
      <c r="A943" s="18" t="s">
        <v>947</v>
      </c>
      <c r="B943" s="18" t="s">
        <v>474</v>
      </c>
      <c r="C943" s="18" t="s">
        <v>671</v>
      </c>
    </row>
    <row r="944" spans="1:3" ht="29">
      <c r="A944" s="18" t="s">
        <v>961</v>
      </c>
      <c r="B944" s="18" t="s">
        <v>474</v>
      </c>
      <c r="C944" s="65" t="s">
        <v>672</v>
      </c>
    </row>
    <row r="945" spans="1:3">
      <c r="A945" s="18" t="s">
        <v>961</v>
      </c>
      <c r="B945" s="18" t="s">
        <v>474</v>
      </c>
      <c r="C945" s="18" t="s">
        <v>923</v>
      </c>
    </row>
    <row r="946" spans="1:3" ht="29">
      <c r="A946" s="18" t="s">
        <v>961</v>
      </c>
      <c r="B946" s="18" t="s">
        <v>474</v>
      </c>
      <c r="C946" s="65" t="s">
        <v>924</v>
      </c>
    </row>
    <row r="947" spans="1:3">
      <c r="A947" s="18" t="s">
        <v>961</v>
      </c>
      <c r="B947" s="18" t="s">
        <v>474</v>
      </c>
      <c r="C947" s="18" t="s">
        <v>675</v>
      </c>
    </row>
    <row r="948" spans="1:3">
      <c r="A948" s="18" t="s">
        <v>961</v>
      </c>
      <c r="B948" s="18" t="s">
        <v>443</v>
      </c>
      <c r="C948" s="18" t="s">
        <v>475</v>
      </c>
    </row>
    <row r="949" spans="1:3">
      <c r="A949" s="18" t="s">
        <v>961</v>
      </c>
      <c r="B949" s="18" t="s">
        <v>442</v>
      </c>
      <c r="C949" s="18" t="s">
        <v>518</v>
      </c>
    </row>
    <row r="950" spans="1:3">
      <c r="A950" s="18" t="s">
        <v>961</v>
      </c>
      <c r="B950" s="18" t="s">
        <v>442</v>
      </c>
      <c r="C950" s="18" t="s">
        <v>653</v>
      </c>
    </row>
    <row r="951" spans="1:3">
      <c r="A951" s="18" t="s">
        <v>961</v>
      </c>
      <c r="B951" s="18" t="s">
        <v>442</v>
      </c>
      <c r="C951" s="18" t="s">
        <v>532</v>
      </c>
    </row>
    <row r="952" spans="1:3">
      <c r="A952" s="18" t="s">
        <v>961</v>
      </c>
      <c r="B952" s="18" t="s">
        <v>442</v>
      </c>
      <c r="C952" s="18" t="s">
        <v>533</v>
      </c>
    </row>
    <row r="953" spans="1:3">
      <c r="A953" s="18" t="s">
        <v>961</v>
      </c>
      <c r="B953" s="18" t="s">
        <v>442</v>
      </c>
      <c r="C953" s="18" t="s">
        <v>519</v>
      </c>
    </row>
    <row r="954" spans="1:3">
      <c r="A954" s="18" t="s">
        <v>961</v>
      </c>
      <c r="B954" s="18" t="s">
        <v>442</v>
      </c>
      <c r="C954" s="18" t="s">
        <v>520</v>
      </c>
    </row>
    <row r="955" spans="1:3">
      <c r="A955" s="18" t="s">
        <v>961</v>
      </c>
      <c r="B955" s="18" t="s">
        <v>442</v>
      </c>
      <c r="C955" s="18" t="s">
        <v>521</v>
      </c>
    </row>
    <row r="956" spans="1:3">
      <c r="A956" s="18" t="s">
        <v>962</v>
      </c>
      <c r="B956" s="18" t="s">
        <v>442</v>
      </c>
      <c r="C956" s="18" t="s">
        <v>522</v>
      </c>
    </row>
    <row r="957" spans="1:3">
      <c r="A957" s="18" t="s">
        <v>962</v>
      </c>
      <c r="B957" s="18" t="s">
        <v>442</v>
      </c>
      <c r="C957" s="18" t="s">
        <v>534</v>
      </c>
    </row>
    <row r="958" spans="1:3">
      <c r="A958" s="18" t="s">
        <v>962</v>
      </c>
      <c r="B958" s="18" t="s">
        <v>442</v>
      </c>
      <c r="C958" s="18" t="s">
        <v>523</v>
      </c>
    </row>
    <row r="959" spans="1:3">
      <c r="A959" s="18" t="s">
        <v>962</v>
      </c>
      <c r="B959" s="18" t="s">
        <v>443</v>
      </c>
      <c r="C959" s="18" t="s">
        <v>476</v>
      </c>
    </row>
    <row r="960" spans="1:3">
      <c r="A960" s="18" t="s">
        <v>962</v>
      </c>
      <c r="B960" s="18" t="s">
        <v>443</v>
      </c>
      <c r="C960" s="18" t="s">
        <v>477</v>
      </c>
    </row>
    <row r="961" spans="1:3">
      <c r="A961" s="18" t="s">
        <v>963</v>
      </c>
      <c r="B961" s="18" t="s">
        <v>443</v>
      </c>
      <c r="C961" s="18" t="s">
        <v>471</v>
      </c>
    </row>
    <row r="962" spans="1:3" ht="29">
      <c r="A962" s="18" t="s">
        <v>963</v>
      </c>
      <c r="B962" s="18" t="s">
        <v>479</v>
      </c>
      <c r="C962" s="65" t="s">
        <v>964</v>
      </c>
    </row>
    <row r="963" spans="1:3">
      <c r="A963" s="18" t="s">
        <v>963</v>
      </c>
      <c r="B963" s="18" t="s">
        <v>443</v>
      </c>
      <c r="C963" s="18" t="s">
        <v>480</v>
      </c>
    </row>
    <row r="964" spans="1:3">
      <c r="A964" s="18" t="s">
        <v>963</v>
      </c>
      <c r="B964" s="18" t="s">
        <v>459</v>
      </c>
      <c r="C964" s="18" t="s">
        <v>505</v>
      </c>
    </row>
    <row r="965" spans="1:3">
      <c r="A965" s="18" t="s">
        <v>963</v>
      </c>
      <c r="B965" s="18" t="s">
        <v>459</v>
      </c>
      <c r="C965" s="18" t="s">
        <v>538</v>
      </c>
    </row>
    <row r="966" spans="1:3">
      <c r="A966" s="18" t="s">
        <v>963</v>
      </c>
      <c r="B966" s="18" t="s">
        <v>459</v>
      </c>
      <c r="C966" s="18" t="s">
        <v>498</v>
      </c>
    </row>
    <row r="967" spans="1:3">
      <c r="A967" s="18" t="s">
        <v>963</v>
      </c>
      <c r="B967" s="18" t="s">
        <v>459</v>
      </c>
      <c r="C967" s="18" t="s">
        <v>539</v>
      </c>
    </row>
    <row r="968" spans="1:3">
      <c r="A968" s="18" t="s">
        <v>963</v>
      </c>
      <c r="B968" s="18" t="s">
        <v>459</v>
      </c>
      <c r="C968" s="18" t="s">
        <v>540</v>
      </c>
    </row>
    <row r="969" spans="1:3" ht="29">
      <c r="A969" s="18" t="s">
        <v>963</v>
      </c>
      <c r="B969" s="18" t="s">
        <v>459</v>
      </c>
      <c r="C969" s="65" t="s">
        <v>506</v>
      </c>
    </row>
    <row r="970" spans="1:3">
      <c r="A970" s="18" t="s">
        <v>965</v>
      </c>
      <c r="B970" s="18" t="s">
        <v>459</v>
      </c>
      <c r="C970" s="18" t="s">
        <v>507</v>
      </c>
    </row>
    <row r="971" spans="1:3">
      <c r="A971" s="18" t="s">
        <v>965</v>
      </c>
      <c r="B971" s="18" t="s">
        <v>443</v>
      </c>
      <c r="C971" s="18" t="s">
        <v>472</v>
      </c>
    </row>
    <row r="972" spans="1:3">
      <c r="A972" s="18" t="s">
        <v>965</v>
      </c>
      <c r="B972" s="18" t="s">
        <v>566</v>
      </c>
      <c r="C972" s="18" t="s">
        <v>567</v>
      </c>
    </row>
    <row r="973" spans="1:3">
      <c r="A973" s="18" t="s">
        <v>965</v>
      </c>
      <c r="B973" s="18" t="s">
        <v>566</v>
      </c>
      <c r="C973" s="18" t="s">
        <v>568</v>
      </c>
    </row>
    <row r="974" spans="1:3">
      <c r="A974" s="18" t="s">
        <v>965</v>
      </c>
      <c r="B974" s="18" t="s">
        <v>566</v>
      </c>
      <c r="C974" s="18" t="s">
        <v>569</v>
      </c>
    </row>
    <row r="975" spans="1:3">
      <c r="A975" s="18" t="s">
        <v>965</v>
      </c>
      <c r="B975" s="18" t="s">
        <v>566</v>
      </c>
      <c r="C975" s="18" t="s">
        <v>573</v>
      </c>
    </row>
    <row r="976" spans="1:3">
      <c r="A976" s="18" t="s">
        <v>965</v>
      </c>
      <c r="B976" s="18" t="s">
        <v>566</v>
      </c>
      <c r="C976" s="18" t="s">
        <v>574</v>
      </c>
    </row>
    <row r="977" spans="1:3">
      <c r="A977" s="18" t="s">
        <v>965</v>
      </c>
      <c r="B977" s="18" t="s">
        <v>566</v>
      </c>
      <c r="C977" s="18" t="s">
        <v>575</v>
      </c>
    </row>
    <row r="978" spans="1:3">
      <c r="A978" s="18" t="s">
        <v>965</v>
      </c>
      <c r="B978" s="18" t="s">
        <v>444</v>
      </c>
      <c r="C978" s="18" t="s">
        <v>490</v>
      </c>
    </row>
    <row r="979" spans="1:3">
      <c r="A979" s="18" t="s">
        <v>965</v>
      </c>
      <c r="B979" s="18" t="s">
        <v>566</v>
      </c>
      <c r="C979" s="18" t="s">
        <v>570</v>
      </c>
    </row>
    <row r="980" spans="1:3">
      <c r="A980" s="18" t="s">
        <v>965</v>
      </c>
      <c r="B980" s="18" t="s">
        <v>566</v>
      </c>
      <c r="C980" s="18" t="s">
        <v>571</v>
      </c>
    </row>
    <row r="981" spans="1:3">
      <c r="A981" s="18" t="s">
        <v>965</v>
      </c>
      <c r="B981" s="18" t="s">
        <v>566</v>
      </c>
      <c r="C981" s="18" t="s">
        <v>576</v>
      </c>
    </row>
    <row r="982" spans="1:3" ht="87">
      <c r="A982" s="18" t="s">
        <v>965</v>
      </c>
      <c r="B982" s="18" t="s">
        <v>566</v>
      </c>
      <c r="C982" s="65" t="s">
        <v>577</v>
      </c>
    </row>
    <row r="983" spans="1:3">
      <c r="A983" s="18" t="s">
        <v>966</v>
      </c>
      <c r="B983" s="18" t="s">
        <v>443</v>
      </c>
      <c r="C983" s="18" t="s">
        <v>572</v>
      </c>
    </row>
    <row r="984" spans="1:3">
      <c r="A984" s="18" t="s">
        <v>966</v>
      </c>
      <c r="B984" s="18" t="s">
        <v>460</v>
      </c>
      <c r="C984" s="18" t="s">
        <v>508</v>
      </c>
    </row>
    <row r="985" spans="1:3">
      <c r="A985" s="18" t="s">
        <v>966</v>
      </c>
      <c r="B985" s="18" t="s">
        <v>460</v>
      </c>
      <c r="C985" s="18" t="s">
        <v>461</v>
      </c>
    </row>
    <row r="986" spans="1:3">
      <c r="A986" s="18" t="s">
        <v>966</v>
      </c>
      <c r="B986" s="18" t="s">
        <v>460</v>
      </c>
      <c r="C986" s="18" t="s">
        <v>462</v>
      </c>
    </row>
    <row r="987" spans="1:3">
      <c r="A987" s="18" t="s">
        <v>966</v>
      </c>
      <c r="B987" s="18" t="s">
        <v>460</v>
      </c>
      <c r="C987" s="18" t="s">
        <v>500</v>
      </c>
    </row>
    <row r="988" spans="1:3">
      <c r="A988" s="18" t="s">
        <v>966</v>
      </c>
      <c r="B988" s="18" t="s">
        <v>460</v>
      </c>
      <c r="C988" s="18" t="s">
        <v>541</v>
      </c>
    </row>
    <row r="989" spans="1:3">
      <c r="A989" s="18" t="s">
        <v>966</v>
      </c>
      <c r="B989" s="18" t="s">
        <v>460</v>
      </c>
      <c r="C989" s="18" t="s">
        <v>463</v>
      </c>
    </row>
    <row r="990" spans="1:3">
      <c r="A990" s="18" t="s">
        <v>966</v>
      </c>
      <c r="B990" s="18" t="s">
        <v>460</v>
      </c>
      <c r="C990" s="18" t="s">
        <v>501</v>
      </c>
    </row>
    <row r="991" spans="1:3">
      <c r="A991" s="18" t="s">
        <v>966</v>
      </c>
      <c r="B991" s="18" t="s">
        <v>460</v>
      </c>
      <c r="C991" s="18" t="s">
        <v>542</v>
      </c>
    </row>
    <row r="992" spans="1:3">
      <c r="A992" s="18" t="s">
        <v>966</v>
      </c>
      <c r="B992" s="18" t="s">
        <v>460</v>
      </c>
      <c r="C992" s="18" t="s">
        <v>967</v>
      </c>
    </row>
    <row r="993" spans="1:3">
      <c r="A993" s="18" t="s">
        <v>966</v>
      </c>
      <c r="B993" s="18" t="s">
        <v>460</v>
      </c>
      <c r="C993" s="18" t="s">
        <v>502</v>
      </c>
    </row>
    <row r="994" spans="1:3">
      <c r="A994" s="18" t="s">
        <v>966</v>
      </c>
      <c r="B994" s="18" t="s">
        <v>460</v>
      </c>
      <c r="C994" s="18" t="s">
        <v>889</v>
      </c>
    </row>
    <row r="995" spans="1:3">
      <c r="A995" s="18" t="s">
        <v>966</v>
      </c>
      <c r="B995" s="18" t="s">
        <v>460</v>
      </c>
      <c r="C995" s="18" t="s">
        <v>890</v>
      </c>
    </row>
    <row r="996" spans="1:3">
      <c r="A996" s="18" t="s">
        <v>966</v>
      </c>
      <c r="B996" s="18" t="s">
        <v>460</v>
      </c>
      <c r="C996" s="18" t="s">
        <v>464</v>
      </c>
    </row>
    <row r="997" spans="1:3">
      <c r="A997" s="18" t="s">
        <v>966</v>
      </c>
      <c r="B997" s="18" t="s">
        <v>460</v>
      </c>
      <c r="C997" s="18" t="s">
        <v>544</v>
      </c>
    </row>
    <row r="998" spans="1:3" ht="29">
      <c r="A998" s="18" t="s">
        <v>966</v>
      </c>
      <c r="B998" s="18" t="s">
        <v>460</v>
      </c>
      <c r="C998" s="65" t="s">
        <v>968</v>
      </c>
    </row>
    <row r="999" spans="1:3">
      <c r="A999" s="18" t="s">
        <v>966</v>
      </c>
      <c r="B999" s="18" t="s">
        <v>460</v>
      </c>
      <c r="C999" s="18" t="s">
        <v>969</v>
      </c>
    </row>
    <row r="1000" spans="1:3" ht="29">
      <c r="A1000" s="18" t="s">
        <v>966</v>
      </c>
      <c r="B1000" s="18" t="s">
        <v>460</v>
      </c>
      <c r="C1000" s="65" t="s">
        <v>970</v>
      </c>
    </row>
    <row r="1001" spans="1:3">
      <c r="A1001" s="18" t="s">
        <v>966</v>
      </c>
      <c r="B1001" s="18" t="s">
        <v>460</v>
      </c>
      <c r="C1001" s="18" t="s">
        <v>509</v>
      </c>
    </row>
    <row r="1002" spans="1:3">
      <c r="A1002" s="18" t="s">
        <v>971</v>
      </c>
      <c r="B1002" s="18" t="s">
        <v>443</v>
      </c>
      <c r="C1002" s="18" t="s">
        <v>473</v>
      </c>
    </row>
    <row r="1003" spans="1:3">
      <c r="A1003" s="18" t="s">
        <v>971</v>
      </c>
      <c r="B1003" s="18" t="s">
        <v>446</v>
      </c>
      <c r="C1003" s="18" t="s">
        <v>449</v>
      </c>
    </row>
    <row r="1004" spans="1:3">
      <c r="A1004" s="18" t="s">
        <v>971</v>
      </c>
      <c r="B1004" s="18" t="s">
        <v>446</v>
      </c>
      <c r="C1004" s="18" t="s">
        <v>972</v>
      </c>
    </row>
    <row r="1005" spans="1:3">
      <c r="A1005" s="18" t="s">
        <v>971</v>
      </c>
      <c r="B1005" s="18" t="s">
        <v>446</v>
      </c>
      <c r="C1005" s="18" t="s">
        <v>973</v>
      </c>
    </row>
    <row r="1006" spans="1:3">
      <c r="A1006" s="18" t="s">
        <v>971</v>
      </c>
      <c r="B1006" s="18" t="s">
        <v>446</v>
      </c>
      <c r="C1006" s="18" t="s">
        <v>974</v>
      </c>
    </row>
    <row r="1007" spans="1:3">
      <c r="A1007" s="18" t="s">
        <v>971</v>
      </c>
      <c r="B1007" s="18" t="s">
        <v>446</v>
      </c>
      <c r="C1007" s="18" t="s">
        <v>975</v>
      </c>
    </row>
    <row r="1008" spans="1:3">
      <c r="A1008" s="18" t="s">
        <v>971</v>
      </c>
      <c r="B1008" s="18" t="s">
        <v>446</v>
      </c>
      <c r="C1008" s="18" t="s">
        <v>499</v>
      </c>
    </row>
    <row r="1009" spans="1:3">
      <c r="A1009" s="18" t="s">
        <v>971</v>
      </c>
      <c r="B1009" s="18" t="s">
        <v>446</v>
      </c>
      <c r="C1009" s="18" t="s">
        <v>976</v>
      </c>
    </row>
    <row r="1010" spans="1:3">
      <c r="A1010" s="18" t="s">
        <v>971</v>
      </c>
      <c r="B1010" s="18" t="s">
        <v>446</v>
      </c>
      <c r="C1010" s="18" t="s">
        <v>977</v>
      </c>
    </row>
    <row r="1011" spans="1:3">
      <c r="A1011" s="18" t="s">
        <v>971</v>
      </c>
      <c r="B1011" s="18" t="s">
        <v>446</v>
      </c>
      <c r="C1011" s="18" t="s">
        <v>978</v>
      </c>
    </row>
    <row r="1012" spans="1:3">
      <c r="A1012" s="18" t="s">
        <v>971</v>
      </c>
      <c r="B1012" s="18" t="s">
        <v>446</v>
      </c>
      <c r="C1012" s="18" t="s">
        <v>979</v>
      </c>
    </row>
    <row r="1013" spans="1:3">
      <c r="A1013" s="18" t="s">
        <v>971</v>
      </c>
      <c r="B1013" s="18" t="s">
        <v>446</v>
      </c>
      <c r="C1013" s="18" t="s">
        <v>980</v>
      </c>
    </row>
    <row r="1014" spans="1:3">
      <c r="A1014" s="18" t="s">
        <v>981</v>
      </c>
      <c r="B1014" s="18" t="s">
        <v>446</v>
      </c>
      <c r="C1014" s="18" t="s">
        <v>982</v>
      </c>
    </row>
    <row r="1015" spans="1:3">
      <c r="A1015" s="18" t="s">
        <v>981</v>
      </c>
      <c r="B1015" s="18" t="s">
        <v>446</v>
      </c>
      <c r="C1015" s="18" t="s">
        <v>983</v>
      </c>
    </row>
    <row r="1016" spans="1:3">
      <c r="A1016" s="18" t="s">
        <v>981</v>
      </c>
      <c r="B1016" s="18" t="s">
        <v>446</v>
      </c>
      <c r="C1016" s="18" t="s">
        <v>984</v>
      </c>
    </row>
    <row r="1017" spans="1:3">
      <c r="A1017" s="18" t="s">
        <v>981</v>
      </c>
      <c r="B1017" s="18" t="s">
        <v>443</v>
      </c>
      <c r="C1017" s="18" t="s">
        <v>447</v>
      </c>
    </row>
    <row r="1018" spans="1:3">
      <c r="A1018" s="18" t="s">
        <v>981</v>
      </c>
      <c r="B1018" s="18" t="s">
        <v>474</v>
      </c>
      <c r="C1018" s="18" t="s">
        <v>510</v>
      </c>
    </row>
    <row r="1019" spans="1:3">
      <c r="A1019" s="18" t="s">
        <v>981</v>
      </c>
      <c r="B1019" s="18" t="s">
        <v>474</v>
      </c>
      <c r="C1019" s="18" t="s">
        <v>525</v>
      </c>
    </row>
    <row r="1020" spans="1:3">
      <c r="A1020" s="18" t="s">
        <v>981</v>
      </c>
      <c r="B1020" s="18" t="s">
        <v>445</v>
      </c>
      <c r="C1020" s="18" t="s">
        <v>985</v>
      </c>
    </row>
    <row r="1021" spans="1:3">
      <c r="A1021" s="18" t="s">
        <v>981</v>
      </c>
      <c r="B1021" s="18" t="s">
        <v>445</v>
      </c>
      <c r="C1021" s="18" t="s">
        <v>986</v>
      </c>
    </row>
    <row r="1022" spans="1:3">
      <c r="A1022" s="18" t="s">
        <v>981</v>
      </c>
      <c r="B1022" s="18" t="s">
        <v>445</v>
      </c>
      <c r="C1022" s="18" t="s">
        <v>987</v>
      </c>
    </row>
    <row r="1023" spans="1:3">
      <c r="A1023" s="18" t="s">
        <v>981</v>
      </c>
      <c r="B1023" s="18" t="s">
        <v>445</v>
      </c>
      <c r="C1023" s="18" t="s">
        <v>988</v>
      </c>
    </row>
    <row r="1024" spans="1:3">
      <c r="A1024" s="18" t="s">
        <v>981</v>
      </c>
      <c r="B1024" s="18" t="s">
        <v>445</v>
      </c>
      <c r="C1024" s="18" t="s">
        <v>989</v>
      </c>
    </row>
    <row r="1025" spans="1:3">
      <c r="A1025" s="18" t="s">
        <v>981</v>
      </c>
      <c r="B1025" s="18" t="s">
        <v>445</v>
      </c>
      <c r="C1025" s="18" t="s">
        <v>990</v>
      </c>
    </row>
    <row r="1026" spans="1:3">
      <c r="A1026" s="18" t="s">
        <v>981</v>
      </c>
      <c r="B1026" s="18" t="s">
        <v>445</v>
      </c>
      <c r="C1026" s="18" t="s">
        <v>991</v>
      </c>
    </row>
    <row r="1027" spans="1:3">
      <c r="A1027" s="18" t="s">
        <v>992</v>
      </c>
      <c r="B1027" s="18" t="s">
        <v>445</v>
      </c>
      <c r="C1027" s="18" t="s">
        <v>993</v>
      </c>
    </row>
    <row r="1028" spans="1:3">
      <c r="A1028" s="18" t="s">
        <v>992</v>
      </c>
      <c r="B1028" s="18" t="s">
        <v>445</v>
      </c>
      <c r="C1028" s="18" t="s">
        <v>994</v>
      </c>
    </row>
    <row r="1029" spans="1:3">
      <c r="A1029" s="18" t="s">
        <v>992</v>
      </c>
      <c r="B1029" s="18" t="s">
        <v>445</v>
      </c>
      <c r="C1029" s="18" t="s">
        <v>995</v>
      </c>
    </row>
    <row r="1030" spans="1:3">
      <c r="A1030" s="18" t="s">
        <v>992</v>
      </c>
      <c r="B1030" s="18" t="s">
        <v>445</v>
      </c>
      <c r="C1030" s="18" t="s">
        <v>996</v>
      </c>
    </row>
    <row r="1031" spans="1:3">
      <c r="A1031" s="18" t="s">
        <v>992</v>
      </c>
      <c r="B1031" s="18" t="s">
        <v>445</v>
      </c>
      <c r="C1031" s="18" t="s">
        <v>997</v>
      </c>
    </row>
    <row r="1032" spans="1:3">
      <c r="A1032" s="18" t="s">
        <v>992</v>
      </c>
      <c r="B1032" s="18" t="s">
        <v>445</v>
      </c>
      <c r="C1032" s="18" t="s">
        <v>998</v>
      </c>
    </row>
    <row r="1033" spans="1:3">
      <c r="A1033" s="18" t="s">
        <v>992</v>
      </c>
      <c r="B1033" s="18" t="s">
        <v>474</v>
      </c>
      <c r="C1033" s="18" t="s">
        <v>668</v>
      </c>
    </row>
    <row r="1034" spans="1:3">
      <c r="A1034" s="18" t="s">
        <v>992</v>
      </c>
      <c r="B1034" s="18" t="s">
        <v>474</v>
      </c>
      <c r="C1034" s="18" t="s">
        <v>922</v>
      </c>
    </row>
    <row r="1035" spans="1:3">
      <c r="A1035" s="18" t="s">
        <v>992</v>
      </c>
      <c r="B1035" s="18" t="s">
        <v>474</v>
      </c>
      <c r="C1035" s="18" t="s">
        <v>511</v>
      </c>
    </row>
    <row r="1036" spans="1:3" ht="29">
      <c r="A1036" s="18" t="s">
        <v>992</v>
      </c>
      <c r="B1036" s="18" t="s">
        <v>474</v>
      </c>
      <c r="C1036" s="65" t="s">
        <v>512</v>
      </c>
    </row>
    <row r="1037" spans="1:3">
      <c r="A1037" s="18" t="s">
        <v>992</v>
      </c>
      <c r="B1037" s="18" t="s">
        <v>474</v>
      </c>
      <c r="C1037" s="18" t="s">
        <v>513</v>
      </c>
    </row>
    <row r="1038" spans="1:3" ht="29">
      <c r="A1038" s="18" t="s">
        <v>992</v>
      </c>
      <c r="B1038" s="18" t="s">
        <v>474</v>
      </c>
      <c r="C1038" s="65" t="s">
        <v>514</v>
      </c>
    </row>
    <row r="1039" spans="1:3">
      <c r="A1039" s="18" t="s">
        <v>992</v>
      </c>
      <c r="B1039" s="18" t="s">
        <v>474</v>
      </c>
      <c r="C1039" s="18" t="s">
        <v>526</v>
      </c>
    </row>
    <row r="1040" spans="1:3" ht="29">
      <c r="A1040" s="18" t="s">
        <v>992</v>
      </c>
      <c r="B1040" s="18" t="s">
        <v>474</v>
      </c>
      <c r="C1040" s="65" t="s">
        <v>527</v>
      </c>
    </row>
    <row r="1041" spans="1:3">
      <c r="A1041" s="18" t="s">
        <v>992</v>
      </c>
      <c r="B1041" s="18" t="s">
        <v>474</v>
      </c>
      <c r="C1041" s="18" t="s">
        <v>528</v>
      </c>
    </row>
    <row r="1042" spans="1:3" ht="29">
      <c r="A1042" s="18" t="s">
        <v>992</v>
      </c>
      <c r="B1042" s="18" t="s">
        <v>474</v>
      </c>
      <c r="C1042" s="65" t="s">
        <v>529</v>
      </c>
    </row>
    <row r="1043" spans="1:3">
      <c r="A1043" s="18" t="s">
        <v>992</v>
      </c>
      <c r="B1043" s="18" t="s">
        <v>474</v>
      </c>
      <c r="C1043" s="18" t="s">
        <v>530</v>
      </c>
    </row>
    <row r="1044" spans="1:3" ht="29">
      <c r="A1044" s="18" t="s">
        <v>992</v>
      </c>
      <c r="B1044" s="18" t="s">
        <v>474</v>
      </c>
      <c r="C1044" s="65" t="s">
        <v>531</v>
      </c>
    </row>
    <row r="1045" spans="1:3">
      <c r="A1045" s="18" t="s">
        <v>992</v>
      </c>
      <c r="B1045" s="18" t="s">
        <v>474</v>
      </c>
      <c r="C1045" s="18" t="s">
        <v>559</v>
      </c>
    </row>
    <row r="1046" spans="1:3" ht="29">
      <c r="A1046" s="18" t="s">
        <v>992</v>
      </c>
      <c r="B1046" s="18" t="s">
        <v>474</v>
      </c>
      <c r="C1046" s="65" t="s">
        <v>560</v>
      </c>
    </row>
    <row r="1047" spans="1:3">
      <c r="A1047" s="18" t="s">
        <v>992</v>
      </c>
      <c r="B1047" s="18" t="s">
        <v>474</v>
      </c>
      <c r="C1047" s="18" t="s">
        <v>671</v>
      </c>
    </row>
    <row r="1048" spans="1:3" ht="29">
      <c r="A1048" s="18" t="s">
        <v>992</v>
      </c>
      <c r="B1048" s="18" t="s">
        <v>474</v>
      </c>
      <c r="C1048" s="65" t="s">
        <v>672</v>
      </c>
    </row>
    <row r="1049" spans="1:3">
      <c r="A1049" s="18" t="s">
        <v>992</v>
      </c>
      <c r="B1049" s="18" t="s">
        <v>474</v>
      </c>
      <c r="C1049" s="18" t="s">
        <v>923</v>
      </c>
    </row>
    <row r="1050" spans="1:3" ht="29">
      <c r="A1050" s="18" t="s">
        <v>992</v>
      </c>
      <c r="B1050" s="18" t="s">
        <v>474</v>
      </c>
      <c r="C1050" s="65" t="s">
        <v>924</v>
      </c>
    </row>
    <row r="1051" spans="1:3">
      <c r="A1051" s="18" t="s">
        <v>992</v>
      </c>
      <c r="B1051" s="18" t="s">
        <v>474</v>
      </c>
      <c r="C1051" s="18" t="s">
        <v>675</v>
      </c>
    </row>
    <row r="1052" spans="1:3">
      <c r="A1052" s="18" t="s">
        <v>999</v>
      </c>
      <c r="B1052" s="18" t="s">
        <v>443</v>
      </c>
      <c r="C1052" s="18" t="s">
        <v>475</v>
      </c>
    </row>
    <row r="1053" spans="1:3">
      <c r="A1053" s="18" t="s">
        <v>999</v>
      </c>
      <c r="B1053" s="18" t="s">
        <v>442</v>
      </c>
      <c r="C1053" s="18" t="s">
        <v>518</v>
      </c>
    </row>
    <row r="1054" spans="1:3">
      <c r="A1054" s="18" t="s">
        <v>999</v>
      </c>
      <c r="B1054" s="18" t="s">
        <v>442</v>
      </c>
      <c r="C1054" s="18" t="s">
        <v>653</v>
      </c>
    </row>
    <row r="1055" spans="1:3">
      <c r="A1055" s="18" t="s">
        <v>999</v>
      </c>
      <c r="B1055" s="18" t="s">
        <v>442</v>
      </c>
      <c r="C1055" s="18" t="s">
        <v>532</v>
      </c>
    </row>
    <row r="1056" spans="1:3">
      <c r="A1056" s="18" t="s">
        <v>999</v>
      </c>
      <c r="B1056" s="18" t="s">
        <v>442</v>
      </c>
      <c r="C1056" s="18" t="s">
        <v>533</v>
      </c>
    </row>
    <row r="1057" spans="1:3">
      <c r="A1057" s="18" t="s">
        <v>999</v>
      </c>
      <c r="B1057" s="18" t="s">
        <v>442</v>
      </c>
      <c r="C1057" s="18" t="s">
        <v>519</v>
      </c>
    </row>
    <row r="1058" spans="1:3">
      <c r="A1058" s="18" t="s">
        <v>999</v>
      </c>
      <c r="B1058" s="18" t="s">
        <v>442</v>
      </c>
      <c r="C1058" s="18" t="s">
        <v>520</v>
      </c>
    </row>
    <row r="1059" spans="1:3">
      <c r="A1059" s="18" t="s">
        <v>999</v>
      </c>
      <c r="B1059" s="18" t="s">
        <v>442</v>
      </c>
      <c r="C1059" s="18" t="s">
        <v>521</v>
      </c>
    </row>
    <row r="1060" spans="1:3">
      <c r="A1060" s="18" t="s">
        <v>999</v>
      </c>
      <c r="B1060" s="18" t="s">
        <v>442</v>
      </c>
      <c r="C1060" s="18" t="s">
        <v>522</v>
      </c>
    </row>
    <row r="1061" spans="1:3">
      <c r="A1061" s="18" t="s">
        <v>999</v>
      </c>
      <c r="B1061" s="18" t="s">
        <v>442</v>
      </c>
      <c r="C1061" s="18" t="s">
        <v>534</v>
      </c>
    </row>
    <row r="1062" spans="1:3">
      <c r="A1062" s="18" t="s">
        <v>999</v>
      </c>
      <c r="B1062" s="18" t="s">
        <v>442</v>
      </c>
      <c r="C1062" s="18" t="s">
        <v>523</v>
      </c>
    </row>
    <row r="1063" spans="1:3">
      <c r="A1063" s="18" t="s">
        <v>999</v>
      </c>
      <c r="B1063" s="18" t="s">
        <v>443</v>
      </c>
      <c r="C1063" s="18" t="s">
        <v>476</v>
      </c>
    </row>
    <row r="1064" spans="1:3">
      <c r="A1064" s="18" t="s">
        <v>999</v>
      </c>
      <c r="B1064" s="18" t="s">
        <v>443</v>
      </c>
      <c r="C1064" s="18" t="s">
        <v>477</v>
      </c>
    </row>
    <row r="1065" spans="1:3">
      <c r="A1065" s="18" t="s">
        <v>1000</v>
      </c>
      <c r="B1065" s="18" t="s">
        <v>443</v>
      </c>
      <c r="C1065" s="18" t="s">
        <v>468</v>
      </c>
    </row>
    <row r="1066" spans="1:3">
      <c r="A1066" s="18" t="s">
        <v>1000</v>
      </c>
      <c r="B1066" s="18" t="s">
        <v>493</v>
      </c>
      <c r="C1066" s="18" t="s">
        <v>494</v>
      </c>
    </row>
    <row r="1067" spans="1:3">
      <c r="A1067" s="18" t="s">
        <v>1000</v>
      </c>
      <c r="B1067" s="18" t="s">
        <v>445</v>
      </c>
      <c r="C1067" s="18" t="s">
        <v>1001</v>
      </c>
    </row>
    <row r="1068" spans="1:3">
      <c r="A1068" s="18" t="s">
        <v>1000</v>
      </c>
      <c r="B1068" s="18" t="s">
        <v>493</v>
      </c>
      <c r="C1068" s="18" t="s">
        <v>1002</v>
      </c>
    </row>
    <row r="1069" spans="1:3">
      <c r="A1069" s="18" t="s">
        <v>1000</v>
      </c>
      <c r="B1069" s="18" t="s">
        <v>493</v>
      </c>
      <c r="C1069" s="18" t="s">
        <v>495</v>
      </c>
    </row>
    <row r="1070" spans="1:3">
      <c r="A1070" s="18" t="s">
        <v>1003</v>
      </c>
      <c r="B1070" s="18" t="s">
        <v>443</v>
      </c>
      <c r="C1070" s="18" t="s">
        <v>537</v>
      </c>
    </row>
    <row r="1071" spans="1:3">
      <c r="A1071" s="18" t="s">
        <v>1004</v>
      </c>
      <c r="B1071" s="18" t="s">
        <v>443</v>
      </c>
      <c r="C1071" s="18" t="s">
        <v>448</v>
      </c>
    </row>
    <row r="1072" spans="1:3">
      <c r="A1072" s="18" t="s">
        <v>1005</v>
      </c>
      <c r="B1072" s="18" t="s">
        <v>443</v>
      </c>
      <c r="C1072" s="18" t="s">
        <v>469</v>
      </c>
    </row>
    <row r="1073" spans="1:3">
      <c r="A1073" s="18" t="s">
        <v>1005</v>
      </c>
      <c r="B1073" s="18" t="s">
        <v>484</v>
      </c>
      <c r="C1073" s="18" t="s">
        <v>1006</v>
      </c>
    </row>
    <row r="1074" spans="1:3">
      <c r="A1074" s="18" t="s">
        <v>1005</v>
      </c>
      <c r="B1074" s="18" t="s">
        <v>443</v>
      </c>
      <c r="C1074" s="18" t="s">
        <v>485</v>
      </c>
    </row>
    <row r="1075" spans="1:3">
      <c r="A1075" s="18" t="s">
        <v>1005</v>
      </c>
      <c r="B1075" s="18" t="s">
        <v>443</v>
      </c>
      <c r="C1075" s="18" t="s">
        <v>470</v>
      </c>
    </row>
    <row r="1076" spans="1:3">
      <c r="A1076" s="18" t="s">
        <v>1007</v>
      </c>
      <c r="B1076" s="18" t="s">
        <v>443</v>
      </c>
      <c r="C1076" s="18" t="s">
        <v>471</v>
      </c>
    </row>
    <row r="1077" spans="1:3" ht="29">
      <c r="A1077" s="18" t="s">
        <v>1007</v>
      </c>
      <c r="B1077" s="18" t="s">
        <v>479</v>
      </c>
      <c r="C1077" s="65" t="s">
        <v>1008</v>
      </c>
    </row>
    <row r="1078" spans="1:3">
      <c r="A1078" s="18" t="s">
        <v>1007</v>
      </c>
      <c r="B1078" s="18" t="s">
        <v>443</v>
      </c>
      <c r="C1078" s="18" t="s">
        <v>480</v>
      </c>
    </row>
    <row r="1079" spans="1:3">
      <c r="A1079" s="18" t="s">
        <v>1007</v>
      </c>
      <c r="B1079" s="18" t="s">
        <v>459</v>
      </c>
      <c r="C1079" s="18" t="s">
        <v>505</v>
      </c>
    </row>
    <row r="1080" spans="1:3">
      <c r="A1080" s="18" t="s">
        <v>1007</v>
      </c>
      <c r="B1080" s="18" t="s">
        <v>459</v>
      </c>
      <c r="C1080" s="18" t="s">
        <v>538</v>
      </c>
    </row>
    <row r="1081" spans="1:3">
      <c r="A1081" s="18" t="s">
        <v>1007</v>
      </c>
      <c r="B1081" s="18" t="s">
        <v>459</v>
      </c>
      <c r="C1081" s="18" t="s">
        <v>498</v>
      </c>
    </row>
    <row r="1082" spans="1:3">
      <c r="A1082" s="18" t="s">
        <v>1007</v>
      </c>
      <c r="B1082" s="18" t="s">
        <v>459</v>
      </c>
      <c r="C1082" s="18" t="s">
        <v>539</v>
      </c>
    </row>
    <row r="1083" spans="1:3">
      <c r="A1083" s="18" t="s">
        <v>1007</v>
      </c>
      <c r="B1083" s="18" t="s">
        <v>459</v>
      </c>
      <c r="C1083" s="18" t="s">
        <v>540</v>
      </c>
    </row>
    <row r="1084" spans="1:3" ht="29">
      <c r="A1084" s="18" t="s">
        <v>1007</v>
      </c>
      <c r="B1084" s="18" t="s">
        <v>459</v>
      </c>
      <c r="C1084" s="65" t="s">
        <v>506</v>
      </c>
    </row>
    <row r="1085" spans="1:3">
      <c r="A1085" s="18" t="s">
        <v>1009</v>
      </c>
      <c r="B1085" s="18" t="s">
        <v>459</v>
      </c>
      <c r="C1085" s="18" t="s">
        <v>507</v>
      </c>
    </row>
    <row r="1086" spans="1:3">
      <c r="A1086" s="18" t="s">
        <v>1009</v>
      </c>
      <c r="B1086" s="18" t="s">
        <v>443</v>
      </c>
      <c r="C1086" s="18" t="s">
        <v>472</v>
      </c>
    </row>
    <row r="1087" spans="1:3">
      <c r="A1087" s="18" t="s">
        <v>1009</v>
      </c>
      <c r="B1087" s="18" t="s">
        <v>566</v>
      </c>
      <c r="C1087" s="18" t="s">
        <v>567</v>
      </c>
    </row>
    <row r="1088" spans="1:3">
      <c r="A1088" s="18" t="s">
        <v>1009</v>
      </c>
      <c r="B1088" s="18" t="s">
        <v>566</v>
      </c>
      <c r="C1088" s="18" t="s">
        <v>568</v>
      </c>
    </row>
    <row r="1089" spans="1:3">
      <c r="A1089" s="18" t="s">
        <v>1009</v>
      </c>
      <c r="B1089" s="18" t="s">
        <v>566</v>
      </c>
      <c r="C1089" s="18" t="s">
        <v>569</v>
      </c>
    </row>
    <row r="1090" spans="1:3">
      <c r="A1090" s="18" t="s">
        <v>1009</v>
      </c>
      <c r="B1090" s="18" t="s">
        <v>566</v>
      </c>
      <c r="C1090" s="18" t="s">
        <v>573</v>
      </c>
    </row>
    <row r="1091" spans="1:3">
      <c r="A1091" s="18" t="s">
        <v>1009</v>
      </c>
      <c r="B1091" s="18" t="s">
        <v>566</v>
      </c>
      <c r="C1091" s="18" t="s">
        <v>574</v>
      </c>
    </row>
    <row r="1092" spans="1:3">
      <c r="A1092" s="18" t="s">
        <v>1009</v>
      </c>
      <c r="B1092" s="18" t="s">
        <v>566</v>
      </c>
      <c r="C1092" s="18" t="s">
        <v>575</v>
      </c>
    </row>
    <row r="1093" spans="1:3">
      <c r="A1093" s="18" t="s">
        <v>1009</v>
      </c>
      <c r="B1093" s="18" t="s">
        <v>444</v>
      </c>
      <c r="C1093" s="18" t="s">
        <v>490</v>
      </c>
    </row>
    <row r="1094" spans="1:3">
      <c r="A1094" s="18" t="s">
        <v>1009</v>
      </c>
      <c r="B1094" s="18" t="s">
        <v>566</v>
      </c>
      <c r="C1094" s="18" t="s">
        <v>570</v>
      </c>
    </row>
    <row r="1095" spans="1:3">
      <c r="A1095" s="18" t="s">
        <v>1009</v>
      </c>
      <c r="B1095" s="18" t="s">
        <v>566</v>
      </c>
      <c r="C1095" s="18" t="s">
        <v>571</v>
      </c>
    </row>
    <row r="1096" spans="1:3">
      <c r="A1096" s="18" t="s">
        <v>1009</v>
      </c>
      <c r="B1096" s="18" t="s">
        <v>566</v>
      </c>
      <c r="C1096" s="18" t="s">
        <v>576</v>
      </c>
    </row>
    <row r="1097" spans="1:3" ht="87">
      <c r="A1097" s="18" t="s">
        <v>1009</v>
      </c>
      <c r="B1097" s="18" t="s">
        <v>566</v>
      </c>
      <c r="C1097" s="65" t="s">
        <v>577</v>
      </c>
    </row>
    <row r="1098" spans="1:3">
      <c r="A1098" s="18" t="s">
        <v>1010</v>
      </c>
      <c r="B1098" s="18" t="s">
        <v>443</v>
      </c>
      <c r="C1098" s="18" t="s">
        <v>572</v>
      </c>
    </row>
    <row r="1099" spans="1:3">
      <c r="A1099" s="18" t="s">
        <v>1010</v>
      </c>
      <c r="B1099" s="18" t="s">
        <v>460</v>
      </c>
      <c r="C1099" s="18" t="s">
        <v>508</v>
      </c>
    </row>
    <row r="1100" spans="1:3">
      <c r="A1100" s="18" t="s">
        <v>1010</v>
      </c>
      <c r="B1100" s="18" t="s">
        <v>460</v>
      </c>
      <c r="C1100" s="18" t="s">
        <v>461</v>
      </c>
    </row>
    <row r="1101" spans="1:3">
      <c r="A1101" s="18" t="s">
        <v>1010</v>
      </c>
      <c r="B1101" s="18" t="s">
        <v>460</v>
      </c>
      <c r="C1101" s="18" t="s">
        <v>462</v>
      </c>
    </row>
    <row r="1102" spans="1:3">
      <c r="A1102" s="18" t="s">
        <v>1010</v>
      </c>
      <c r="B1102" s="18" t="s">
        <v>460</v>
      </c>
      <c r="C1102" s="18" t="s">
        <v>500</v>
      </c>
    </row>
    <row r="1103" spans="1:3">
      <c r="A1103" s="18" t="s">
        <v>1010</v>
      </c>
      <c r="B1103" s="18" t="s">
        <v>460</v>
      </c>
      <c r="C1103" s="18" t="s">
        <v>541</v>
      </c>
    </row>
    <row r="1104" spans="1:3">
      <c r="A1104" s="18" t="s">
        <v>1010</v>
      </c>
      <c r="B1104" s="18" t="s">
        <v>460</v>
      </c>
      <c r="C1104" s="18" t="s">
        <v>463</v>
      </c>
    </row>
    <row r="1105" spans="1:3">
      <c r="A1105" s="18" t="s">
        <v>1010</v>
      </c>
      <c r="B1105" s="18" t="s">
        <v>460</v>
      </c>
      <c r="C1105" s="18" t="s">
        <v>501</v>
      </c>
    </row>
    <row r="1106" spans="1:3">
      <c r="A1106" s="18" t="s">
        <v>1010</v>
      </c>
      <c r="B1106" s="18" t="s">
        <v>460</v>
      </c>
      <c r="C1106" s="18" t="s">
        <v>542</v>
      </c>
    </row>
    <row r="1107" spans="1:3">
      <c r="A1107" s="18" t="s">
        <v>1010</v>
      </c>
      <c r="B1107" s="18" t="s">
        <v>460</v>
      </c>
      <c r="C1107" s="18" t="s">
        <v>763</v>
      </c>
    </row>
    <row r="1108" spans="1:3">
      <c r="A1108" s="18" t="s">
        <v>1010</v>
      </c>
      <c r="B1108" s="18" t="s">
        <v>460</v>
      </c>
      <c r="C1108" s="18" t="s">
        <v>502</v>
      </c>
    </row>
    <row r="1109" spans="1:3">
      <c r="A1109" s="18" t="s">
        <v>1010</v>
      </c>
      <c r="B1109" s="18" t="s">
        <v>460</v>
      </c>
      <c r="C1109" s="18" t="s">
        <v>889</v>
      </c>
    </row>
    <row r="1110" spans="1:3">
      <c r="A1110" s="18" t="s">
        <v>1010</v>
      </c>
      <c r="B1110" s="18" t="s">
        <v>460</v>
      </c>
      <c r="C1110" s="18" t="s">
        <v>1011</v>
      </c>
    </row>
    <row r="1111" spans="1:3">
      <c r="A1111" s="18" t="s">
        <v>1010</v>
      </c>
      <c r="B1111" s="18" t="s">
        <v>460</v>
      </c>
      <c r="C1111" s="18" t="s">
        <v>464</v>
      </c>
    </row>
    <row r="1112" spans="1:3">
      <c r="A1112" s="18" t="s">
        <v>1010</v>
      </c>
      <c r="B1112" s="18" t="s">
        <v>460</v>
      </c>
      <c r="C1112" s="18" t="s">
        <v>544</v>
      </c>
    </row>
    <row r="1113" spans="1:3" ht="29">
      <c r="A1113" s="18" t="s">
        <v>1010</v>
      </c>
      <c r="B1113" s="18" t="s">
        <v>460</v>
      </c>
      <c r="C1113" s="65" t="s">
        <v>1012</v>
      </c>
    </row>
    <row r="1114" spans="1:3">
      <c r="A1114" s="18" t="s">
        <v>1010</v>
      </c>
      <c r="B1114" s="18" t="s">
        <v>460</v>
      </c>
      <c r="C1114" s="18" t="s">
        <v>1013</v>
      </c>
    </row>
    <row r="1115" spans="1:3" ht="29">
      <c r="A1115" s="18" t="s">
        <v>1010</v>
      </c>
      <c r="B1115" s="18" t="s">
        <v>460</v>
      </c>
      <c r="C1115" s="65" t="s">
        <v>1014</v>
      </c>
    </row>
    <row r="1116" spans="1:3">
      <c r="A1116" s="18" t="s">
        <v>1010</v>
      </c>
      <c r="B1116" s="18" t="s">
        <v>460</v>
      </c>
      <c r="C1116" s="18" t="s">
        <v>509</v>
      </c>
    </row>
    <row r="1117" spans="1:3">
      <c r="A1117" s="18" t="s">
        <v>1015</v>
      </c>
      <c r="B1117" s="18" t="s">
        <v>443</v>
      </c>
      <c r="C1117" s="18" t="s">
        <v>473</v>
      </c>
    </row>
    <row r="1118" spans="1:3">
      <c r="A1118" s="18" t="s">
        <v>1015</v>
      </c>
      <c r="B1118" s="18" t="s">
        <v>446</v>
      </c>
      <c r="C1118" s="18" t="s">
        <v>449</v>
      </c>
    </row>
    <row r="1119" spans="1:3">
      <c r="A1119" s="18" t="s">
        <v>1015</v>
      </c>
      <c r="B1119" s="18" t="s">
        <v>446</v>
      </c>
      <c r="C1119" s="18" t="s">
        <v>1016</v>
      </c>
    </row>
    <row r="1120" spans="1:3">
      <c r="A1120" s="18" t="s">
        <v>1015</v>
      </c>
      <c r="B1120" s="18" t="s">
        <v>446</v>
      </c>
      <c r="C1120" s="18" t="s">
        <v>1017</v>
      </c>
    </row>
    <row r="1121" spans="1:3">
      <c r="A1121" s="18" t="s">
        <v>1015</v>
      </c>
      <c r="B1121" s="18" t="s">
        <v>446</v>
      </c>
      <c r="C1121" s="18" t="s">
        <v>1018</v>
      </c>
    </row>
    <row r="1122" spans="1:3">
      <c r="A1122" s="18" t="s">
        <v>1015</v>
      </c>
      <c r="B1122" s="18" t="s">
        <v>446</v>
      </c>
      <c r="C1122" s="18" t="s">
        <v>1019</v>
      </c>
    </row>
    <row r="1123" spans="1:3">
      <c r="A1123" s="18" t="s">
        <v>1020</v>
      </c>
      <c r="B1123" s="18" t="s">
        <v>446</v>
      </c>
      <c r="C1123" s="18" t="s">
        <v>499</v>
      </c>
    </row>
    <row r="1124" spans="1:3">
      <c r="A1124" s="18" t="s">
        <v>1020</v>
      </c>
      <c r="B1124" s="18" t="s">
        <v>446</v>
      </c>
      <c r="C1124" s="18" t="s">
        <v>1021</v>
      </c>
    </row>
    <row r="1125" spans="1:3">
      <c r="A1125" s="18" t="s">
        <v>1020</v>
      </c>
      <c r="B1125" s="18" t="s">
        <v>446</v>
      </c>
      <c r="C1125" s="18" t="s">
        <v>1022</v>
      </c>
    </row>
    <row r="1126" spans="1:3">
      <c r="A1126" s="18" t="s">
        <v>1020</v>
      </c>
      <c r="B1126" s="18" t="s">
        <v>446</v>
      </c>
      <c r="C1126" s="18" t="s">
        <v>1023</v>
      </c>
    </row>
    <row r="1127" spans="1:3">
      <c r="A1127" s="18" t="s">
        <v>1020</v>
      </c>
      <c r="B1127" s="18" t="s">
        <v>446</v>
      </c>
      <c r="C1127" s="18" t="s">
        <v>1024</v>
      </c>
    </row>
    <row r="1128" spans="1:3">
      <c r="A1128" s="18" t="s">
        <v>1020</v>
      </c>
      <c r="B1128" s="18" t="s">
        <v>446</v>
      </c>
      <c r="C1128" s="18" t="s">
        <v>1025</v>
      </c>
    </row>
    <row r="1129" spans="1:3">
      <c r="A1129" s="18" t="s">
        <v>1020</v>
      </c>
      <c r="B1129" s="18" t="s">
        <v>446</v>
      </c>
      <c r="C1129" s="18" t="s">
        <v>1026</v>
      </c>
    </row>
    <row r="1130" spans="1:3">
      <c r="A1130" s="18" t="s">
        <v>1020</v>
      </c>
      <c r="B1130" s="18" t="s">
        <v>446</v>
      </c>
      <c r="C1130" s="18" t="s">
        <v>1027</v>
      </c>
    </row>
    <row r="1131" spans="1:3">
      <c r="A1131" s="18" t="s">
        <v>1020</v>
      </c>
      <c r="B1131" s="18" t="s">
        <v>446</v>
      </c>
      <c r="C1131" s="18" t="s">
        <v>1028</v>
      </c>
    </row>
    <row r="1132" spans="1:3">
      <c r="A1132" s="18" t="s">
        <v>1029</v>
      </c>
      <c r="B1132" s="18" t="s">
        <v>443</v>
      </c>
      <c r="C1132" s="18" t="s">
        <v>447</v>
      </c>
    </row>
    <row r="1133" spans="1:3">
      <c r="A1133" s="18" t="s">
        <v>1029</v>
      </c>
      <c r="B1133" s="18" t="s">
        <v>474</v>
      </c>
      <c r="C1133" s="18" t="s">
        <v>510</v>
      </c>
    </row>
    <row r="1134" spans="1:3">
      <c r="A1134" s="18" t="s">
        <v>1029</v>
      </c>
      <c r="B1134" s="18" t="s">
        <v>474</v>
      </c>
      <c r="C1134" s="18" t="s">
        <v>525</v>
      </c>
    </row>
    <row r="1135" spans="1:3">
      <c r="A1135" s="18" t="s">
        <v>1029</v>
      </c>
      <c r="B1135" s="18" t="s">
        <v>445</v>
      </c>
      <c r="C1135" s="18" t="s">
        <v>1030</v>
      </c>
    </row>
    <row r="1136" spans="1:3">
      <c r="A1136" s="18" t="s">
        <v>1029</v>
      </c>
      <c r="B1136" s="18" t="s">
        <v>445</v>
      </c>
      <c r="C1136" s="18" t="s">
        <v>1031</v>
      </c>
    </row>
    <row r="1137" spans="1:3">
      <c r="A1137" s="18" t="s">
        <v>1029</v>
      </c>
      <c r="B1137" s="18" t="s">
        <v>445</v>
      </c>
      <c r="C1137" s="18" t="s">
        <v>1032</v>
      </c>
    </row>
    <row r="1138" spans="1:3">
      <c r="A1138" s="18" t="s">
        <v>1029</v>
      </c>
      <c r="B1138" s="18" t="s">
        <v>445</v>
      </c>
      <c r="C1138" s="18" t="s">
        <v>1033</v>
      </c>
    </row>
    <row r="1139" spans="1:3">
      <c r="A1139" s="18" t="s">
        <v>1029</v>
      </c>
      <c r="B1139" s="18" t="s">
        <v>445</v>
      </c>
      <c r="C1139" s="18" t="s">
        <v>1034</v>
      </c>
    </row>
    <row r="1140" spans="1:3">
      <c r="A1140" s="18" t="s">
        <v>1029</v>
      </c>
      <c r="B1140" s="18" t="s">
        <v>445</v>
      </c>
      <c r="C1140" s="18" t="s">
        <v>1035</v>
      </c>
    </row>
    <row r="1141" spans="1:3">
      <c r="A1141" s="18" t="s">
        <v>1029</v>
      </c>
      <c r="B1141" s="18" t="s">
        <v>445</v>
      </c>
      <c r="C1141" s="18" t="s">
        <v>1036</v>
      </c>
    </row>
    <row r="1142" spans="1:3">
      <c r="A1142" s="18" t="s">
        <v>1029</v>
      </c>
      <c r="B1142" s="18" t="s">
        <v>445</v>
      </c>
      <c r="C1142" s="18" t="s">
        <v>1037</v>
      </c>
    </row>
    <row r="1143" spans="1:3">
      <c r="A1143" s="18" t="s">
        <v>1029</v>
      </c>
      <c r="B1143" s="18" t="s">
        <v>445</v>
      </c>
      <c r="C1143" s="18" t="s">
        <v>1038</v>
      </c>
    </row>
    <row r="1144" spans="1:3">
      <c r="A1144" s="18" t="s">
        <v>1029</v>
      </c>
      <c r="B1144" s="18" t="s">
        <v>445</v>
      </c>
      <c r="C1144" s="18" t="s">
        <v>1039</v>
      </c>
    </row>
    <row r="1145" spans="1:3">
      <c r="A1145" s="18" t="s">
        <v>1029</v>
      </c>
      <c r="B1145" s="18" t="s">
        <v>445</v>
      </c>
      <c r="C1145" s="18" t="s">
        <v>1040</v>
      </c>
    </row>
    <row r="1146" spans="1:3">
      <c r="A1146" s="18" t="s">
        <v>1029</v>
      </c>
      <c r="B1146" s="18" t="s">
        <v>445</v>
      </c>
      <c r="C1146" s="18" t="s">
        <v>1041</v>
      </c>
    </row>
    <row r="1147" spans="1:3">
      <c r="A1147" s="18" t="s">
        <v>1029</v>
      </c>
      <c r="B1147" s="18" t="s">
        <v>445</v>
      </c>
      <c r="C1147" s="18" t="s">
        <v>1042</v>
      </c>
    </row>
    <row r="1148" spans="1:3">
      <c r="A1148" s="18" t="s">
        <v>1029</v>
      </c>
      <c r="B1148" s="18" t="s">
        <v>474</v>
      </c>
      <c r="C1148" s="18" t="s">
        <v>668</v>
      </c>
    </row>
    <row r="1149" spans="1:3">
      <c r="A1149" s="18" t="s">
        <v>1029</v>
      </c>
      <c r="B1149" s="18" t="s">
        <v>474</v>
      </c>
      <c r="C1149" s="18" t="s">
        <v>1043</v>
      </c>
    </row>
    <row r="1150" spans="1:3">
      <c r="A1150" s="18" t="s">
        <v>1029</v>
      </c>
      <c r="B1150" s="18" t="s">
        <v>474</v>
      </c>
      <c r="C1150" s="18" t="s">
        <v>511</v>
      </c>
    </row>
    <row r="1151" spans="1:3" ht="29">
      <c r="A1151" s="18" t="s">
        <v>1029</v>
      </c>
      <c r="B1151" s="18" t="s">
        <v>474</v>
      </c>
      <c r="C1151" s="65" t="s">
        <v>512</v>
      </c>
    </row>
    <row r="1152" spans="1:3">
      <c r="A1152" s="18" t="s">
        <v>1029</v>
      </c>
      <c r="B1152" s="18" t="s">
        <v>474</v>
      </c>
      <c r="C1152" s="18" t="s">
        <v>513</v>
      </c>
    </row>
    <row r="1153" spans="1:3" ht="29">
      <c r="A1153" s="18" t="s">
        <v>1029</v>
      </c>
      <c r="B1153" s="18" t="s">
        <v>474</v>
      </c>
      <c r="C1153" s="65" t="s">
        <v>514</v>
      </c>
    </row>
    <row r="1154" spans="1:3">
      <c r="A1154" s="18" t="s">
        <v>1029</v>
      </c>
      <c r="B1154" s="18" t="s">
        <v>474</v>
      </c>
      <c r="C1154" s="18" t="s">
        <v>526</v>
      </c>
    </row>
    <row r="1155" spans="1:3" ht="29">
      <c r="A1155" s="18" t="s">
        <v>1029</v>
      </c>
      <c r="B1155" s="18" t="s">
        <v>474</v>
      </c>
      <c r="C1155" s="65" t="s">
        <v>527</v>
      </c>
    </row>
    <row r="1156" spans="1:3">
      <c r="A1156" s="18" t="s">
        <v>1029</v>
      </c>
      <c r="B1156" s="18" t="s">
        <v>474</v>
      </c>
      <c r="C1156" s="18" t="s">
        <v>528</v>
      </c>
    </row>
    <row r="1157" spans="1:3" ht="29">
      <c r="A1157" s="18" t="s">
        <v>1029</v>
      </c>
      <c r="B1157" s="18" t="s">
        <v>474</v>
      </c>
      <c r="C1157" s="65" t="s">
        <v>529</v>
      </c>
    </row>
    <row r="1158" spans="1:3">
      <c r="A1158" s="18" t="s">
        <v>1029</v>
      </c>
      <c r="B1158" s="18" t="s">
        <v>474</v>
      </c>
      <c r="C1158" s="18" t="s">
        <v>530</v>
      </c>
    </row>
    <row r="1159" spans="1:3" ht="29">
      <c r="A1159" s="18" t="s">
        <v>1029</v>
      </c>
      <c r="B1159" s="18" t="s">
        <v>474</v>
      </c>
      <c r="C1159" s="65" t="s">
        <v>531</v>
      </c>
    </row>
    <row r="1160" spans="1:3">
      <c r="A1160" s="18" t="s">
        <v>1029</v>
      </c>
      <c r="B1160" s="18" t="s">
        <v>474</v>
      </c>
      <c r="C1160" s="18" t="s">
        <v>559</v>
      </c>
    </row>
    <row r="1161" spans="1:3" ht="29">
      <c r="A1161" s="18" t="s">
        <v>1029</v>
      </c>
      <c r="B1161" s="18" t="s">
        <v>474</v>
      </c>
      <c r="C1161" s="65" t="s">
        <v>560</v>
      </c>
    </row>
    <row r="1162" spans="1:3">
      <c r="A1162" s="18" t="s">
        <v>1029</v>
      </c>
      <c r="B1162" s="18" t="s">
        <v>474</v>
      </c>
      <c r="C1162" s="18" t="s">
        <v>671</v>
      </c>
    </row>
    <row r="1163" spans="1:3" ht="29">
      <c r="A1163" s="18" t="s">
        <v>1029</v>
      </c>
      <c r="B1163" s="18" t="s">
        <v>474</v>
      </c>
      <c r="C1163" s="65" t="s">
        <v>672</v>
      </c>
    </row>
    <row r="1164" spans="1:3">
      <c r="A1164" s="18" t="s">
        <v>1029</v>
      </c>
      <c r="B1164" s="18" t="s">
        <v>474</v>
      </c>
      <c r="C1164" s="18" t="s">
        <v>1044</v>
      </c>
    </row>
    <row r="1165" spans="1:3" ht="29">
      <c r="A1165" s="18" t="s">
        <v>1029</v>
      </c>
      <c r="B1165" s="18" t="s">
        <v>474</v>
      </c>
      <c r="C1165" s="65" t="s">
        <v>1045</v>
      </c>
    </row>
    <row r="1166" spans="1:3">
      <c r="A1166" s="18" t="s">
        <v>1029</v>
      </c>
      <c r="B1166" s="18" t="s">
        <v>474</v>
      </c>
      <c r="C1166" s="18" t="s">
        <v>675</v>
      </c>
    </row>
    <row r="1167" spans="1:3">
      <c r="A1167" s="18" t="s">
        <v>1046</v>
      </c>
      <c r="B1167" s="18" t="s">
        <v>443</v>
      </c>
      <c r="C1167" s="18" t="s">
        <v>475</v>
      </c>
    </row>
    <row r="1168" spans="1:3">
      <c r="A1168" s="18" t="s">
        <v>1046</v>
      </c>
      <c r="B1168" s="18" t="s">
        <v>442</v>
      </c>
      <c r="C1168" s="18" t="s">
        <v>518</v>
      </c>
    </row>
    <row r="1169" spans="1:3">
      <c r="A1169" s="18" t="s">
        <v>1046</v>
      </c>
      <c r="B1169" s="18" t="s">
        <v>442</v>
      </c>
      <c r="C1169" s="18" t="s">
        <v>653</v>
      </c>
    </row>
    <row r="1170" spans="1:3">
      <c r="A1170" s="18" t="s">
        <v>1046</v>
      </c>
      <c r="B1170" s="18" t="s">
        <v>442</v>
      </c>
      <c r="C1170" s="18" t="s">
        <v>532</v>
      </c>
    </row>
    <row r="1171" spans="1:3">
      <c r="A1171" s="18" t="s">
        <v>1046</v>
      </c>
      <c r="B1171" s="18" t="s">
        <v>442</v>
      </c>
      <c r="C1171" s="18" t="s">
        <v>533</v>
      </c>
    </row>
    <row r="1172" spans="1:3">
      <c r="A1172" s="18" t="s">
        <v>1046</v>
      </c>
      <c r="B1172" s="18" t="s">
        <v>442</v>
      </c>
      <c r="C1172" s="18" t="s">
        <v>519</v>
      </c>
    </row>
    <row r="1173" spans="1:3">
      <c r="A1173" s="18" t="s">
        <v>1046</v>
      </c>
      <c r="B1173" s="18" t="s">
        <v>442</v>
      </c>
      <c r="C1173" s="18" t="s">
        <v>520</v>
      </c>
    </row>
    <row r="1174" spans="1:3">
      <c r="A1174" s="18" t="s">
        <v>1046</v>
      </c>
      <c r="B1174" s="18" t="s">
        <v>442</v>
      </c>
      <c r="C1174" s="18" t="s">
        <v>521</v>
      </c>
    </row>
    <row r="1175" spans="1:3">
      <c r="A1175" s="18" t="s">
        <v>1046</v>
      </c>
      <c r="B1175" s="18" t="s">
        <v>442</v>
      </c>
      <c r="C1175" s="18" t="s">
        <v>522</v>
      </c>
    </row>
    <row r="1176" spans="1:3">
      <c r="A1176" s="18" t="s">
        <v>1046</v>
      </c>
      <c r="B1176" s="18" t="s">
        <v>442</v>
      </c>
      <c r="C1176" s="18" t="s">
        <v>534</v>
      </c>
    </row>
    <row r="1177" spans="1:3">
      <c r="A1177" s="18" t="s">
        <v>1046</v>
      </c>
      <c r="B1177" s="18" t="s">
        <v>442</v>
      </c>
      <c r="C1177" s="18" t="s">
        <v>523</v>
      </c>
    </row>
    <row r="1178" spans="1:3">
      <c r="A1178" s="18" t="s">
        <v>1047</v>
      </c>
      <c r="B1178" s="18" t="s">
        <v>443</v>
      </c>
      <c r="C1178" s="18" t="s">
        <v>476</v>
      </c>
    </row>
    <row r="1179" spans="1:3">
      <c r="A1179" s="18" t="s">
        <v>1047</v>
      </c>
      <c r="B1179" s="18" t="s">
        <v>443</v>
      </c>
      <c r="C1179" s="18" t="s">
        <v>477</v>
      </c>
    </row>
    <row r="1180" spans="1:3">
      <c r="A1180" s="18" t="s">
        <v>1048</v>
      </c>
      <c r="B1180" s="18" t="s">
        <v>443</v>
      </c>
      <c r="C1180" s="18" t="s">
        <v>471</v>
      </c>
    </row>
    <row r="1181" spans="1:3" ht="29">
      <c r="A1181" s="18" t="s">
        <v>1048</v>
      </c>
      <c r="B1181" s="18" t="s">
        <v>479</v>
      </c>
      <c r="C1181" s="65" t="s">
        <v>1049</v>
      </c>
    </row>
    <row r="1182" spans="1:3">
      <c r="A1182" s="18" t="s">
        <v>1048</v>
      </c>
      <c r="B1182" s="18" t="s">
        <v>443</v>
      </c>
      <c r="C1182" s="18" t="s">
        <v>480</v>
      </c>
    </row>
    <row r="1183" spans="1:3">
      <c r="A1183" s="18" t="s">
        <v>1048</v>
      </c>
      <c r="B1183" s="18" t="s">
        <v>459</v>
      </c>
      <c r="C1183" s="18" t="s">
        <v>505</v>
      </c>
    </row>
    <row r="1184" spans="1:3">
      <c r="A1184" s="18" t="s">
        <v>1048</v>
      </c>
      <c r="B1184" s="18" t="s">
        <v>459</v>
      </c>
      <c r="C1184" s="18" t="s">
        <v>538</v>
      </c>
    </row>
    <row r="1185" spans="1:3">
      <c r="A1185" s="18" t="s">
        <v>1048</v>
      </c>
      <c r="B1185" s="18" t="s">
        <v>459</v>
      </c>
      <c r="C1185" s="18" t="s">
        <v>498</v>
      </c>
    </row>
    <row r="1186" spans="1:3">
      <c r="A1186" s="18" t="s">
        <v>1048</v>
      </c>
      <c r="B1186" s="18" t="s">
        <v>459</v>
      </c>
      <c r="C1186" s="18" t="s">
        <v>539</v>
      </c>
    </row>
    <row r="1187" spans="1:3">
      <c r="A1187" s="18" t="s">
        <v>1048</v>
      </c>
      <c r="B1187" s="18" t="s">
        <v>459</v>
      </c>
      <c r="C1187" s="18" t="s">
        <v>540</v>
      </c>
    </row>
    <row r="1188" spans="1:3" ht="29">
      <c r="A1188" s="18" t="s">
        <v>1048</v>
      </c>
      <c r="B1188" s="18" t="s">
        <v>459</v>
      </c>
      <c r="C1188" s="65" t="s">
        <v>506</v>
      </c>
    </row>
    <row r="1189" spans="1:3">
      <c r="A1189" s="18" t="s">
        <v>1050</v>
      </c>
      <c r="B1189" s="18" t="s">
        <v>459</v>
      </c>
      <c r="C1189" s="18" t="s">
        <v>507</v>
      </c>
    </row>
    <row r="1190" spans="1:3">
      <c r="A1190" s="18" t="s">
        <v>1050</v>
      </c>
      <c r="B1190" s="18" t="s">
        <v>443</v>
      </c>
      <c r="C1190" s="18" t="s">
        <v>472</v>
      </c>
    </row>
    <row r="1191" spans="1:3">
      <c r="A1191" s="18" t="s">
        <v>1050</v>
      </c>
      <c r="B1191" s="18" t="s">
        <v>1051</v>
      </c>
      <c r="C1191" s="18" t="s">
        <v>1052</v>
      </c>
    </row>
    <row r="1192" spans="1:3">
      <c r="A1192" s="18" t="s">
        <v>1053</v>
      </c>
      <c r="B1192" s="18" t="s">
        <v>1051</v>
      </c>
      <c r="C1192" s="18" t="s">
        <v>1054</v>
      </c>
    </row>
    <row r="1193" spans="1:3">
      <c r="A1193" s="18" t="s">
        <v>1053</v>
      </c>
      <c r="B1193" s="18" t="s">
        <v>443</v>
      </c>
      <c r="C1193" s="18" t="s">
        <v>1055</v>
      </c>
    </row>
    <row r="1194" spans="1:3">
      <c r="A1194" s="18" t="s">
        <v>1053</v>
      </c>
      <c r="B1194" s="18" t="s">
        <v>566</v>
      </c>
      <c r="C1194" s="18" t="s">
        <v>567</v>
      </c>
    </row>
    <row r="1195" spans="1:3">
      <c r="A1195" s="18" t="s">
        <v>1053</v>
      </c>
      <c r="B1195" s="18" t="s">
        <v>566</v>
      </c>
      <c r="C1195" s="18" t="s">
        <v>568</v>
      </c>
    </row>
    <row r="1196" spans="1:3">
      <c r="A1196" s="18" t="s">
        <v>1053</v>
      </c>
      <c r="B1196" s="18" t="s">
        <v>566</v>
      </c>
      <c r="C1196" s="18" t="s">
        <v>569</v>
      </c>
    </row>
    <row r="1197" spans="1:3">
      <c r="A1197" s="18" t="s">
        <v>1053</v>
      </c>
      <c r="B1197" s="18" t="s">
        <v>566</v>
      </c>
      <c r="C1197" s="18" t="s">
        <v>573</v>
      </c>
    </row>
    <row r="1198" spans="1:3">
      <c r="A1198" s="18" t="s">
        <v>1053</v>
      </c>
      <c r="B1198" s="18" t="s">
        <v>566</v>
      </c>
      <c r="C1198" s="18" t="s">
        <v>574</v>
      </c>
    </row>
    <row r="1199" spans="1:3">
      <c r="A1199" s="18" t="s">
        <v>1053</v>
      </c>
      <c r="B1199" s="18" t="s">
        <v>566</v>
      </c>
      <c r="C1199" s="18" t="s">
        <v>575</v>
      </c>
    </row>
    <row r="1200" spans="1:3">
      <c r="A1200" s="18" t="s">
        <v>1053</v>
      </c>
      <c r="B1200" s="18" t="s">
        <v>444</v>
      </c>
      <c r="C1200" s="18" t="s">
        <v>490</v>
      </c>
    </row>
    <row r="1201" spans="1:3">
      <c r="A1201" s="18" t="s">
        <v>1053</v>
      </c>
      <c r="B1201" s="18" t="s">
        <v>566</v>
      </c>
      <c r="C1201" s="18" t="s">
        <v>570</v>
      </c>
    </row>
    <row r="1202" spans="1:3">
      <c r="A1202" s="18" t="s">
        <v>1053</v>
      </c>
      <c r="B1202" s="18" t="s">
        <v>566</v>
      </c>
      <c r="C1202" s="18" t="s">
        <v>571</v>
      </c>
    </row>
    <row r="1203" spans="1:3">
      <c r="A1203" s="18" t="s">
        <v>1053</v>
      </c>
      <c r="B1203" s="18" t="s">
        <v>566</v>
      </c>
      <c r="C1203" s="18" t="s">
        <v>576</v>
      </c>
    </row>
    <row r="1204" spans="1:3" ht="87">
      <c r="A1204" s="18" t="s">
        <v>1053</v>
      </c>
      <c r="B1204" s="18" t="s">
        <v>566</v>
      </c>
      <c r="C1204" s="65" t="s">
        <v>577</v>
      </c>
    </row>
    <row r="1205" spans="1:3">
      <c r="A1205" s="18" t="s">
        <v>1056</v>
      </c>
      <c r="B1205" s="18" t="s">
        <v>443</v>
      </c>
      <c r="C1205" s="18" t="s">
        <v>572</v>
      </c>
    </row>
    <row r="1206" spans="1:3">
      <c r="A1206" s="18" t="s">
        <v>1056</v>
      </c>
      <c r="B1206" s="18" t="s">
        <v>460</v>
      </c>
      <c r="C1206" s="18" t="s">
        <v>508</v>
      </c>
    </row>
    <row r="1207" spans="1:3">
      <c r="A1207" s="18" t="s">
        <v>1056</v>
      </c>
      <c r="B1207" s="18" t="s">
        <v>460</v>
      </c>
      <c r="C1207" s="18" t="s">
        <v>461</v>
      </c>
    </row>
    <row r="1208" spans="1:3">
      <c r="A1208" s="18" t="s">
        <v>1056</v>
      </c>
      <c r="B1208" s="18" t="s">
        <v>460</v>
      </c>
      <c r="C1208" s="18" t="s">
        <v>462</v>
      </c>
    </row>
    <row r="1209" spans="1:3">
      <c r="A1209" s="18" t="s">
        <v>1056</v>
      </c>
      <c r="B1209" s="18" t="s">
        <v>460</v>
      </c>
      <c r="C1209" s="18" t="s">
        <v>500</v>
      </c>
    </row>
    <row r="1210" spans="1:3">
      <c r="A1210" s="18" t="s">
        <v>1056</v>
      </c>
      <c r="B1210" s="18" t="s">
        <v>460</v>
      </c>
      <c r="C1210" s="18" t="s">
        <v>541</v>
      </c>
    </row>
    <row r="1211" spans="1:3">
      <c r="A1211" s="18" t="s">
        <v>1056</v>
      </c>
      <c r="B1211" s="18" t="s">
        <v>460</v>
      </c>
      <c r="C1211" s="18" t="s">
        <v>463</v>
      </c>
    </row>
    <row r="1212" spans="1:3">
      <c r="A1212" s="18" t="s">
        <v>1056</v>
      </c>
      <c r="B1212" s="18" t="s">
        <v>460</v>
      </c>
      <c r="C1212" s="18" t="s">
        <v>501</v>
      </c>
    </row>
    <row r="1213" spans="1:3">
      <c r="A1213" s="18" t="s">
        <v>1056</v>
      </c>
      <c r="B1213" s="18" t="s">
        <v>460</v>
      </c>
      <c r="C1213" s="18" t="s">
        <v>542</v>
      </c>
    </row>
    <row r="1214" spans="1:3">
      <c r="A1214" s="18" t="s">
        <v>1056</v>
      </c>
      <c r="B1214" s="18" t="s">
        <v>460</v>
      </c>
      <c r="C1214" s="18" t="s">
        <v>967</v>
      </c>
    </row>
    <row r="1215" spans="1:3">
      <c r="A1215" s="18" t="s">
        <v>1056</v>
      </c>
      <c r="B1215" s="18" t="s">
        <v>460</v>
      </c>
      <c r="C1215" s="18" t="s">
        <v>502</v>
      </c>
    </row>
    <row r="1216" spans="1:3">
      <c r="A1216" s="18" t="s">
        <v>1056</v>
      </c>
      <c r="B1216" s="18" t="s">
        <v>460</v>
      </c>
      <c r="C1216" s="18" t="s">
        <v>889</v>
      </c>
    </row>
    <row r="1217" spans="1:3">
      <c r="A1217" s="18" t="s">
        <v>1056</v>
      </c>
      <c r="B1217" s="18" t="s">
        <v>460</v>
      </c>
      <c r="C1217" s="18" t="s">
        <v>1011</v>
      </c>
    </row>
    <row r="1218" spans="1:3">
      <c r="A1218" s="18" t="s">
        <v>1056</v>
      </c>
      <c r="B1218" s="18" t="s">
        <v>460</v>
      </c>
      <c r="C1218" s="18" t="s">
        <v>464</v>
      </c>
    </row>
    <row r="1219" spans="1:3">
      <c r="A1219" s="18" t="s">
        <v>1057</v>
      </c>
      <c r="B1219" s="18" t="s">
        <v>460</v>
      </c>
      <c r="C1219" s="18" t="s">
        <v>544</v>
      </c>
    </row>
    <row r="1220" spans="1:3" ht="29">
      <c r="A1220" s="18" t="s">
        <v>1057</v>
      </c>
      <c r="B1220" s="18" t="s">
        <v>460</v>
      </c>
      <c r="C1220" s="65" t="s">
        <v>1058</v>
      </c>
    </row>
    <row r="1221" spans="1:3">
      <c r="A1221" s="18" t="s">
        <v>1057</v>
      </c>
      <c r="B1221" s="18" t="s">
        <v>460</v>
      </c>
      <c r="C1221" s="18" t="s">
        <v>1059</v>
      </c>
    </row>
    <row r="1222" spans="1:3" ht="29">
      <c r="A1222" s="18" t="s">
        <v>1057</v>
      </c>
      <c r="B1222" s="18" t="s">
        <v>460</v>
      </c>
      <c r="C1222" s="65" t="s">
        <v>1060</v>
      </c>
    </row>
    <row r="1223" spans="1:3">
      <c r="A1223" s="18" t="s">
        <v>1057</v>
      </c>
      <c r="B1223" s="18" t="s">
        <v>460</v>
      </c>
      <c r="C1223" s="18" t="s">
        <v>509</v>
      </c>
    </row>
    <row r="1224" spans="1:3">
      <c r="A1224" s="18" t="s">
        <v>1061</v>
      </c>
      <c r="B1224" s="18" t="s">
        <v>443</v>
      </c>
      <c r="C1224" s="18" t="s">
        <v>473</v>
      </c>
    </row>
    <row r="1225" spans="1:3">
      <c r="A1225" s="18" t="s">
        <v>1061</v>
      </c>
      <c r="B1225" s="18" t="s">
        <v>446</v>
      </c>
      <c r="C1225" s="18" t="s">
        <v>449</v>
      </c>
    </row>
    <row r="1226" spans="1:3">
      <c r="A1226" s="18" t="s">
        <v>1061</v>
      </c>
      <c r="B1226" s="18" t="s">
        <v>446</v>
      </c>
      <c r="C1226" s="18" t="s">
        <v>1062</v>
      </c>
    </row>
    <row r="1227" spans="1:3">
      <c r="A1227" s="18" t="s">
        <v>1061</v>
      </c>
      <c r="B1227" s="18" t="s">
        <v>446</v>
      </c>
      <c r="C1227" s="18" t="s">
        <v>1063</v>
      </c>
    </row>
    <row r="1228" spans="1:3">
      <c r="A1228" s="18" t="s">
        <v>1064</v>
      </c>
      <c r="B1228" s="18" t="s">
        <v>446</v>
      </c>
      <c r="C1228" s="18" t="s">
        <v>1065</v>
      </c>
    </row>
    <row r="1229" spans="1:3">
      <c r="A1229" s="18" t="s">
        <v>1064</v>
      </c>
      <c r="B1229" s="18" t="s">
        <v>446</v>
      </c>
      <c r="C1229" s="18" t="s">
        <v>1066</v>
      </c>
    </row>
    <row r="1230" spans="1:3">
      <c r="A1230" s="18" t="s">
        <v>1064</v>
      </c>
      <c r="B1230" s="18" t="s">
        <v>446</v>
      </c>
      <c r="C1230" s="18" t="s">
        <v>499</v>
      </c>
    </row>
    <row r="1231" spans="1:3">
      <c r="A1231" s="18" t="s">
        <v>1064</v>
      </c>
      <c r="B1231" s="18" t="s">
        <v>446</v>
      </c>
      <c r="C1231" s="18" t="s">
        <v>1067</v>
      </c>
    </row>
    <row r="1232" spans="1:3">
      <c r="A1232" s="18" t="s">
        <v>1064</v>
      </c>
      <c r="B1232" s="18" t="s">
        <v>446</v>
      </c>
      <c r="C1232" s="18" t="s">
        <v>1068</v>
      </c>
    </row>
    <row r="1233" spans="1:3">
      <c r="A1233" s="18" t="s">
        <v>1064</v>
      </c>
      <c r="B1233" s="18" t="s">
        <v>446</v>
      </c>
      <c r="C1233" s="18" t="s">
        <v>1069</v>
      </c>
    </row>
    <row r="1234" spans="1:3">
      <c r="A1234" s="18" t="s">
        <v>1064</v>
      </c>
      <c r="B1234" s="18" t="s">
        <v>446</v>
      </c>
      <c r="C1234" s="18" t="s">
        <v>1070</v>
      </c>
    </row>
    <row r="1235" spans="1:3">
      <c r="A1235" s="18" t="s">
        <v>1064</v>
      </c>
      <c r="B1235" s="18" t="s">
        <v>446</v>
      </c>
      <c r="C1235" s="18" t="s">
        <v>1071</v>
      </c>
    </row>
    <row r="1236" spans="1:3">
      <c r="A1236" s="18" t="s">
        <v>1064</v>
      </c>
      <c r="B1236" s="18" t="s">
        <v>446</v>
      </c>
      <c r="C1236" s="18" t="s">
        <v>1072</v>
      </c>
    </row>
    <row r="1237" spans="1:3">
      <c r="A1237" s="18" t="s">
        <v>1064</v>
      </c>
      <c r="B1237" s="18" t="s">
        <v>446</v>
      </c>
      <c r="C1237" s="18" t="s">
        <v>1073</v>
      </c>
    </row>
    <row r="1238" spans="1:3">
      <c r="A1238" s="18" t="s">
        <v>1064</v>
      </c>
      <c r="B1238" s="18" t="s">
        <v>446</v>
      </c>
      <c r="C1238" s="18" t="s">
        <v>1074</v>
      </c>
    </row>
    <row r="1239" spans="1:3">
      <c r="A1239" s="18" t="s">
        <v>1075</v>
      </c>
      <c r="B1239" s="18" t="s">
        <v>443</v>
      </c>
      <c r="C1239" s="18" t="s">
        <v>447</v>
      </c>
    </row>
    <row r="1240" spans="1:3">
      <c r="A1240" s="18" t="s">
        <v>1075</v>
      </c>
      <c r="B1240" s="18" t="s">
        <v>474</v>
      </c>
      <c r="C1240" s="18" t="s">
        <v>510</v>
      </c>
    </row>
    <row r="1241" spans="1:3">
      <c r="A1241" s="18" t="s">
        <v>1075</v>
      </c>
      <c r="B1241" s="18" t="s">
        <v>474</v>
      </c>
      <c r="C1241" s="18" t="s">
        <v>525</v>
      </c>
    </row>
    <row r="1242" spans="1:3">
      <c r="A1242" s="18" t="s">
        <v>1075</v>
      </c>
      <c r="B1242" s="18" t="s">
        <v>445</v>
      </c>
      <c r="C1242" s="18" t="s">
        <v>1076</v>
      </c>
    </row>
    <row r="1243" spans="1:3">
      <c r="A1243" s="18" t="s">
        <v>1075</v>
      </c>
      <c r="B1243" s="18" t="s">
        <v>445</v>
      </c>
      <c r="C1243" s="18" t="s">
        <v>1077</v>
      </c>
    </row>
    <row r="1244" spans="1:3">
      <c r="A1244" s="18" t="s">
        <v>1075</v>
      </c>
      <c r="B1244" s="18" t="s">
        <v>445</v>
      </c>
      <c r="C1244" s="18" t="s">
        <v>1078</v>
      </c>
    </row>
    <row r="1245" spans="1:3">
      <c r="A1245" s="18" t="s">
        <v>1075</v>
      </c>
      <c r="B1245" s="18" t="s">
        <v>445</v>
      </c>
      <c r="C1245" s="18" t="s">
        <v>1079</v>
      </c>
    </row>
    <row r="1246" spans="1:3">
      <c r="A1246" s="18" t="s">
        <v>1075</v>
      </c>
      <c r="B1246" s="18" t="s">
        <v>445</v>
      </c>
      <c r="C1246" s="18" t="s">
        <v>1080</v>
      </c>
    </row>
    <row r="1247" spans="1:3">
      <c r="A1247" s="18" t="s">
        <v>1075</v>
      </c>
      <c r="B1247" s="18" t="s">
        <v>445</v>
      </c>
      <c r="C1247" s="18" t="s">
        <v>1081</v>
      </c>
    </row>
    <row r="1248" spans="1:3">
      <c r="A1248" s="18" t="s">
        <v>1075</v>
      </c>
      <c r="B1248" s="18" t="s">
        <v>445</v>
      </c>
      <c r="C1248" s="18" t="s">
        <v>1082</v>
      </c>
    </row>
    <row r="1249" spans="1:3">
      <c r="A1249" s="18" t="s">
        <v>1075</v>
      </c>
      <c r="B1249" s="18" t="s">
        <v>445</v>
      </c>
      <c r="C1249" s="18" t="s">
        <v>1083</v>
      </c>
    </row>
    <row r="1250" spans="1:3">
      <c r="A1250" s="18" t="s">
        <v>1075</v>
      </c>
      <c r="B1250" s="18" t="s">
        <v>445</v>
      </c>
      <c r="C1250" s="18" t="s">
        <v>1084</v>
      </c>
    </row>
    <row r="1251" spans="1:3">
      <c r="A1251" s="18" t="s">
        <v>1075</v>
      </c>
      <c r="B1251" s="18" t="s">
        <v>445</v>
      </c>
      <c r="C1251" s="18" t="s">
        <v>1085</v>
      </c>
    </row>
    <row r="1252" spans="1:3">
      <c r="A1252" s="18" t="s">
        <v>1075</v>
      </c>
      <c r="B1252" s="18" t="s">
        <v>445</v>
      </c>
      <c r="C1252" s="18" t="s">
        <v>1086</v>
      </c>
    </row>
    <row r="1253" spans="1:3">
      <c r="A1253" s="18" t="s">
        <v>1075</v>
      </c>
      <c r="B1253" s="18" t="s">
        <v>445</v>
      </c>
      <c r="C1253" s="18" t="s">
        <v>1087</v>
      </c>
    </row>
    <row r="1254" spans="1:3">
      <c r="A1254" s="18" t="s">
        <v>1075</v>
      </c>
      <c r="B1254" s="18" t="s">
        <v>445</v>
      </c>
      <c r="C1254" s="18" t="s">
        <v>1088</v>
      </c>
    </row>
    <row r="1255" spans="1:3">
      <c r="A1255" s="18" t="s">
        <v>1075</v>
      </c>
      <c r="B1255" s="18" t="s">
        <v>474</v>
      </c>
      <c r="C1255" s="18" t="s">
        <v>668</v>
      </c>
    </row>
    <row r="1256" spans="1:3">
      <c r="A1256" s="18" t="s">
        <v>1075</v>
      </c>
      <c r="B1256" s="18" t="s">
        <v>474</v>
      </c>
      <c r="C1256" s="18" t="s">
        <v>1089</v>
      </c>
    </row>
    <row r="1257" spans="1:3">
      <c r="A1257" s="18" t="s">
        <v>1075</v>
      </c>
      <c r="B1257" s="18" t="s">
        <v>474</v>
      </c>
      <c r="C1257" s="18" t="s">
        <v>511</v>
      </c>
    </row>
    <row r="1258" spans="1:3" ht="29">
      <c r="A1258" s="18" t="s">
        <v>1075</v>
      </c>
      <c r="B1258" s="18" t="s">
        <v>474</v>
      </c>
      <c r="C1258" s="65" t="s">
        <v>512</v>
      </c>
    </row>
    <row r="1259" spans="1:3">
      <c r="A1259" s="18" t="s">
        <v>1075</v>
      </c>
      <c r="B1259" s="18" t="s">
        <v>474</v>
      </c>
      <c r="C1259" s="18" t="s">
        <v>513</v>
      </c>
    </row>
    <row r="1260" spans="1:3" ht="29">
      <c r="A1260" s="18" t="s">
        <v>1075</v>
      </c>
      <c r="B1260" s="18" t="s">
        <v>474</v>
      </c>
      <c r="C1260" s="65" t="s">
        <v>514</v>
      </c>
    </row>
    <row r="1261" spans="1:3">
      <c r="A1261" s="18" t="s">
        <v>1075</v>
      </c>
      <c r="B1261" s="18" t="s">
        <v>474</v>
      </c>
      <c r="C1261" s="18" t="s">
        <v>526</v>
      </c>
    </row>
    <row r="1262" spans="1:3" ht="29">
      <c r="A1262" s="18" t="s">
        <v>1075</v>
      </c>
      <c r="B1262" s="18" t="s">
        <v>474</v>
      </c>
      <c r="C1262" s="65" t="s">
        <v>527</v>
      </c>
    </row>
    <row r="1263" spans="1:3">
      <c r="A1263" s="18" t="s">
        <v>1075</v>
      </c>
      <c r="B1263" s="18" t="s">
        <v>474</v>
      </c>
      <c r="C1263" s="18" t="s">
        <v>528</v>
      </c>
    </row>
    <row r="1264" spans="1:3" ht="29">
      <c r="A1264" s="18" t="s">
        <v>1075</v>
      </c>
      <c r="B1264" s="18" t="s">
        <v>474</v>
      </c>
      <c r="C1264" s="65" t="s">
        <v>529</v>
      </c>
    </row>
    <row r="1265" spans="1:3">
      <c r="A1265" s="18" t="s">
        <v>1075</v>
      </c>
      <c r="B1265" s="18" t="s">
        <v>474</v>
      </c>
      <c r="C1265" s="18" t="s">
        <v>530</v>
      </c>
    </row>
    <row r="1266" spans="1:3" ht="29">
      <c r="A1266" s="18" t="s">
        <v>1075</v>
      </c>
      <c r="B1266" s="18" t="s">
        <v>474</v>
      </c>
      <c r="C1266" s="65" t="s">
        <v>531</v>
      </c>
    </row>
    <row r="1267" spans="1:3">
      <c r="A1267" s="18" t="s">
        <v>1075</v>
      </c>
      <c r="B1267" s="18" t="s">
        <v>474</v>
      </c>
      <c r="C1267" s="18" t="s">
        <v>559</v>
      </c>
    </row>
    <row r="1268" spans="1:3" ht="29">
      <c r="A1268" s="18" t="s">
        <v>1075</v>
      </c>
      <c r="B1268" s="18" t="s">
        <v>474</v>
      </c>
      <c r="C1268" s="65" t="s">
        <v>560</v>
      </c>
    </row>
    <row r="1269" spans="1:3">
      <c r="A1269" s="18" t="s">
        <v>1075</v>
      </c>
      <c r="B1269" s="18" t="s">
        <v>474</v>
      </c>
      <c r="C1269" s="18" t="s">
        <v>671</v>
      </c>
    </row>
    <row r="1270" spans="1:3" ht="29">
      <c r="A1270" s="18" t="s">
        <v>1075</v>
      </c>
      <c r="B1270" s="18" t="s">
        <v>474</v>
      </c>
      <c r="C1270" s="65" t="s">
        <v>672</v>
      </c>
    </row>
    <row r="1271" spans="1:3">
      <c r="A1271" s="18" t="s">
        <v>1075</v>
      </c>
      <c r="B1271" s="18" t="s">
        <v>474</v>
      </c>
      <c r="C1271" s="18" t="s">
        <v>1090</v>
      </c>
    </row>
    <row r="1272" spans="1:3" ht="29">
      <c r="A1272" s="18" t="s">
        <v>1075</v>
      </c>
      <c r="B1272" s="18" t="s">
        <v>474</v>
      </c>
      <c r="C1272" s="65" t="s">
        <v>1091</v>
      </c>
    </row>
    <row r="1273" spans="1:3">
      <c r="A1273" s="18" t="s">
        <v>1075</v>
      </c>
      <c r="B1273" s="18" t="s">
        <v>474</v>
      </c>
      <c r="C1273" s="18" t="s">
        <v>675</v>
      </c>
    </row>
    <row r="1274" spans="1:3">
      <c r="A1274" s="18" t="s">
        <v>1092</v>
      </c>
      <c r="B1274" s="18" t="s">
        <v>443</v>
      </c>
      <c r="C1274" s="18" t="s">
        <v>475</v>
      </c>
    </row>
    <row r="1275" spans="1:3">
      <c r="A1275" s="18" t="s">
        <v>1092</v>
      </c>
      <c r="B1275" s="18" t="s">
        <v>442</v>
      </c>
      <c r="C1275" s="18" t="s">
        <v>518</v>
      </c>
    </row>
    <row r="1276" spans="1:3">
      <c r="A1276" s="18" t="s">
        <v>1092</v>
      </c>
      <c r="B1276" s="18" t="s">
        <v>442</v>
      </c>
      <c r="C1276" s="18" t="s">
        <v>653</v>
      </c>
    </row>
    <row r="1277" spans="1:3">
      <c r="A1277" s="18" t="s">
        <v>1092</v>
      </c>
      <c r="B1277" s="18" t="s">
        <v>442</v>
      </c>
      <c r="C1277" s="18" t="s">
        <v>532</v>
      </c>
    </row>
    <row r="1278" spans="1:3">
      <c r="A1278" s="18" t="s">
        <v>1092</v>
      </c>
      <c r="B1278" s="18" t="s">
        <v>442</v>
      </c>
      <c r="C1278" s="18" t="s">
        <v>533</v>
      </c>
    </row>
    <row r="1279" spans="1:3">
      <c r="A1279" s="18" t="s">
        <v>1092</v>
      </c>
      <c r="B1279" s="18" t="s">
        <v>442</v>
      </c>
      <c r="C1279" s="18" t="s">
        <v>519</v>
      </c>
    </row>
    <row r="1280" spans="1:3">
      <c r="A1280" s="18" t="s">
        <v>1092</v>
      </c>
      <c r="B1280" s="18" t="s">
        <v>442</v>
      </c>
      <c r="C1280" s="18" t="s">
        <v>520</v>
      </c>
    </row>
    <row r="1281" spans="1:3">
      <c r="A1281" s="18" t="s">
        <v>1092</v>
      </c>
      <c r="B1281" s="18" t="s">
        <v>442</v>
      </c>
      <c r="C1281" s="18" t="s">
        <v>521</v>
      </c>
    </row>
    <row r="1282" spans="1:3">
      <c r="A1282" s="18" t="s">
        <v>1092</v>
      </c>
      <c r="B1282" s="18" t="s">
        <v>442</v>
      </c>
      <c r="C1282" s="18" t="s">
        <v>522</v>
      </c>
    </row>
    <row r="1283" spans="1:3">
      <c r="A1283" s="18" t="s">
        <v>1092</v>
      </c>
      <c r="B1283" s="18" t="s">
        <v>442</v>
      </c>
      <c r="C1283" s="18" t="s">
        <v>534</v>
      </c>
    </row>
    <row r="1284" spans="1:3">
      <c r="A1284" s="18" t="s">
        <v>1092</v>
      </c>
      <c r="B1284" s="18" t="s">
        <v>442</v>
      </c>
      <c r="C1284" s="18" t="s">
        <v>523</v>
      </c>
    </row>
    <row r="1285" spans="1:3">
      <c r="A1285" s="18" t="s">
        <v>1092</v>
      </c>
      <c r="B1285" s="18" t="s">
        <v>443</v>
      </c>
      <c r="C1285" s="18" t="s">
        <v>476</v>
      </c>
    </row>
    <row r="1286" spans="1:3">
      <c r="A1286" s="18" t="s">
        <v>1092</v>
      </c>
      <c r="B1286" s="18" t="s">
        <v>443</v>
      </c>
      <c r="C1286" s="18" t="s">
        <v>477</v>
      </c>
    </row>
    <row r="1287" spans="1:3">
      <c r="A1287" s="18" t="s">
        <v>1093</v>
      </c>
      <c r="B1287" s="18" t="s">
        <v>443</v>
      </c>
      <c r="C1287" s="18" t="s">
        <v>471</v>
      </c>
    </row>
    <row r="1288" spans="1:3" ht="29">
      <c r="A1288" s="18" t="s">
        <v>1093</v>
      </c>
      <c r="B1288" s="18" t="s">
        <v>479</v>
      </c>
      <c r="C1288" s="65" t="s">
        <v>1094</v>
      </c>
    </row>
    <row r="1289" spans="1:3">
      <c r="A1289" s="18" t="s">
        <v>1093</v>
      </c>
      <c r="B1289" s="18" t="s">
        <v>443</v>
      </c>
      <c r="C1289" s="18" t="s">
        <v>480</v>
      </c>
    </row>
    <row r="1290" spans="1:3">
      <c r="A1290" s="18" t="s">
        <v>1093</v>
      </c>
      <c r="B1290" s="18" t="s">
        <v>459</v>
      </c>
      <c r="C1290" s="18" t="s">
        <v>505</v>
      </c>
    </row>
    <row r="1291" spans="1:3">
      <c r="A1291" s="18" t="s">
        <v>1093</v>
      </c>
      <c r="B1291" s="18" t="s">
        <v>459</v>
      </c>
      <c r="C1291" s="18" t="s">
        <v>538</v>
      </c>
    </row>
    <row r="1292" spans="1:3">
      <c r="A1292" s="18" t="s">
        <v>1093</v>
      </c>
      <c r="B1292" s="18" t="s">
        <v>459</v>
      </c>
      <c r="C1292" s="18" t="s">
        <v>498</v>
      </c>
    </row>
    <row r="1293" spans="1:3">
      <c r="A1293" s="18" t="s">
        <v>1093</v>
      </c>
      <c r="B1293" s="18" t="s">
        <v>459</v>
      </c>
      <c r="C1293" s="18" t="s">
        <v>539</v>
      </c>
    </row>
    <row r="1294" spans="1:3">
      <c r="A1294" s="18" t="s">
        <v>1093</v>
      </c>
      <c r="B1294" s="18" t="s">
        <v>459</v>
      </c>
      <c r="C1294" s="18" t="s">
        <v>540</v>
      </c>
    </row>
    <row r="1295" spans="1:3" ht="29">
      <c r="A1295" s="18" t="s">
        <v>1093</v>
      </c>
      <c r="B1295" s="18" t="s">
        <v>459</v>
      </c>
      <c r="C1295" s="65" t="s">
        <v>506</v>
      </c>
    </row>
    <row r="1296" spans="1:3">
      <c r="A1296" s="18" t="s">
        <v>1095</v>
      </c>
      <c r="B1296" s="18" t="s">
        <v>459</v>
      </c>
      <c r="C1296" s="18" t="s">
        <v>507</v>
      </c>
    </row>
    <row r="1297" spans="1:3">
      <c r="A1297" s="18" t="s">
        <v>1095</v>
      </c>
      <c r="B1297" s="18" t="s">
        <v>443</v>
      </c>
      <c r="C1297" s="18" t="s">
        <v>472</v>
      </c>
    </row>
    <row r="1298" spans="1:3">
      <c r="A1298" s="18" t="s">
        <v>1095</v>
      </c>
      <c r="B1298" s="18" t="s">
        <v>1051</v>
      </c>
      <c r="C1298" s="18" t="s">
        <v>1052</v>
      </c>
    </row>
    <row r="1299" spans="1:3">
      <c r="A1299" s="18" t="s">
        <v>1096</v>
      </c>
      <c r="B1299" s="18" t="s">
        <v>1051</v>
      </c>
      <c r="C1299" s="18" t="s">
        <v>1054</v>
      </c>
    </row>
    <row r="1300" spans="1:3">
      <c r="A1300" s="18" t="s">
        <v>1096</v>
      </c>
      <c r="B1300" s="18" t="s">
        <v>443</v>
      </c>
      <c r="C1300" s="18" t="s">
        <v>1055</v>
      </c>
    </row>
    <row r="1301" spans="1:3">
      <c r="A1301" s="18" t="s">
        <v>1096</v>
      </c>
      <c r="B1301" s="18" t="s">
        <v>566</v>
      </c>
      <c r="C1301" s="18" t="s">
        <v>567</v>
      </c>
    </row>
    <row r="1302" spans="1:3">
      <c r="A1302" s="18" t="s">
        <v>1096</v>
      </c>
      <c r="B1302" s="18" t="s">
        <v>566</v>
      </c>
      <c r="C1302" s="18" t="s">
        <v>568</v>
      </c>
    </row>
    <row r="1303" spans="1:3">
      <c r="A1303" s="18" t="s">
        <v>1096</v>
      </c>
      <c r="B1303" s="18" t="s">
        <v>566</v>
      </c>
      <c r="C1303" s="18" t="s">
        <v>569</v>
      </c>
    </row>
    <row r="1304" spans="1:3">
      <c r="A1304" s="18" t="s">
        <v>1096</v>
      </c>
      <c r="B1304" s="18" t="s">
        <v>566</v>
      </c>
      <c r="C1304" s="18" t="s">
        <v>573</v>
      </c>
    </row>
    <row r="1305" spans="1:3">
      <c r="A1305" s="18" t="s">
        <v>1096</v>
      </c>
      <c r="B1305" s="18" t="s">
        <v>566</v>
      </c>
      <c r="C1305" s="18" t="s">
        <v>574</v>
      </c>
    </row>
    <row r="1306" spans="1:3">
      <c r="A1306" s="18" t="s">
        <v>1096</v>
      </c>
      <c r="B1306" s="18" t="s">
        <v>566</v>
      </c>
      <c r="C1306" s="18" t="s">
        <v>575</v>
      </c>
    </row>
    <row r="1307" spans="1:3">
      <c r="A1307" s="18" t="s">
        <v>1096</v>
      </c>
      <c r="B1307" s="18" t="s">
        <v>444</v>
      </c>
      <c r="C1307" s="18" t="s">
        <v>490</v>
      </c>
    </row>
    <row r="1308" spans="1:3">
      <c r="A1308" s="18" t="s">
        <v>1096</v>
      </c>
      <c r="B1308" s="18" t="s">
        <v>566</v>
      </c>
      <c r="C1308" s="18" t="s">
        <v>570</v>
      </c>
    </row>
    <row r="1309" spans="1:3">
      <c r="A1309" s="18" t="s">
        <v>1096</v>
      </c>
      <c r="B1309" s="18" t="s">
        <v>566</v>
      </c>
      <c r="C1309" s="18" t="s">
        <v>571</v>
      </c>
    </row>
    <row r="1310" spans="1:3">
      <c r="A1310" s="18" t="s">
        <v>1096</v>
      </c>
      <c r="B1310" s="18" t="s">
        <v>566</v>
      </c>
      <c r="C1310" s="18" t="s">
        <v>576</v>
      </c>
    </row>
    <row r="1311" spans="1:3" ht="87">
      <c r="A1311" s="18" t="s">
        <v>1096</v>
      </c>
      <c r="B1311" s="18" t="s">
        <v>566</v>
      </c>
      <c r="C1311" s="65" t="s">
        <v>577</v>
      </c>
    </row>
    <row r="1312" spans="1:3">
      <c r="A1312" s="18" t="s">
        <v>1097</v>
      </c>
      <c r="B1312" s="18" t="s">
        <v>443</v>
      </c>
      <c r="C1312" s="18" t="s">
        <v>572</v>
      </c>
    </row>
    <row r="1313" spans="1:3">
      <c r="A1313" s="18" t="s">
        <v>1097</v>
      </c>
      <c r="B1313" s="18" t="s">
        <v>460</v>
      </c>
      <c r="C1313" s="18" t="s">
        <v>508</v>
      </c>
    </row>
    <row r="1314" spans="1:3">
      <c r="A1314" s="18" t="s">
        <v>1097</v>
      </c>
      <c r="B1314" s="18" t="s">
        <v>460</v>
      </c>
      <c r="C1314" s="18" t="s">
        <v>461</v>
      </c>
    </row>
    <row r="1315" spans="1:3">
      <c r="A1315" s="18" t="s">
        <v>1097</v>
      </c>
      <c r="B1315" s="18" t="s">
        <v>460</v>
      </c>
      <c r="C1315" s="18" t="s">
        <v>462</v>
      </c>
    </row>
    <row r="1316" spans="1:3">
      <c r="A1316" s="18" t="s">
        <v>1097</v>
      </c>
      <c r="B1316" s="18" t="s">
        <v>460</v>
      </c>
      <c r="C1316" s="18" t="s">
        <v>500</v>
      </c>
    </row>
    <row r="1317" spans="1:3">
      <c r="A1317" s="18" t="s">
        <v>1097</v>
      </c>
      <c r="B1317" s="18" t="s">
        <v>460</v>
      </c>
      <c r="C1317" s="18" t="s">
        <v>541</v>
      </c>
    </row>
    <row r="1318" spans="1:3">
      <c r="A1318" s="18" t="s">
        <v>1097</v>
      </c>
      <c r="B1318" s="18" t="s">
        <v>460</v>
      </c>
      <c r="C1318" s="18" t="s">
        <v>463</v>
      </c>
    </row>
    <row r="1319" spans="1:3">
      <c r="A1319" s="18" t="s">
        <v>1097</v>
      </c>
      <c r="B1319" s="18" t="s">
        <v>460</v>
      </c>
      <c r="C1319" s="18" t="s">
        <v>501</v>
      </c>
    </row>
    <row r="1320" spans="1:3">
      <c r="A1320" s="18" t="s">
        <v>1097</v>
      </c>
      <c r="B1320" s="18" t="s">
        <v>460</v>
      </c>
      <c r="C1320" s="18" t="s">
        <v>542</v>
      </c>
    </row>
    <row r="1321" spans="1:3">
      <c r="A1321" s="18" t="s">
        <v>1097</v>
      </c>
      <c r="B1321" s="18" t="s">
        <v>460</v>
      </c>
      <c r="C1321" s="18" t="s">
        <v>967</v>
      </c>
    </row>
    <row r="1322" spans="1:3">
      <c r="A1322" s="18" t="s">
        <v>1097</v>
      </c>
      <c r="B1322" s="18" t="s">
        <v>460</v>
      </c>
      <c r="C1322" s="18" t="s">
        <v>502</v>
      </c>
    </row>
    <row r="1323" spans="1:3">
      <c r="A1323" s="18" t="s">
        <v>1097</v>
      </c>
      <c r="B1323" s="18" t="s">
        <v>460</v>
      </c>
      <c r="C1323" s="18" t="s">
        <v>889</v>
      </c>
    </row>
    <row r="1324" spans="1:3">
      <c r="A1324" s="18" t="s">
        <v>1097</v>
      </c>
      <c r="B1324" s="18" t="s">
        <v>460</v>
      </c>
      <c r="C1324" s="18" t="s">
        <v>1011</v>
      </c>
    </row>
    <row r="1325" spans="1:3">
      <c r="A1325" s="18" t="s">
        <v>1097</v>
      </c>
      <c r="B1325" s="18" t="s">
        <v>460</v>
      </c>
      <c r="C1325" s="18" t="s">
        <v>464</v>
      </c>
    </row>
    <row r="1326" spans="1:3">
      <c r="A1326" s="18" t="s">
        <v>1097</v>
      </c>
      <c r="B1326" s="18" t="s">
        <v>460</v>
      </c>
      <c r="C1326" s="18" t="s">
        <v>544</v>
      </c>
    </row>
    <row r="1327" spans="1:3" ht="29">
      <c r="A1327" s="18" t="s">
        <v>1097</v>
      </c>
      <c r="B1327" s="18" t="s">
        <v>460</v>
      </c>
      <c r="C1327" s="65" t="s">
        <v>1098</v>
      </c>
    </row>
    <row r="1328" spans="1:3">
      <c r="A1328" s="18" t="s">
        <v>1097</v>
      </c>
      <c r="B1328" s="18" t="s">
        <v>460</v>
      </c>
      <c r="C1328" s="18" t="s">
        <v>1059</v>
      </c>
    </row>
    <row r="1329" spans="1:3" ht="29">
      <c r="A1329" s="18" t="s">
        <v>1097</v>
      </c>
      <c r="B1329" s="18" t="s">
        <v>460</v>
      </c>
      <c r="C1329" s="65" t="s">
        <v>1099</v>
      </c>
    </row>
    <row r="1330" spans="1:3">
      <c r="A1330" s="18" t="s">
        <v>1097</v>
      </c>
      <c r="B1330" s="18" t="s">
        <v>460</v>
      </c>
      <c r="C1330" s="18" t="s">
        <v>509</v>
      </c>
    </row>
    <row r="1331" spans="1:3">
      <c r="A1331" s="18" t="s">
        <v>1100</v>
      </c>
      <c r="B1331" s="18" t="s">
        <v>443</v>
      </c>
      <c r="C1331" s="18" t="s">
        <v>473</v>
      </c>
    </row>
    <row r="1332" spans="1:3">
      <c r="A1332" s="18" t="s">
        <v>1100</v>
      </c>
      <c r="B1332" s="18" t="s">
        <v>446</v>
      </c>
      <c r="C1332" s="18" t="s">
        <v>449</v>
      </c>
    </row>
    <row r="1333" spans="1:3">
      <c r="A1333" s="18" t="s">
        <v>1100</v>
      </c>
      <c r="B1333" s="18" t="s">
        <v>446</v>
      </c>
      <c r="C1333" s="18" t="s">
        <v>1101</v>
      </c>
    </row>
    <row r="1334" spans="1:3">
      <c r="A1334" s="18" t="s">
        <v>1102</v>
      </c>
      <c r="B1334" s="18" t="s">
        <v>446</v>
      </c>
      <c r="C1334" s="18" t="s">
        <v>1103</v>
      </c>
    </row>
    <row r="1335" spans="1:3">
      <c r="A1335" s="18" t="s">
        <v>1102</v>
      </c>
      <c r="B1335" s="18" t="s">
        <v>446</v>
      </c>
      <c r="C1335" s="18" t="s">
        <v>1104</v>
      </c>
    </row>
    <row r="1336" spans="1:3">
      <c r="A1336" s="18" t="s">
        <v>1102</v>
      </c>
      <c r="B1336" s="18" t="s">
        <v>446</v>
      </c>
      <c r="C1336" s="18" t="s">
        <v>1105</v>
      </c>
    </row>
    <row r="1337" spans="1:3">
      <c r="A1337" s="18" t="s">
        <v>1102</v>
      </c>
      <c r="B1337" s="18" t="s">
        <v>446</v>
      </c>
      <c r="C1337" s="18" t="s">
        <v>499</v>
      </c>
    </row>
    <row r="1338" spans="1:3">
      <c r="A1338" s="18" t="s">
        <v>1102</v>
      </c>
      <c r="B1338" s="18" t="s">
        <v>446</v>
      </c>
      <c r="C1338" s="18" t="s">
        <v>1106</v>
      </c>
    </row>
    <row r="1339" spans="1:3">
      <c r="A1339" s="18" t="s">
        <v>1102</v>
      </c>
      <c r="B1339" s="18" t="s">
        <v>446</v>
      </c>
      <c r="C1339" s="18" t="s">
        <v>1107</v>
      </c>
    </row>
    <row r="1340" spans="1:3">
      <c r="A1340" s="18" t="s">
        <v>1102</v>
      </c>
      <c r="B1340" s="18" t="s">
        <v>446</v>
      </c>
      <c r="C1340" s="18" t="s">
        <v>1108</v>
      </c>
    </row>
    <row r="1341" spans="1:3">
      <c r="A1341" s="18" t="s">
        <v>1102</v>
      </c>
      <c r="B1341" s="18" t="s">
        <v>446</v>
      </c>
      <c r="C1341" s="18" t="s">
        <v>1109</v>
      </c>
    </row>
    <row r="1342" spans="1:3">
      <c r="A1342" s="18" t="s">
        <v>1102</v>
      </c>
      <c r="B1342" s="18" t="s">
        <v>446</v>
      </c>
      <c r="C1342" s="18" t="s">
        <v>1110</v>
      </c>
    </row>
    <row r="1343" spans="1:3">
      <c r="A1343" s="18" t="s">
        <v>1102</v>
      </c>
      <c r="B1343" s="18" t="s">
        <v>446</v>
      </c>
      <c r="C1343" s="18" t="s">
        <v>1111</v>
      </c>
    </row>
    <row r="1344" spans="1:3">
      <c r="A1344" s="18" t="s">
        <v>1102</v>
      </c>
      <c r="B1344" s="18" t="s">
        <v>446</v>
      </c>
      <c r="C1344" s="18" t="s">
        <v>1112</v>
      </c>
    </row>
    <row r="1345" spans="1:3">
      <c r="A1345" s="18" t="s">
        <v>1102</v>
      </c>
      <c r="B1345" s="18" t="s">
        <v>446</v>
      </c>
      <c r="C1345" s="18" t="s">
        <v>1113</v>
      </c>
    </row>
    <row r="1346" spans="1:3">
      <c r="A1346" s="18" t="s">
        <v>1114</v>
      </c>
      <c r="B1346" s="18" t="s">
        <v>443</v>
      </c>
      <c r="C1346" s="18" t="s">
        <v>447</v>
      </c>
    </row>
    <row r="1347" spans="1:3">
      <c r="A1347" s="18" t="s">
        <v>1114</v>
      </c>
      <c r="B1347" s="18" t="s">
        <v>474</v>
      </c>
      <c r="C1347" s="18" t="s">
        <v>510</v>
      </c>
    </row>
    <row r="1348" spans="1:3">
      <c r="A1348" s="18" t="s">
        <v>1114</v>
      </c>
      <c r="B1348" s="18" t="s">
        <v>474</v>
      </c>
      <c r="C1348" s="18" t="s">
        <v>525</v>
      </c>
    </row>
    <row r="1349" spans="1:3">
      <c r="A1349" s="18" t="s">
        <v>1114</v>
      </c>
      <c r="B1349" s="18" t="s">
        <v>445</v>
      </c>
      <c r="C1349" s="18" t="s">
        <v>1115</v>
      </c>
    </row>
    <row r="1350" spans="1:3">
      <c r="A1350" s="18" t="s">
        <v>1114</v>
      </c>
      <c r="B1350" s="18" t="s">
        <v>445</v>
      </c>
      <c r="C1350" s="18" t="s">
        <v>1116</v>
      </c>
    </row>
    <row r="1351" spans="1:3">
      <c r="A1351" s="18" t="s">
        <v>1114</v>
      </c>
      <c r="B1351" s="18" t="s">
        <v>445</v>
      </c>
      <c r="C1351" s="18" t="s">
        <v>1117</v>
      </c>
    </row>
    <row r="1352" spans="1:3">
      <c r="A1352" s="18" t="s">
        <v>1114</v>
      </c>
      <c r="B1352" s="18" t="s">
        <v>445</v>
      </c>
      <c r="C1352" s="18" t="s">
        <v>1118</v>
      </c>
    </row>
    <row r="1353" spans="1:3">
      <c r="A1353" s="18" t="s">
        <v>1114</v>
      </c>
      <c r="B1353" s="18" t="s">
        <v>445</v>
      </c>
      <c r="C1353" s="18" t="s">
        <v>1119</v>
      </c>
    </row>
    <row r="1354" spans="1:3">
      <c r="A1354" s="18" t="s">
        <v>1114</v>
      </c>
      <c r="B1354" s="18" t="s">
        <v>445</v>
      </c>
      <c r="C1354" s="18" t="s">
        <v>1120</v>
      </c>
    </row>
    <row r="1355" spans="1:3">
      <c r="A1355" s="18" t="s">
        <v>1114</v>
      </c>
      <c r="B1355" s="18" t="s">
        <v>445</v>
      </c>
      <c r="C1355" s="18" t="s">
        <v>1121</v>
      </c>
    </row>
    <row r="1356" spans="1:3">
      <c r="A1356" s="18" t="s">
        <v>1114</v>
      </c>
      <c r="B1356" s="18" t="s">
        <v>445</v>
      </c>
      <c r="C1356" s="18" t="s">
        <v>1122</v>
      </c>
    </row>
    <row r="1357" spans="1:3">
      <c r="A1357" s="18" t="s">
        <v>1114</v>
      </c>
      <c r="B1357" s="18" t="s">
        <v>445</v>
      </c>
      <c r="C1357" s="18" t="s">
        <v>1123</v>
      </c>
    </row>
    <row r="1358" spans="1:3">
      <c r="A1358" s="18" t="s">
        <v>1114</v>
      </c>
      <c r="B1358" s="18" t="s">
        <v>445</v>
      </c>
      <c r="C1358" s="18" t="s">
        <v>1124</v>
      </c>
    </row>
    <row r="1359" spans="1:3">
      <c r="A1359" s="18" t="s">
        <v>1114</v>
      </c>
      <c r="B1359" s="18" t="s">
        <v>445</v>
      </c>
      <c r="C1359" s="18" t="s">
        <v>1125</v>
      </c>
    </row>
    <row r="1360" spans="1:3">
      <c r="A1360" s="18" t="s">
        <v>1114</v>
      </c>
      <c r="B1360" s="18" t="s">
        <v>445</v>
      </c>
      <c r="C1360" s="18" t="s">
        <v>1126</v>
      </c>
    </row>
    <row r="1361" spans="1:3">
      <c r="A1361" s="18" t="s">
        <v>1114</v>
      </c>
      <c r="B1361" s="18" t="s">
        <v>445</v>
      </c>
      <c r="C1361" s="18" t="s">
        <v>1127</v>
      </c>
    </row>
    <row r="1362" spans="1:3">
      <c r="A1362" s="18" t="s">
        <v>1114</v>
      </c>
      <c r="B1362" s="18" t="s">
        <v>474</v>
      </c>
      <c r="C1362" s="18" t="s">
        <v>668</v>
      </c>
    </row>
    <row r="1363" spans="1:3">
      <c r="A1363" s="18" t="s">
        <v>1114</v>
      </c>
      <c r="B1363" s="18" t="s">
        <v>474</v>
      </c>
      <c r="C1363" s="18" t="s">
        <v>1089</v>
      </c>
    </row>
    <row r="1364" spans="1:3">
      <c r="A1364" s="18" t="s">
        <v>1114</v>
      </c>
      <c r="B1364" s="18" t="s">
        <v>474</v>
      </c>
      <c r="C1364" s="18" t="s">
        <v>511</v>
      </c>
    </row>
    <row r="1365" spans="1:3" ht="29">
      <c r="A1365" s="18" t="s">
        <v>1114</v>
      </c>
      <c r="B1365" s="18" t="s">
        <v>474</v>
      </c>
      <c r="C1365" s="65" t="s">
        <v>512</v>
      </c>
    </row>
    <row r="1366" spans="1:3">
      <c r="A1366" s="18" t="s">
        <v>1114</v>
      </c>
      <c r="B1366" s="18" t="s">
        <v>474</v>
      </c>
      <c r="C1366" s="18" t="s">
        <v>513</v>
      </c>
    </row>
    <row r="1367" spans="1:3" ht="29">
      <c r="A1367" s="18" t="s">
        <v>1114</v>
      </c>
      <c r="B1367" s="18" t="s">
        <v>474</v>
      </c>
      <c r="C1367" s="65" t="s">
        <v>514</v>
      </c>
    </row>
    <row r="1368" spans="1:3">
      <c r="A1368" s="18" t="s">
        <v>1114</v>
      </c>
      <c r="B1368" s="18" t="s">
        <v>474</v>
      </c>
      <c r="C1368" s="18" t="s">
        <v>526</v>
      </c>
    </row>
    <row r="1369" spans="1:3" ht="29">
      <c r="A1369" s="18" t="s">
        <v>1114</v>
      </c>
      <c r="B1369" s="18" t="s">
        <v>474</v>
      </c>
      <c r="C1369" s="65" t="s">
        <v>527</v>
      </c>
    </row>
    <row r="1370" spans="1:3">
      <c r="A1370" s="18" t="s">
        <v>1114</v>
      </c>
      <c r="B1370" s="18" t="s">
        <v>474</v>
      </c>
      <c r="C1370" s="18" t="s">
        <v>528</v>
      </c>
    </row>
    <row r="1371" spans="1:3" ht="29">
      <c r="A1371" s="18" t="s">
        <v>1114</v>
      </c>
      <c r="B1371" s="18" t="s">
        <v>474</v>
      </c>
      <c r="C1371" s="65" t="s">
        <v>529</v>
      </c>
    </row>
    <row r="1372" spans="1:3">
      <c r="A1372" s="18" t="s">
        <v>1114</v>
      </c>
      <c r="B1372" s="18" t="s">
        <v>474</v>
      </c>
      <c r="C1372" s="18" t="s">
        <v>530</v>
      </c>
    </row>
    <row r="1373" spans="1:3" ht="29">
      <c r="A1373" s="18" t="s">
        <v>1114</v>
      </c>
      <c r="B1373" s="18" t="s">
        <v>474</v>
      </c>
      <c r="C1373" s="65" t="s">
        <v>531</v>
      </c>
    </row>
    <row r="1374" spans="1:3">
      <c r="A1374" s="18" t="s">
        <v>1114</v>
      </c>
      <c r="B1374" s="18" t="s">
        <v>474</v>
      </c>
      <c r="C1374" s="18" t="s">
        <v>559</v>
      </c>
    </row>
    <row r="1375" spans="1:3" ht="29">
      <c r="A1375" s="18" t="s">
        <v>1114</v>
      </c>
      <c r="B1375" s="18" t="s">
        <v>474</v>
      </c>
      <c r="C1375" s="65" t="s">
        <v>560</v>
      </c>
    </row>
    <row r="1376" spans="1:3">
      <c r="A1376" s="18" t="s">
        <v>1114</v>
      </c>
      <c r="B1376" s="18" t="s">
        <v>474</v>
      </c>
      <c r="C1376" s="18" t="s">
        <v>671</v>
      </c>
    </row>
    <row r="1377" spans="1:3" ht="29">
      <c r="A1377" s="18" t="s">
        <v>1114</v>
      </c>
      <c r="B1377" s="18" t="s">
        <v>474</v>
      </c>
      <c r="C1377" s="65" t="s">
        <v>672</v>
      </c>
    </row>
    <row r="1378" spans="1:3">
      <c r="A1378" s="18" t="s">
        <v>1114</v>
      </c>
      <c r="B1378" s="18" t="s">
        <v>474</v>
      </c>
      <c r="C1378" s="18" t="s">
        <v>1090</v>
      </c>
    </row>
    <row r="1379" spans="1:3" ht="29">
      <c r="A1379" s="18" t="s">
        <v>1114</v>
      </c>
      <c r="B1379" s="18" t="s">
        <v>474</v>
      </c>
      <c r="C1379" s="65" t="s">
        <v>1091</v>
      </c>
    </row>
    <row r="1380" spans="1:3">
      <c r="A1380" s="18" t="s">
        <v>1114</v>
      </c>
      <c r="B1380" s="18" t="s">
        <v>474</v>
      </c>
      <c r="C1380" s="18" t="s">
        <v>675</v>
      </c>
    </row>
    <row r="1381" spans="1:3">
      <c r="A1381" s="18" t="s">
        <v>1128</v>
      </c>
      <c r="B1381" s="18" t="s">
        <v>443</v>
      </c>
      <c r="C1381" s="18" t="s">
        <v>475</v>
      </c>
    </row>
    <row r="1382" spans="1:3">
      <c r="A1382" s="18" t="s">
        <v>1128</v>
      </c>
      <c r="B1382" s="18" t="s">
        <v>442</v>
      </c>
      <c r="C1382" s="18" t="s">
        <v>518</v>
      </c>
    </row>
    <row r="1383" spans="1:3">
      <c r="A1383" s="18" t="s">
        <v>1128</v>
      </c>
      <c r="B1383" s="18" t="s">
        <v>442</v>
      </c>
      <c r="C1383" s="18" t="s">
        <v>653</v>
      </c>
    </row>
    <row r="1384" spans="1:3">
      <c r="A1384" s="18" t="s">
        <v>1128</v>
      </c>
      <c r="B1384" s="18" t="s">
        <v>442</v>
      </c>
      <c r="C1384" s="18" t="s">
        <v>532</v>
      </c>
    </row>
    <row r="1385" spans="1:3">
      <c r="A1385" s="18" t="s">
        <v>1128</v>
      </c>
      <c r="B1385" s="18" t="s">
        <v>442</v>
      </c>
      <c r="C1385" s="18" t="s">
        <v>533</v>
      </c>
    </row>
    <row r="1386" spans="1:3">
      <c r="A1386" s="18" t="s">
        <v>1128</v>
      </c>
      <c r="B1386" s="18" t="s">
        <v>442</v>
      </c>
      <c r="C1386" s="18" t="s">
        <v>519</v>
      </c>
    </row>
    <row r="1387" spans="1:3">
      <c r="A1387" s="18" t="s">
        <v>1128</v>
      </c>
      <c r="B1387" s="18" t="s">
        <v>442</v>
      </c>
      <c r="C1387" s="18" t="s">
        <v>520</v>
      </c>
    </row>
    <row r="1388" spans="1:3">
      <c r="A1388" s="18" t="s">
        <v>1128</v>
      </c>
      <c r="B1388" s="18" t="s">
        <v>442</v>
      </c>
      <c r="C1388" s="18" t="s">
        <v>521</v>
      </c>
    </row>
    <row r="1389" spans="1:3">
      <c r="A1389" s="18" t="s">
        <v>1128</v>
      </c>
      <c r="B1389" s="18" t="s">
        <v>442</v>
      </c>
      <c r="C1389" s="18" t="s">
        <v>522</v>
      </c>
    </row>
    <row r="1390" spans="1:3">
      <c r="A1390" s="18" t="s">
        <v>1128</v>
      </c>
      <c r="B1390" s="18" t="s">
        <v>442</v>
      </c>
      <c r="C1390" s="18" t="s">
        <v>534</v>
      </c>
    </row>
    <row r="1391" spans="1:3">
      <c r="A1391" s="18" t="s">
        <v>1128</v>
      </c>
      <c r="B1391" s="18" t="s">
        <v>442</v>
      </c>
      <c r="C1391" s="18" t="s">
        <v>523</v>
      </c>
    </row>
    <row r="1392" spans="1:3">
      <c r="A1392" s="18" t="s">
        <v>1129</v>
      </c>
      <c r="B1392" s="18" t="s">
        <v>443</v>
      </c>
      <c r="C1392" s="18" t="s">
        <v>476</v>
      </c>
    </row>
    <row r="1393" spans="1:3">
      <c r="A1393" s="18" t="s">
        <v>1129</v>
      </c>
      <c r="B1393" s="18" t="s">
        <v>443</v>
      </c>
      <c r="C1393" s="18" t="s">
        <v>477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78E3C-37C9-4914-B87E-7828B47A5F8A}">
  <sheetPr codeName="Sheet12"/>
  <dimension ref="A1:K15"/>
  <sheetViews>
    <sheetView workbookViewId="0">
      <selection activeCell="W37" sqref="W37"/>
    </sheetView>
  </sheetViews>
  <sheetFormatPr defaultRowHeight="14.5"/>
  <sheetData>
    <row r="1" spans="1:11">
      <c r="A1" t="s">
        <v>307</v>
      </c>
    </row>
    <row r="3" spans="1:11">
      <c r="D3" t="str">
        <f>"http://"&amp;$A$1&amp;"/soak/info"</f>
        <v>http://192.168.1.97/soak/info</v>
      </c>
      <c r="K3" t="s">
        <v>308</v>
      </c>
    </row>
    <row r="4" spans="1:11">
      <c r="A4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4" t="str">
        <f>"http://"&amp;$A$1&amp;"/soak/tail?n=5"</f>
        <v>http://192.168.1.97/soak/tail?n=5</v>
      </c>
      <c r="K4" t="s">
        <v>309</v>
      </c>
    </row>
    <row r="5" spans="1:11">
      <c r="D5" t="str">
        <f>"http://"&amp;$A$1&amp;"/soak/start?ms=2000"</f>
        <v>http://192.168.1.97/soak/start?ms=2000</v>
      </c>
      <c r="K5" t="s">
        <v>310</v>
      </c>
    </row>
    <row r="6" spans="1:11">
      <c r="A6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6" t="str">
        <f>"http://"&amp;$A$1&amp;"/soak/tail?n=15"</f>
        <v>http://192.168.1.97/soak/tail?n=15</v>
      </c>
    </row>
    <row r="7" spans="1:11">
      <c r="D7" t="str">
        <f>"http://"&amp;$A$1&amp;"/soak/info"</f>
        <v>http://192.168.1.97/soak/info</v>
      </c>
      <c r="K7" s="49" t="s">
        <v>311</v>
      </c>
    </row>
    <row r="8" spans="1:11">
      <c r="D8" t="str">
        <f>"http://"&amp;$A$1&amp;"/soak/stop"</f>
        <v>http://192.168.1.97/soak/stop</v>
      </c>
      <c r="K8" s="49" t="s">
        <v>312</v>
      </c>
    </row>
    <row r="9" spans="1:11">
      <c r="D9" t="str">
        <f>"http://"&amp;$A$1&amp;"/soak/summary"</f>
        <v>http://192.168.1.97/soak/summary</v>
      </c>
      <c r="K9" s="49" t="s">
        <v>313</v>
      </c>
    </row>
    <row r="10" spans="1:11">
      <c r="D10" t="str">
        <f>"http://"&amp;$A$1&amp;"/soak/dump?off=0&amp;len=4096"</f>
        <v>http://192.168.1.97/soak/dump?off=0&amp;len=4096</v>
      </c>
      <c r="K10" s="49" t="s">
        <v>314</v>
      </c>
    </row>
    <row r="11" spans="1:11">
      <c r="K11" s="49" t="s">
        <v>315</v>
      </c>
    </row>
    <row r="12" spans="1:11">
      <c r="K12" s="49" t="s">
        <v>316</v>
      </c>
    </row>
    <row r="13" spans="1:11">
      <c r="K13" s="49" t="s">
        <v>317</v>
      </c>
    </row>
    <row r="14" spans="1:11">
      <c r="K14" s="49" t="s">
        <v>318</v>
      </c>
    </row>
    <row r="15" spans="1:11">
      <c r="K15" s="49" t="s">
        <v>319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I98"/>
  <sheetViews>
    <sheetView showGridLines="0" workbookViewId="0">
      <selection activeCell="I23" sqref="I23"/>
    </sheetView>
  </sheetViews>
  <sheetFormatPr defaultRowHeight="14.5"/>
  <cols>
    <col min="1" max="1" width="5.36328125" style="9" bestFit="1" customWidth="1"/>
    <col min="2" max="2" width="8" bestFit="1" customWidth="1"/>
    <col min="3" max="3" width="8.26953125" bestFit="1" customWidth="1"/>
    <col min="4" max="4" width="8.7265625" bestFit="1" customWidth="1"/>
    <col min="5" max="5" width="9" bestFit="1" customWidth="1"/>
    <col min="6" max="6" width="15.6328125" bestFit="1" customWidth="1"/>
    <col min="7" max="7" width="10.6328125" bestFit="1" customWidth="1"/>
    <col min="8" max="8" width="10.90625" bestFit="1" customWidth="1"/>
    <col min="9" max="9" width="18.36328125" bestFit="1" customWidth="1"/>
  </cols>
  <sheetData>
    <row r="1" spans="1:9">
      <c r="A1" s="9" t="s">
        <v>278</v>
      </c>
      <c r="B1" t="s">
        <v>320</v>
      </c>
      <c r="C1" t="s">
        <v>321</v>
      </c>
      <c r="D1" t="s">
        <v>322</v>
      </c>
      <c r="E1" t="s">
        <v>323</v>
      </c>
      <c r="F1" t="s">
        <v>80</v>
      </c>
      <c r="G1" t="s">
        <v>436</v>
      </c>
      <c r="H1" t="s">
        <v>437</v>
      </c>
      <c r="I1" t="s">
        <v>438</v>
      </c>
    </row>
    <row r="2" spans="1:9">
      <c r="A2" s="9">
        <v>0.66666666666666663</v>
      </c>
      <c r="B2">
        <v>137.19999999999999</v>
      </c>
      <c r="C2">
        <v>-10.1</v>
      </c>
      <c r="D2">
        <v>309.2</v>
      </c>
      <c r="E2">
        <v>11</v>
      </c>
      <c r="F2" t="s">
        <v>83</v>
      </c>
      <c r="G2">
        <v>281.10000000000002</v>
      </c>
      <c r="H2">
        <v>-19.600000000000001</v>
      </c>
      <c r="I2" t="s">
        <v>83</v>
      </c>
    </row>
    <row r="3" spans="1:9">
      <c r="A3" s="9">
        <v>0.67708333333333337</v>
      </c>
      <c r="B3">
        <v>134.6</v>
      </c>
      <c r="C3">
        <v>-7.9</v>
      </c>
      <c r="D3">
        <v>306.7</v>
      </c>
      <c r="E3">
        <v>8.6</v>
      </c>
      <c r="F3" t="s">
        <v>83</v>
      </c>
      <c r="G3">
        <v>279.2</v>
      </c>
      <c r="H3">
        <v>-22.5</v>
      </c>
      <c r="I3" t="s">
        <v>83</v>
      </c>
    </row>
    <row r="4" spans="1:9">
      <c r="A4" s="9">
        <v>0.6875</v>
      </c>
      <c r="B4">
        <v>132.19999999999999</v>
      </c>
      <c r="C4">
        <v>-5.7</v>
      </c>
      <c r="D4">
        <v>304.3</v>
      </c>
      <c r="E4">
        <v>6.1</v>
      </c>
      <c r="F4" t="s">
        <v>83</v>
      </c>
      <c r="G4">
        <v>277.39999999999998</v>
      </c>
      <c r="H4">
        <v>-25.4</v>
      </c>
      <c r="I4" t="s">
        <v>83</v>
      </c>
    </row>
    <row r="5" spans="1:9">
      <c r="A5" s="9">
        <v>0.69791666666666663</v>
      </c>
      <c r="B5">
        <v>129.80000000000001</v>
      </c>
      <c r="C5">
        <v>-3.4</v>
      </c>
      <c r="D5">
        <v>302</v>
      </c>
      <c r="E5">
        <v>3.6</v>
      </c>
      <c r="F5" t="s">
        <v>83</v>
      </c>
      <c r="G5">
        <v>275.5</v>
      </c>
      <c r="H5">
        <v>-28.3</v>
      </c>
      <c r="I5" t="s">
        <v>83</v>
      </c>
    </row>
    <row r="6" spans="1:9">
      <c r="A6" s="9">
        <v>0.70833333333333337</v>
      </c>
      <c r="B6">
        <v>127.6</v>
      </c>
      <c r="C6">
        <v>-1</v>
      </c>
      <c r="D6">
        <v>299.7</v>
      </c>
      <c r="E6">
        <v>1</v>
      </c>
      <c r="F6" t="s">
        <v>83</v>
      </c>
      <c r="G6">
        <v>273.5</v>
      </c>
      <c r="H6">
        <v>-31.3</v>
      </c>
      <c r="I6" t="s">
        <v>83</v>
      </c>
    </row>
    <row r="7" spans="1:9">
      <c r="A7" s="9">
        <v>0.71875</v>
      </c>
      <c r="B7">
        <v>125.4</v>
      </c>
      <c r="C7">
        <v>1.4</v>
      </c>
      <c r="D7">
        <v>297.60000000000002</v>
      </c>
      <c r="E7">
        <v>-1.7</v>
      </c>
      <c r="F7" t="s">
        <v>84</v>
      </c>
      <c r="G7">
        <v>271.60000000000002</v>
      </c>
      <c r="H7">
        <v>-34.200000000000003</v>
      </c>
      <c r="I7" t="s">
        <v>83</v>
      </c>
    </row>
    <row r="8" spans="1:9">
      <c r="A8" s="9">
        <v>0.72916666666666663</v>
      </c>
      <c r="B8">
        <v>123.3</v>
      </c>
      <c r="C8">
        <v>3.9</v>
      </c>
      <c r="D8">
        <v>295.39999999999998</v>
      </c>
      <c r="E8">
        <v>-4.4000000000000004</v>
      </c>
      <c r="F8" t="s">
        <v>84</v>
      </c>
      <c r="G8">
        <v>269.60000000000002</v>
      </c>
      <c r="H8">
        <v>-37.1</v>
      </c>
      <c r="I8" t="s">
        <v>83</v>
      </c>
    </row>
    <row r="9" spans="1:9">
      <c r="A9" s="9">
        <v>0.73958333333333337</v>
      </c>
      <c r="B9">
        <v>121.2</v>
      </c>
      <c r="C9">
        <v>6.5</v>
      </c>
      <c r="D9">
        <v>293.39999999999998</v>
      </c>
      <c r="E9">
        <v>-7.2</v>
      </c>
      <c r="F9" t="s">
        <v>84</v>
      </c>
      <c r="G9">
        <v>267.39999999999998</v>
      </c>
      <c r="H9">
        <v>-40</v>
      </c>
      <c r="I9" t="s">
        <v>83</v>
      </c>
    </row>
    <row r="10" spans="1:9">
      <c r="A10" s="9">
        <v>0.75</v>
      </c>
      <c r="B10">
        <v>119.3</v>
      </c>
      <c r="C10">
        <v>9.1999999999999993</v>
      </c>
      <c r="D10">
        <v>291.39999999999998</v>
      </c>
      <c r="E10">
        <v>-10</v>
      </c>
      <c r="F10" t="s">
        <v>84</v>
      </c>
      <c r="G10">
        <v>265.2</v>
      </c>
      <c r="H10">
        <v>-43</v>
      </c>
      <c r="I10" t="s">
        <v>83</v>
      </c>
    </row>
    <row r="11" spans="1:9">
      <c r="A11" s="9">
        <v>0.76041666666666663</v>
      </c>
      <c r="B11">
        <v>117.3</v>
      </c>
      <c r="C11">
        <v>11.9</v>
      </c>
      <c r="D11">
        <v>289.39999999999998</v>
      </c>
      <c r="E11">
        <v>-12.9</v>
      </c>
      <c r="F11" t="s">
        <v>84</v>
      </c>
      <c r="G11">
        <v>262.89999999999998</v>
      </c>
      <c r="H11">
        <v>-45.9</v>
      </c>
      <c r="I11" t="s">
        <v>83</v>
      </c>
    </row>
    <row r="12" spans="1:9">
      <c r="A12" s="9">
        <v>0.77083333333333337</v>
      </c>
      <c r="B12">
        <v>115.5</v>
      </c>
      <c r="C12">
        <v>14.6</v>
      </c>
      <c r="D12">
        <v>287.5</v>
      </c>
      <c r="E12">
        <v>-15.8</v>
      </c>
      <c r="F12" t="s">
        <v>84</v>
      </c>
      <c r="G12">
        <v>260.39999999999998</v>
      </c>
      <c r="H12">
        <v>-48.8</v>
      </c>
      <c r="I12" t="s">
        <v>83</v>
      </c>
    </row>
    <row r="13" spans="1:9">
      <c r="A13" s="9">
        <v>0.78125</v>
      </c>
      <c r="B13">
        <v>113.6</v>
      </c>
      <c r="C13">
        <v>17.399999999999999</v>
      </c>
      <c r="D13">
        <v>285.60000000000002</v>
      </c>
      <c r="E13">
        <v>-18.7</v>
      </c>
      <c r="F13" t="s">
        <v>84</v>
      </c>
      <c r="G13">
        <v>257.7</v>
      </c>
      <c r="H13">
        <v>-51.6</v>
      </c>
      <c r="I13" t="s">
        <v>83</v>
      </c>
    </row>
    <row r="14" spans="1:9">
      <c r="A14" s="9">
        <v>0.79166666666666663</v>
      </c>
      <c r="B14">
        <v>111.8</v>
      </c>
      <c r="C14">
        <v>20.2</v>
      </c>
      <c r="D14">
        <v>283.7</v>
      </c>
      <c r="E14">
        <v>-21.7</v>
      </c>
      <c r="F14" t="s">
        <v>84</v>
      </c>
      <c r="G14">
        <v>254.8</v>
      </c>
      <c r="H14">
        <v>-54.5</v>
      </c>
      <c r="I14" t="s">
        <v>83</v>
      </c>
    </row>
    <row r="15" spans="1:9">
      <c r="A15" s="9">
        <v>0.80208333333333337</v>
      </c>
      <c r="B15">
        <v>110.1</v>
      </c>
      <c r="C15">
        <v>23.1</v>
      </c>
      <c r="D15">
        <v>281.8</v>
      </c>
      <c r="E15">
        <v>-24.6</v>
      </c>
      <c r="F15" t="s">
        <v>84</v>
      </c>
      <c r="G15">
        <v>251.6</v>
      </c>
      <c r="H15">
        <v>-57.2</v>
      </c>
      <c r="I15" t="s">
        <v>83</v>
      </c>
    </row>
    <row r="16" spans="1:9">
      <c r="A16" s="9">
        <v>0.8125</v>
      </c>
      <c r="B16">
        <v>108.3</v>
      </c>
      <c r="C16">
        <v>25.9</v>
      </c>
      <c r="D16">
        <v>279.8</v>
      </c>
      <c r="E16">
        <v>-27.6</v>
      </c>
      <c r="F16" t="s">
        <v>84</v>
      </c>
      <c r="G16">
        <v>247.9</v>
      </c>
      <c r="H16">
        <v>-60</v>
      </c>
      <c r="I16" t="s">
        <v>83</v>
      </c>
    </row>
    <row r="17" spans="1:9">
      <c r="A17" s="9">
        <v>0.82291666666666663</v>
      </c>
      <c r="B17">
        <v>106.6</v>
      </c>
      <c r="C17">
        <v>28.9</v>
      </c>
      <c r="D17">
        <v>277.89999999999998</v>
      </c>
      <c r="E17">
        <v>-30.6</v>
      </c>
      <c r="F17" t="s">
        <v>84</v>
      </c>
      <c r="G17">
        <v>243.7</v>
      </c>
      <c r="H17">
        <v>-62.7</v>
      </c>
      <c r="I17" t="s">
        <v>83</v>
      </c>
    </row>
    <row r="18" spans="1:9">
      <c r="A18" s="9">
        <v>0.83333333333333337</v>
      </c>
      <c r="B18">
        <v>104.9</v>
      </c>
      <c r="C18">
        <v>31.8</v>
      </c>
      <c r="D18">
        <v>276</v>
      </c>
      <c r="E18">
        <v>-33.700000000000003</v>
      </c>
      <c r="F18" t="s">
        <v>84</v>
      </c>
      <c r="G18">
        <v>238.9</v>
      </c>
      <c r="H18">
        <v>-65.2</v>
      </c>
      <c r="I18" t="s">
        <v>83</v>
      </c>
    </row>
    <row r="19" spans="1:9">
      <c r="A19" s="9">
        <v>0.84375</v>
      </c>
      <c r="B19">
        <v>103.2</v>
      </c>
      <c r="C19">
        <v>34.799999999999997</v>
      </c>
      <c r="D19">
        <v>274</v>
      </c>
      <c r="E19">
        <v>-36.700000000000003</v>
      </c>
      <c r="F19" t="s">
        <v>84</v>
      </c>
      <c r="G19">
        <v>233.2</v>
      </c>
      <c r="H19">
        <v>-67.599999999999994</v>
      </c>
      <c r="I19" t="s">
        <v>83</v>
      </c>
    </row>
    <row r="20" spans="1:9">
      <c r="A20" s="9">
        <v>0.85416666666666663</v>
      </c>
      <c r="B20">
        <v>101.5</v>
      </c>
      <c r="C20">
        <v>37.700000000000003</v>
      </c>
      <c r="D20">
        <v>271.89999999999998</v>
      </c>
      <c r="E20">
        <v>-39.700000000000003</v>
      </c>
      <c r="F20" t="s">
        <v>84</v>
      </c>
      <c r="G20">
        <v>226.4</v>
      </c>
      <c r="H20">
        <v>-69.900000000000006</v>
      </c>
      <c r="I20" t="s">
        <v>83</v>
      </c>
    </row>
    <row r="21" spans="1:9">
      <c r="A21" s="9">
        <v>0.86458333333333337</v>
      </c>
      <c r="B21">
        <v>99.8</v>
      </c>
      <c r="C21">
        <v>40.700000000000003</v>
      </c>
      <c r="D21">
        <v>269.8</v>
      </c>
      <c r="E21">
        <v>-42.8</v>
      </c>
      <c r="F21" t="s">
        <v>84</v>
      </c>
      <c r="G21">
        <v>218.3</v>
      </c>
      <c r="H21">
        <v>-71.900000000000006</v>
      </c>
      <c r="I21" t="s">
        <v>83</v>
      </c>
    </row>
    <row r="22" spans="1:9">
      <c r="A22" s="9">
        <v>0.875</v>
      </c>
      <c r="B22">
        <v>98</v>
      </c>
      <c r="C22">
        <v>43.8</v>
      </c>
      <c r="D22">
        <v>267.5</v>
      </c>
      <c r="E22">
        <v>-45.8</v>
      </c>
      <c r="F22" t="s">
        <v>84</v>
      </c>
      <c r="G22">
        <v>208.6</v>
      </c>
      <c r="H22">
        <v>-73.5</v>
      </c>
      <c r="I22" t="s">
        <v>83</v>
      </c>
    </row>
    <row r="23" spans="1:9">
      <c r="A23" s="9">
        <v>0.88541666666666663</v>
      </c>
      <c r="B23">
        <v>96.2</v>
      </c>
      <c r="C23">
        <v>46.8</v>
      </c>
      <c r="D23">
        <v>265.10000000000002</v>
      </c>
      <c r="E23">
        <v>-48.9</v>
      </c>
      <c r="F23" t="s">
        <v>84</v>
      </c>
      <c r="G23">
        <v>197.2</v>
      </c>
      <c r="H23">
        <v>-74.7</v>
      </c>
      <c r="I23" t="s">
        <v>83</v>
      </c>
    </row>
    <row r="24" spans="1:9">
      <c r="A24" s="9">
        <v>0.89583333333333337</v>
      </c>
      <c r="B24">
        <v>94.3</v>
      </c>
      <c r="C24">
        <v>49.8</v>
      </c>
      <c r="D24">
        <v>262.5</v>
      </c>
      <c r="E24">
        <v>-51.9</v>
      </c>
      <c r="F24" t="s">
        <v>84</v>
      </c>
      <c r="G24">
        <v>184.6</v>
      </c>
      <c r="H24">
        <v>-75.3</v>
      </c>
      <c r="I24" t="s">
        <v>83</v>
      </c>
    </row>
    <row r="25" spans="1:9">
      <c r="A25" s="9">
        <v>0.90625</v>
      </c>
      <c r="B25">
        <v>92.4</v>
      </c>
      <c r="C25">
        <v>52.9</v>
      </c>
      <c r="D25">
        <v>259.7</v>
      </c>
      <c r="E25">
        <v>-54.9</v>
      </c>
      <c r="F25" t="s">
        <v>84</v>
      </c>
      <c r="G25">
        <v>171.5</v>
      </c>
      <c r="H25">
        <v>-75.2</v>
      </c>
      <c r="I25" t="s">
        <v>83</v>
      </c>
    </row>
    <row r="26" spans="1:9">
      <c r="A26" s="9">
        <v>0.91666666666666663</v>
      </c>
      <c r="B26">
        <v>90.3</v>
      </c>
      <c r="C26">
        <v>55.9</v>
      </c>
      <c r="D26">
        <v>256.60000000000002</v>
      </c>
      <c r="E26">
        <v>-57.9</v>
      </c>
      <c r="F26" t="s">
        <v>84</v>
      </c>
      <c r="G26">
        <v>159.1</v>
      </c>
      <c r="H26">
        <v>-74.5</v>
      </c>
      <c r="I26" t="s">
        <v>83</v>
      </c>
    </row>
    <row r="27" spans="1:9">
      <c r="A27" s="9">
        <v>0.92708333333333337</v>
      </c>
      <c r="B27">
        <v>88</v>
      </c>
      <c r="C27">
        <v>59</v>
      </c>
      <c r="D27">
        <v>253.1</v>
      </c>
      <c r="E27">
        <v>-60.8</v>
      </c>
      <c r="F27" t="s">
        <v>84</v>
      </c>
      <c r="G27">
        <v>148</v>
      </c>
      <c r="H27">
        <v>-73.3</v>
      </c>
      <c r="I27" t="s">
        <v>83</v>
      </c>
    </row>
    <row r="28" spans="1:9">
      <c r="A28" s="9">
        <v>0.9375</v>
      </c>
      <c r="B28">
        <v>85.5</v>
      </c>
      <c r="C28">
        <v>62</v>
      </c>
      <c r="D28">
        <v>249</v>
      </c>
      <c r="E28">
        <v>-63.7</v>
      </c>
      <c r="F28" t="s">
        <v>84</v>
      </c>
      <c r="G28">
        <v>138.5</v>
      </c>
      <c r="H28">
        <v>-71.599999999999994</v>
      </c>
      <c r="I28" t="s">
        <v>83</v>
      </c>
    </row>
    <row r="29" spans="1:9">
      <c r="A29" s="9">
        <v>0.94791666666666663</v>
      </c>
      <c r="B29">
        <v>82.7</v>
      </c>
      <c r="C29">
        <v>65.099999999999994</v>
      </c>
      <c r="D29">
        <v>244.2</v>
      </c>
      <c r="E29">
        <v>-66.5</v>
      </c>
      <c r="F29" t="s">
        <v>84</v>
      </c>
      <c r="G29">
        <v>130.6</v>
      </c>
      <c r="H29">
        <v>-69.599999999999994</v>
      </c>
      <c r="I29" t="s">
        <v>83</v>
      </c>
    </row>
    <row r="30" spans="1:9">
      <c r="A30" s="9">
        <v>0.95833333333333337</v>
      </c>
      <c r="B30">
        <v>79.400000000000006</v>
      </c>
      <c r="C30">
        <v>68.099999999999994</v>
      </c>
      <c r="D30">
        <v>238.4</v>
      </c>
      <c r="E30">
        <v>-69.2</v>
      </c>
      <c r="F30" t="s">
        <v>84</v>
      </c>
      <c r="G30">
        <v>123.9</v>
      </c>
      <c r="H30">
        <v>-67.3</v>
      </c>
      <c r="I30" t="s">
        <v>83</v>
      </c>
    </row>
    <row r="31" spans="1:9">
      <c r="A31" s="9">
        <v>0.96875</v>
      </c>
      <c r="B31">
        <v>75.400000000000006</v>
      </c>
      <c r="C31">
        <v>71.099999999999994</v>
      </c>
      <c r="D31">
        <v>231.3</v>
      </c>
      <c r="E31">
        <v>-71.7</v>
      </c>
      <c r="F31" t="s">
        <v>84</v>
      </c>
      <c r="G31">
        <v>118.4</v>
      </c>
      <c r="H31">
        <v>-64.900000000000006</v>
      </c>
      <c r="I31" t="s">
        <v>83</v>
      </c>
    </row>
    <row r="32" spans="1:9">
      <c r="A32" s="9">
        <v>0.97916666666666663</v>
      </c>
      <c r="B32">
        <v>70.400000000000006</v>
      </c>
      <c r="C32">
        <v>74</v>
      </c>
      <c r="D32">
        <v>222.4</v>
      </c>
      <c r="E32">
        <v>-73.900000000000006</v>
      </c>
      <c r="F32" t="s">
        <v>84</v>
      </c>
      <c r="G32">
        <v>113.7</v>
      </c>
      <c r="H32">
        <v>-62.3</v>
      </c>
      <c r="I32" t="s">
        <v>83</v>
      </c>
    </row>
    <row r="33" spans="1:9">
      <c r="A33" s="9">
        <v>0.98958333333333337</v>
      </c>
      <c r="B33">
        <v>63.6</v>
      </c>
      <c r="C33">
        <v>76.8</v>
      </c>
      <c r="D33">
        <v>211.2</v>
      </c>
      <c r="E33">
        <v>-75.7</v>
      </c>
      <c r="F33" t="s">
        <v>84</v>
      </c>
      <c r="G33">
        <v>109.6</v>
      </c>
      <c r="H33">
        <v>-59.7</v>
      </c>
      <c r="I33" t="s">
        <v>83</v>
      </c>
    </row>
    <row r="34" spans="1:9">
      <c r="A34" s="9">
        <v>0</v>
      </c>
      <c r="B34">
        <v>53.8</v>
      </c>
      <c r="C34">
        <v>79.400000000000006</v>
      </c>
      <c r="D34">
        <v>197.5</v>
      </c>
      <c r="E34">
        <v>-77</v>
      </c>
      <c r="F34" t="s">
        <v>84</v>
      </c>
      <c r="G34">
        <v>106</v>
      </c>
      <c r="H34">
        <v>-57</v>
      </c>
      <c r="I34" t="s">
        <v>83</v>
      </c>
    </row>
    <row r="35" spans="1:9">
      <c r="A35" s="9">
        <v>1.0416666666666666E-2</v>
      </c>
      <c r="B35">
        <v>38.9</v>
      </c>
      <c r="C35">
        <v>81.7</v>
      </c>
      <c r="D35">
        <v>182</v>
      </c>
      <c r="E35">
        <v>-77.5</v>
      </c>
      <c r="F35" t="s">
        <v>84</v>
      </c>
      <c r="G35">
        <v>102.8</v>
      </c>
      <c r="H35">
        <v>-54.2</v>
      </c>
      <c r="I35" t="s">
        <v>83</v>
      </c>
    </row>
    <row r="36" spans="1:9">
      <c r="A36" s="9">
        <v>2.0833333333333332E-2</v>
      </c>
      <c r="B36">
        <v>16.3</v>
      </c>
      <c r="C36">
        <v>83.1</v>
      </c>
      <c r="D36">
        <v>166.3</v>
      </c>
      <c r="E36">
        <v>-77.2</v>
      </c>
      <c r="F36" t="s">
        <v>84</v>
      </c>
      <c r="G36">
        <v>99.9</v>
      </c>
      <c r="H36">
        <v>-51.4</v>
      </c>
      <c r="I36" t="s">
        <v>83</v>
      </c>
    </row>
    <row r="37" spans="1:9">
      <c r="A37" s="9">
        <v>3.125E-2</v>
      </c>
      <c r="B37">
        <v>348.4</v>
      </c>
      <c r="C37">
        <v>83.2</v>
      </c>
      <c r="D37">
        <v>152.1</v>
      </c>
      <c r="E37">
        <v>-76.099999999999994</v>
      </c>
      <c r="F37" t="s">
        <v>84</v>
      </c>
      <c r="G37">
        <v>97.2</v>
      </c>
      <c r="H37">
        <v>-48.6</v>
      </c>
      <c r="I37" t="s">
        <v>83</v>
      </c>
    </row>
    <row r="38" spans="1:9">
      <c r="A38" s="9">
        <v>4.1666666666666664E-2</v>
      </c>
      <c r="B38">
        <v>324.5</v>
      </c>
      <c r="C38">
        <v>82</v>
      </c>
      <c r="D38">
        <v>140.19999999999999</v>
      </c>
      <c r="E38">
        <v>-74.400000000000006</v>
      </c>
      <c r="F38" t="s">
        <v>84</v>
      </c>
      <c r="G38">
        <v>94.7</v>
      </c>
      <c r="H38">
        <v>-45.7</v>
      </c>
      <c r="I38" t="s">
        <v>83</v>
      </c>
    </row>
    <row r="39" spans="1:9">
      <c r="A39" s="9">
        <v>5.2083333333333336E-2</v>
      </c>
      <c r="B39">
        <v>308.39999999999998</v>
      </c>
      <c r="C39">
        <v>79.900000000000006</v>
      </c>
      <c r="D39">
        <v>130.80000000000001</v>
      </c>
      <c r="E39">
        <v>-72.3</v>
      </c>
      <c r="F39" t="s">
        <v>84</v>
      </c>
      <c r="G39">
        <v>92.4</v>
      </c>
      <c r="H39">
        <v>-42.8</v>
      </c>
      <c r="I39" t="s">
        <v>83</v>
      </c>
    </row>
    <row r="40" spans="1:9">
      <c r="A40" s="9">
        <v>6.25E-2</v>
      </c>
      <c r="B40">
        <v>297.89999999999998</v>
      </c>
      <c r="C40">
        <v>77.3</v>
      </c>
      <c r="D40">
        <v>123.2</v>
      </c>
      <c r="E40">
        <v>-69.8</v>
      </c>
      <c r="F40" t="s">
        <v>84</v>
      </c>
      <c r="G40">
        <v>90.2</v>
      </c>
      <c r="H40">
        <v>-40</v>
      </c>
      <c r="I40" t="s">
        <v>83</v>
      </c>
    </row>
    <row r="41" spans="1:9">
      <c r="A41" s="9">
        <v>7.2916666666666671E-2</v>
      </c>
      <c r="B41">
        <v>290.7</v>
      </c>
      <c r="C41">
        <v>74.5</v>
      </c>
      <c r="D41">
        <v>117.2</v>
      </c>
      <c r="E41">
        <v>-67.2</v>
      </c>
      <c r="F41" t="s">
        <v>84</v>
      </c>
      <c r="G41">
        <v>88</v>
      </c>
      <c r="H41">
        <v>-37.1</v>
      </c>
      <c r="I41" t="s">
        <v>83</v>
      </c>
    </row>
    <row r="42" spans="1:9">
      <c r="A42" s="9">
        <v>8.3333333333333329E-2</v>
      </c>
      <c r="B42">
        <v>285.39999999999998</v>
      </c>
      <c r="C42">
        <v>71.599999999999994</v>
      </c>
      <c r="D42">
        <v>112.1</v>
      </c>
      <c r="E42">
        <v>-64.400000000000006</v>
      </c>
      <c r="F42" t="s">
        <v>84</v>
      </c>
      <c r="G42">
        <v>86</v>
      </c>
      <c r="H42">
        <v>-34.200000000000003</v>
      </c>
      <c r="I42" t="s">
        <v>83</v>
      </c>
    </row>
    <row r="43" spans="1:9">
      <c r="A43" s="9">
        <v>9.375E-2</v>
      </c>
      <c r="B43">
        <v>281.3</v>
      </c>
      <c r="C43">
        <v>68.599999999999994</v>
      </c>
      <c r="D43">
        <v>107.9</v>
      </c>
      <c r="E43">
        <v>-61.6</v>
      </c>
      <c r="F43" t="s">
        <v>84</v>
      </c>
      <c r="G43">
        <v>84</v>
      </c>
      <c r="H43">
        <v>-31.4</v>
      </c>
      <c r="I43" t="s">
        <v>83</v>
      </c>
    </row>
    <row r="44" spans="1:9">
      <c r="A44" s="9">
        <v>0.10416666666666667</v>
      </c>
      <c r="B44">
        <v>277.89999999999998</v>
      </c>
      <c r="C44">
        <v>65.599999999999994</v>
      </c>
      <c r="D44">
        <v>104.2</v>
      </c>
      <c r="E44">
        <v>-58.6</v>
      </c>
      <c r="F44" t="s">
        <v>84</v>
      </c>
      <c r="G44">
        <v>82.1</v>
      </c>
      <c r="H44">
        <v>-28.5</v>
      </c>
      <c r="I44" t="s">
        <v>83</v>
      </c>
    </row>
    <row r="45" spans="1:9">
      <c r="A45" s="9">
        <v>0.11458333333333333</v>
      </c>
      <c r="B45">
        <v>275</v>
      </c>
      <c r="C45">
        <v>62.6</v>
      </c>
      <c r="D45">
        <v>101</v>
      </c>
      <c r="E45">
        <v>-55.7</v>
      </c>
      <c r="F45" t="s">
        <v>84</v>
      </c>
      <c r="G45">
        <v>80.099999999999994</v>
      </c>
      <c r="H45">
        <v>-25.7</v>
      </c>
      <c r="I45" t="s">
        <v>83</v>
      </c>
    </row>
    <row r="46" spans="1:9">
      <c r="A46" s="9">
        <v>0.125</v>
      </c>
      <c r="B46">
        <v>272.39999999999998</v>
      </c>
      <c r="C46">
        <v>59.5</v>
      </c>
      <c r="D46">
        <v>98.1</v>
      </c>
      <c r="E46">
        <v>-52.7</v>
      </c>
      <c r="F46" t="s">
        <v>84</v>
      </c>
      <c r="G46">
        <v>78.2</v>
      </c>
      <c r="H46">
        <v>-22.8</v>
      </c>
      <c r="I46" t="s">
        <v>83</v>
      </c>
    </row>
    <row r="47" spans="1:9">
      <c r="A47" s="9">
        <v>0.13541666666666666</v>
      </c>
      <c r="B47">
        <v>270.10000000000002</v>
      </c>
      <c r="C47">
        <v>56.5</v>
      </c>
      <c r="D47">
        <v>95.5</v>
      </c>
      <c r="E47">
        <v>-49.6</v>
      </c>
      <c r="F47" t="s">
        <v>84</v>
      </c>
      <c r="G47">
        <v>76.3</v>
      </c>
      <c r="H47">
        <v>-20</v>
      </c>
      <c r="I47" t="s">
        <v>83</v>
      </c>
    </row>
    <row r="48" spans="1:9">
      <c r="A48" s="9">
        <v>0.14583333333333334</v>
      </c>
      <c r="B48">
        <v>268</v>
      </c>
      <c r="C48">
        <v>53.4</v>
      </c>
      <c r="D48">
        <v>93.1</v>
      </c>
      <c r="E48">
        <v>-46.6</v>
      </c>
      <c r="F48" t="s">
        <v>84</v>
      </c>
      <c r="G48">
        <v>74.400000000000006</v>
      </c>
      <c r="H48">
        <v>-17.2</v>
      </c>
      <c r="I48" t="s">
        <v>83</v>
      </c>
    </row>
    <row r="49" spans="1:9">
      <c r="A49" s="9">
        <v>0.15625</v>
      </c>
      <c r="B49">
        <v>266</v>
      </c>
      <c r="C49">
        <v>50.4</v>
      </c>
      <c r="D49">
        <v>90.8</v>
      </c>
      <c r="E49">
        <v>-43.6</v>
      </c>
      <c r="F49" t="s">
        <v>84</v>
      </c>
      <c r="G49">
        <v>72.5</v>
      </c>
      <c r="H49">
        <v>-14.5</v>
      </c>
      <c r="I49" t="s">
        <v>83</v>
      </c>
    </row>
    <row r="50" spans="1:9">
      <c r="A50" s="9">
        <v>0.16666666666666666</v>
      </c>
      <c r="B50">
        <v>264.10000000000002</v>
      </c>
      <c r="C50">
        <v>47.3</v>
      </c>
      <c r="D50">
        <v>88.6</v>
      </c>
      <c r="E50">
        <v>-40.5</v>
      </c>
      <c r="F50" t="s">
        <v>84</v>
      </c>
      <c r="G50">
        <v>70.599999999999994</v>
      </c>
      <c r="H50">
        <v>-11.7</v>
      </c>
      <c r="I50" t="s">
        <v>83</v>
      </c>
    </row>
    <row r="51" spans="1:9">
      <c r="A51" s="9">
        <v>0.17708333333333334</v>
      </c>
      <c r="B51">
        <v>262.3</v>
      </c>
      <c r="C51">
        <v>44.3</v>
      </c>
      <c r="D51">
        <v>86.5</v>
      </c>
      <c r="E51">
        <v>-37.5</v>
      </c>
      <c r="F51" t="s">
        <v>84</v>
      </c>
      <c r="G51">
        <v>68.599999999999994</v>
      </c>
      <c r="H51">
        <v>-9</v>
      </c>
      <c r="I51" t="s">
        <v>83</v>
      </c>
    </row>
    <row r="52" spans="1:9">
      <c r="A52" s="9">
        <v>0.1875</v>
      </c>
      <c r="B52">
        <v>260.5</v>
      </c>
      <c r="C52">
        <v>41.3</v>
      </c>
      <c r="D52">
        <v>84.5</v>
      </c>
      <c r="E52">
        <v>-34.4</v>
      </c>
      <c r="F52" t="s">
        <v>84</v>
      </c>
      <c r="G52">
        <v>66.599999999999994</v>
      </c>
      <c r="H52">
        <v>-6.3</v>
      </c>
      <c r="I52" t="s">
        <v>83</v>
      </c>
    </row>
    <row r="53" spans="1:9">
      <c r="A53" s="9">
        <v>0.19791666666666666</v>
      </c>
      <c r="B53">
        <v>258.8</v>
      </c>
      <c r="C53">
        <v>38.299999999999997</v>
      </c>
      <c r="D53">
        <v>82.5</v>
      </c>
      <c r="E53">
        <v>-31.4</v>
      </c>
      <c r="F53" t="s">
        <v>84</v>
      </c>
      <c r="G53">
        <v>64.5</v>
      </c>
      <c r="H53">
        <v>-3.7</v>
      </c>
      <c r="I53" t="s">
        <v>83</v>
      </c>
    </row>
    <row r="54" spans="1:9">
      <c r="A54" s="9">
        <v>0.20833333333333334</v>
      </c>
      <c r="B54">
        <v>257.10000000000002</v>
      </c>
      <c r="C54">
        <v>35.299999999999997</v>
      </c>
      <c r="D54">
        <v>80.599999999999994</v>
      </c>
      <c r="E54">
        <v>-28.4</v>
      </c>
      <c r="F54" t="s">
        <v>84</v>
      </c>
      <c r="G54">
        <v>62.4</v>
      </c>
      <c r="H54">
        <v>-1.1000000000000001</v>
      </c>
      <c r="I54" t="s">
        <v>83</v>
      </c>
    </row>
    <row r="55" spans="1:9">
      <c r="A55" s="9">
        <v>0.21875</v>
      </c>
      <c r="B55">
        <v>255.4</v>
      </c>
      <c r="C55">
        <v>32.299999999999997</v>
      </c>
      <c r="D55">
        <v>78.7</v>
      </c>
      <c r="E55">
        <v>-25.4</v>
      </c>
      <c r="F55" t="s">
        <v>84</v>
      </c>
      <c r="G55">
        <v>60.3</v>
      </c>
      <c r="H55">
        <v>1.4</v>
      </c>
      <c r="I55" t="s">
        <v>84</v>
      </c>
    </row>
    <row r="56" spans="1:9">
      <c r="A56" s="9">
        <v>0.22916666666666666</v>
      </c>
      <c r="B56">
        <v>253.7</v>
      </c>
      <c r="C56">
        <v>29.4</v>
      </c>
      <c r="D56">
        <v>76.8</v>
      </c>
      <c r="E56">
        <v>-22.4</v>
      </c>
      <c r="F56" t="s">
        <v>84</v>
      </c>
      <c r="G56">
        <v>58</v>
      </c>
      <c r="H56">
        <v>3.9</v>
      </c>
      <c r="I56" t="s">
        <v>84</v>
      </c>
    </row>
    <row r="57" spans="1:9">
      <c r="A57" s="9">
        <v>0.23958333333333334</v>
      </c>
      <c r="B57">
        <v>252</v>
      </c>
      <c r="C57">
        <v>26.5</v>
      </c>
      <c r="D57">
        <v>74.900000000000006</v>
      </c>
      <c r="E57">
        <v>-19.5</v>
      </c>
      <c r="F57" t="s">
        <v>84</v>
      </c>
      <c r="G57">
        <v>55.7</v>
      </c>
      <c r="H57">
        <v>6.3</v>
      </c>
      <c r="I57" t="s">
        <v>84</v>
      </c>
    </row>
    <row r="58" spans="1:9">
      <c r="A58" s="9">
        <v>0.25</v>
      </c>
      <c r="B58">
        <v>250.2</v>
      </c>
      <c r="C58">
        <v>23.6</v>
      </c>
      <c r="D58">
        <v>73</v>
      </c>
      <c r="E58">
        <v>-16.5</v>
      </c>
      <c r="F58" t="s">
        <v>84</v>
      </c>
      <c r="G58">
        <v>53.3</v>
      </c>
      <c r="H58">
        <v>8.6999999999999993</v>
      </c>
      <c r="I58" t="s">
        <v>84</v>
      </c>
    </row>
    <row r="59" spans="1:9">
      <c r="A59" s="9">
        <v>0.26041666666666669</v>
      </c>
      <c r="B59">
        <v>248.5</v>
      </c>
      <c r="C59">
        <v>20.7</v>
      </c>
      <c r="D59">
        <v>71.099999999999994</v>
      </c>
      <c r="E59">
        <v>-13.6</v>
      </c>
      <c r="F59" t="s">
        <v>84</v>
      </c>
      <c r="G59">
        <v>50.9</v>
      </c>
      <c r="H59">
        <v>11</v>
      </c>
      <c r="I59" t="s">
        <v>84</v>
      </c>
    </row>
    <row r="60" spans="1:9">
      <c r="A60" s="9">
        <v>0.27083333333333331</v>
      </c>
      <c r="B60">
        <v>246.7</v>
      </c>
      <c r="C60">
        <v>17.899999999999999</v>
      </c>
      <c r="D60">
        <v>69.099999999999994</v>
      </c>
      <c r="E60">
        <v>-10.8</v>
      </c>
      <c r="F60" t="s">
        <v>84</v>
      </c>
      <c r="G60">
        <v>48.3</v>
      </c>
      <c r="H60">
        <v>13.2</v>
      </c>
      <c r="I60" t="s">
        <v>84</v>
      </c>
    </row>
    <row r="61" spans="1:9">
      <c r="A61" s="9">
        <v>0.28125</v>
      </c>
      <c r="B61">
        <v>244.9</v>
      </c>
      <c r="C61">
        <v>15.1</v>
      </c>
      <c r="D61">
        <v>67.099999999999994</v>
      </c>
      <c r="E61">
        <v>-7.9</v>
      </c>
      <c r="F61" t="s">
        <v>84</v>
      </c>
      <c r="G61">
        <v>45.6</v>
      </c>
      <c r="H61">
        <v>15.3</v>
      </c>
      <c r="I61" t="s">
        <v>84</v>
      </c>
    </row>
    <row r="62" spans="1:9">
      <c r="A62" s="9">
        <v>0.29166666666666669</v>
      </c>
      <c r="B62">
        <v>243</v>
      </c>
      <c r="C62">
        <v>12.3</v>
      </c>
      <c r="D62">
        <v>65.099999999999994</v>
      </c>
      <c r="E62">
        <v>-5.2</v>
      </c>
      <c r="F62" t="s">
        <v>84</v>
      </c>
      <c r="G62">
        <v>42.9</v>
      </c>
      <c r="H62">
        <v>17.3</v>
      </c>
      <c r="I62" t="s">
        <v>84</v>
      </c>
    </row>
    <row r="63" spans="1:9">
      <c r="A63" s="9">
        <v>0.30208333333333331</v>
      </c>
      <c r="B63">
        <v>241.1</v>
      </c>
      <c r="C63">
        <v>9.6</v>
      </c>
      <c r="D63">
        <v>63</v>
      </c>
      <c r="E63">
        <v>-2.4</v>
      </c>
      <c r="F63" t="s">
        <v>84</v>
      </c>
      <c r="G63">
        <v>40</v>
      </c>
      <c r="H63">
        <v>19.2</v>
      </c>
      <c r="I63" t="s">
        <v>84</v>
      </c>
    </row>
    <row r="64" spans="1:9">
      <c r="A64" s="9">
        <v>0.3125</v>
      </c>
      <c r="B64">
        <v>239.1</v>
      </c>
      <c r="C64">
        <v>7</v>
      </c>
      <c r="D64">
        <v>60.8</v>
      </c>
      <c r="E64">
        <v>0.3</v>
      </c>
      <c r="F64" t="s">
        <v>84</v>
      </c>
      <c r="G64">
        <v>37</v>
      </c>
      <c r="H64">
        <v>21</v>
      </c>
      <c r="I64" t="s">
        <v>84</v>
      </c>
    </row>
    <row r="65" spans="1:9">
      <c r="A65" s="9">
        <v>0.32291666666666669</v>
      </c>
      <c r="B65">
        <v>237.1</v>
      </c>
      <c r="C65">
        <v>4.4000000000000004</v>
      </c>
      <c r="D65">
        <v>58.6</v>
      </c>
      <c r="E65">
        <v>2.9</v>
      </c>
      <c r="F65" t="s">
        <v>84</v>
      </c>
      <c r="G65">
        <v>33.799999999999997</v>
      </c>
      <c r="H65">
        <v>22.7</v>
      </c>
      <c r="I65" t="s">
        <v>84</v>
      </c>
    </row>
    <row r="66" spans="1:9">
      <c r="A66" s="9">
        <v>0.33333333333333331</v>
      </c>
      <c r="B66">
        <v>235</v>
      </c>
      <c r="C66">
        <v>1.9</v>
      </c>
      <c r="D66">
        <v>56.3</v>
      </c>
      <c r="E66">
        <v>5.5</v>
      </c>
      <c r="F66" t="s">
        <v>84</v>
      </c>
      <c r="G66">
        <v>30.6</v>
      </c>
      <c r="H66">
        <v>24.2</v>
      </c>
      <c r="I66" t="s">
        <v>84</v>
      </c>
    </row>
    <row r="67" spans="1:9">
      <c r="A67" s="9">
        <v>0.34375</v>
      </c>
      <c r="B67">
        <v>232.8</v>
      </c>
      <c r="C67">
        <v>-0.6</v>
      </c>
      <c r="D67">
        <v>53.9</v>
      </c>
      <c r="E67">
        <v>8</v>
      </c>
      <c r="F67" t="s">
        <v>83</v>
      </c>
      <c r="G67">
        <v>27.2</v>
      </c>
      <c r="H67">
        <v>25.6</v>
      </c>
      <c r="I67" t="s">
        <v>84</v>
      </c>
    </row>
    <row r="68" spans="1:9">
      <c r="A68" s="9">
        <v>0.35416666666666669</v>
      </c>
      <c r="B68">
        <v>230.6</v>
      </c>
      <c r="C68">
        <v>-3</v>
      </c>
      <c r="D68">
        <v>51.4</v>
      </c>
      <c r="E68">
        <v>10.4</v>
      </c>
      <c r="F68" t="s">
        <v>83</v>
      </c>
      <c r="G68">
        <v>23.8</v>
      </c>
      <c r="H68">
        <v>26.8</v>
      </c>
      <c r="I68" t="s">
        <v>84</v>
      </c>
    </row>
    <row r="69" spans="1:9">
      <c r="A69" s="9">
        <v>0.36458333333333331</v>
      </c>
      <c r="B69">
        <v>228.2</v>
      </c>
      <c r="C69">
        <v>-5.3</v>
      </c>
      <c r="D69">
        <v>48.8</v>
      </c>
      <c r="E69">
        <v>12.7</v>
      </c>
      <c r="F69" t="s">
        <v>83</v>
      </c>
      <c r="G69">
        <v>20.2</v>
      </c>
      <c r="H69">
        <v>27.9</v>
      </c>
      <c r="I69" t="s">
        <v>84</v>
      </c>
    </row>
    <row r="70" spans="1:9">
      <c r="A70" s="9">
        <v>0.375</v>
      </c>
      <c r="B70">
        <v>225.8</v>
      </c>
      <c r="C70">
        <v>-7.6</v>
      </c>
      <c r="D70">
        <v>46.1</v>
      </c>
      <c r="E70">
        <v>15</v>
      </c>
      <c r="F70" t="s">
        <v>83</v>
      </c>
      <c r="G70">
        <v>16.5</v>
      </c>
      <c r="H70">
        <v>28.8</v>
      </c>
      <c r="I70" t="s">
        <v>84</v>
      </c>
    </row>
    <row r="71" spans="1:9">
      <c r="A71" s="9">
        <v>0.38541666666666669</v>
      </c>
      <c r="B71">
        <v>223.3</v>
      </c>
      <c r="C71">
        <v>-9.6999999999999993</v>
      </c>
      <c r="D71">
        <v>43.3</v>
      </c>
      <c r="E71">
        <v>17.100000000000001</v>
      </c>
      <c r="F71" t="s">
        <v>83</v>
      </c>
      <c r="G71">
        <v>12.8</v>
      </c>
      <c r="H71">
        <v>29.5</v>
      </c>
      <c r="I71" t="s">
        <v>84</v>
      </c>
    </row>
    <row r="72" spans="1:9">
      <c r="A72" s="9">
        <v>0.39583333333333331</v>
      </c>
      <c r="B72">
        <v>220.7</v>
      </c>
      <c r="C72">
        <v>-11.7</v>
      </c>
      <c r="D72">
        <v>40.4</v>
      </c>
      <c r="E72">
        <v>19.100000000000001</v>
      </c>
      <c r="F72" t="s">
        <v>83</v>
      </c>
      <c r="G72">
        <v>9</v>
      </c>
      <c r="H72">
        <v>30</v>
      </c>
      <c r="I72" t="s">
        <v>84</v>
      </c>
    </row>
    <row r="73" spans="1:9">
      <c r="A73" s="9">
        <v>0.40625</v>
      </c>
      <c r="B73">
        <v>217.9</v>
      </c>
      <c r="C73">
        <v>-13.7</v>
      </c>
      <c r="D73">
        <v>37.299999999999997</v>
      </c>
      <c r="E73">
        <v>21</v>
      </c>
      <c r="F73" t="s">
        <v>83</v>
      </c>
      <c r="G73">
        <v>5.0999999999999996</v>
      </c>
      <c r="H73">
        <v>30.3</v>
      </c>
      <c r="I73" t="s">
        <v>84</v>
      </c>
    </row>
    <row r="74" spans="1:9">
      <c r="A74" s="9">
        <v>0.41666666666666669</v>
      </c>
      <c r="B74">
        <v>215.1</v>
      </c>
      <c r="C74">
        <v>-15.5</v>
      </c>
      <c r="D74">
        <v>34.1</v>
      </c>
      <c r="E74">
        <v>22.8</v>
      </c>
      <c r="F74" t="s">
        <v>83</v>
      </c>
      <c r="G74">
        <v>1.3</v>
      </c>
      <c r="H74">
        <v>30.4</v>
      </c>
      <c r="I74" t="s">
        <v>84</v>
      </c>
    </row>
    <row r="75" spans="1:9">
      <c r="A75" s="9">
        <v>0.42708333333333331</v>
      </c>
      <c r="B75">
        <v>212.2</v>
      </c>
      <c r="C75">
        <v>-17.2</v>
      </c>
      <c r="D75">
        <v>30.8</v>
      </c>
      <c r="E75">
        <v>24.5</v>
      </c>
      <c r="F75" t="s">
        <v>83</v>
      </c>
      <c r="G75">
        <v>357.4</v>
      </c>
      <c r="H75">
        <v>30.3</v>
      </c>
      <c r="I75" t="s">
        <v>84</v>
      </c>
    </row>
    <row r="76" spans="1:9">
      <c r="A76" s="9">
        <v>0.4375</v>
      </c>
      <c r="B76">
        <v>209.1</v>
      </c>
      <c r="C76">
        <v>-18.8</v>
      </c>
      <c r="D76">
        <v>27.4</v>
      </c>
      <c r="E76">
        <v>25.9</v>
      </c>
      <c r="F76" t="s">
        <v>83</v>
      </c>
      <c r="G76">
        <v>353.6</v>
      </c>
      <c r="H76">
        <v>30.1</v>
      </c>
      <c r="I76" t="s">
        <v>84</v>
      </c>
    </row>
    <row r="77" spans="1:9">
      <c r="A77" s="9">
        <v>0.44791666666666669</v>
      </c>
      <c r="B77">
        <v>206</v>
      </c>
      <c r="C77">
        <v>-20.2</v>
      </c>
      <c r="D77">
        <v>23.8</v>
      </c>
      <c r="E77">
        <v>27.3</v>
      </c>
      <c r="F77" t="s">
        <v>83</v>
      </c>
      <c r="G77">
        <v>349.8</v>
      </c>
      <c r="H77">
        <v>29.6</v>
      </c>
      <c r="I77" t="s">
        <v>84</v>
      </c>
    </row>
    <row r="78" spans="1:9">
      <c r="A78" s="9">
        <v>0.45833333333333331</v>
      </c>
      <c r="B78">
        <v>202.7</v>
      </c>
      <c r="C78">
        <v>-21.4</v>
      </c>
      <c r="D78">
        <v>20.2</v>
      </c>
      <c r="E78">
        <v>28.4</v>
      </c>
      <c r="F78" t="s">
        <v>83</v>
      </c>
      <c r="G78">
        <v>346</v>
      </c>
      <c r="H78">
        <v>28.9</v>
      </c>
      <c r="I78" t="s">
        <v>84</v>
      </c>
    </row>
    <row r="79" spans="1:9">
      <c r="A79" s="9">
        <v>0.46875</v>
      </c>
      <c r="B79">
        <v>199.4</v>
      </c>
      <c r="C79">
        <v>-22.5</v>
      </c>
      <c r="D79">
        <v>16.399999999999999</v>
      </c>
      <c r="E79">
        <v>29.4</v>
      </c>
      <c r="F79" t="s">
        <v>83</v>
      </c>
      <c r="G79">
        <v>342.3</v>
      </c>
      <c r="H79">
        <v>28.1</v>
      </c>
      <c r="I79" t="s">
        <v>84</v>
      </c>
    </row>
    <row r="80" spans="1:9">
      <c r="A80" s="9">
        <v>0.47916666666666669</v>
      </c>
      <c r="B80">
        <v>196</v>
      </c>
      <c r="C80">
        <v>-23.5</v>
      </c>
      <c r="D80">
        <v>12.5</v>
      </c>
      <c r="E80">
        <v>30.1</v>
      </c>
      <c r="F80" t="s">
        <v>83</v>
      </c>
      <c r="G80">
        <v>338.8</v>
      </c>
      <c r="H80">
        <v>27.1</v>
      </c>
      <c r="I80" t="s">
        <v>84</v>
      </c>
    </row>
    <row r="81" spans="1:9">
      <c r="A81" s="9">
        <v>0.48958333333333331</v>
      </c>
      <c r="B81">
        <v>192.5</v>
      </c>
      <c r="C81">
        <v>-24.2</v>
      </c>
      <c r="D81">
        <v>8.6</v>
      </c>
      <c r="E81">
        <v>30.7</v>
      </c>
      <c r="F81" t="s">
        <v>83</v>
      </c>
      <c r="G81">
        <v>335.3</v>
      </c>
      <c r="H81">
        <v>25.9</v>
      </c>
      <c r="I81" t="s">
        <v>84</v>
      </c>
    </row>
    <row r="82" spans="1:9">
      <c r="A82" s="9">
        <v>0.5</v>
      </c>
      <c r="B82">
        <v>188.9</v>
      </c>
      <c r="C82">
        <v>-24.8</v>
      </c>
      <c r="D82">
        <v>4.5999999999999996</v>
      </c>
      <c r="E82">
        <v>31</v>
      </c>
      <c r="F82" t="s">
        <v>83</v>
      </c>
      <c r="G82">
        <v>331.9</v>
      </c>
      <c r="H82">
        <v>24.5</v>
      </c>
      <c r="I82" t="s">
        <v>84</v>
      </c>
    </row>
    <row r="83" spans="1:9">
      <c r="A83" s="9">
        <v>0.51041666666666663</v>
      </c>
      <c r="B83">
        <v>185.3</v>
      </c>
      <c r="C83">
        <v>-25.1</v>
      </c>
      <c r="D83">
        <v>0.5</v>
      </c>
      <c r="E83">
        <v>31.2</v>
      </c>
      <c r="F83" t="s">
        <v>83</v>
      </c>
      <c r="G83">
        <v>328.7</v>
      </c>
      <c r="H83">
        <v>23</v>
      </c>
      <c r="I83" t="s">
        <v>84</v>
      </c>
    </row>
    <row r="84" spans="1:9">
      <c r="A84" s="9">
        <v>0.52083333333333337</v>
      </c>
      <c r="B84">
        <v>181.7</v>
      </c>
      <c r="C84">
        <v>-25.3</v>
      </c>
      <c r="D84">
        <v>356.5</v>
      </c>
      <c r="E84">
        <v>31.1</v>
      </c>
      <c r="F84" t="s">
        <v>83</v>
      </c>
      <c r="G84">
        <v>325.60000000000002</v>
      </c>
      <c r="H84">
        <v>21.4</v>
      </c>
      <c r="I84" t="s">
        <v>84</v>
      </c>
    </row>
    <row r="85" spans="1:9">
      <c r="A85" s="9">
        <v>0.53125</v>
      </c>
      <c r="B85">
        <v>178</v>
      </c>
      <c r="C85">
        <v>-25.3</v>
      </c>
      <c r="D85">
        <v>352.5</v>
      </c>
      <c r="E85">
        <v>30.8</v>
      </c>
      <c r="F85" t="s">
        <v>83</v>
      </c>
      <c r="G85">
        <v>322.60000000000002</v>
      </c>
      <c r="H85">
        <v>19.600000000000001</v>
      </c>
      <c r="I85" t="s">
        <v>84</v>
      </c>
    </row>
    <row r="86" spans="1:9">
      <c r="A86" s="9">
        <v>0.54166666666666663</v>
      </c>
      <c r="B86">
        <v>174.4</v>
      </c>
      <c r="C86">
        <v>-25.1</v>
      </c>
      <c r="D86">
        <v>348.6</v>
      </c>
      <c r="E86">
        <v>30.3</v>
      </c>
      <c r="F86" t="s">
        <v>83</v>
      </c>
      <c r="G86">
        <v>319.7</v>
      </c>
      <c r="H86">
        <v>17.7</v>
      </c>
      <c r="I86" t="s">
        <v>84</v>
      </c>
    </row>
    <row r="87" spans="1:9">
      <c r="A87" s="9">
        <v>0.55208333333333337</v>
      </c>
      <c r="B87">
        <v>170.8</v>
      </c>
      <c r="C87">
        <v>-24.7</v>
      </c>
      <c r="D87">
        <v>344.7</v>
      </c>
      <c r="E87">
        <v>29.6</v>
      </c>
      <c r="F87" t="s">
        <v>83</v>
      </c>
      <c r="G87">
        <v>316.89999999999998</v>
      </c>
      <c r="H87">
        <v>15.7</v>
      </c>
      <c r="I87" t="s">
        <v>84</v>
      </c>
    </row>
    <row r="88" spans="1:9">
      <c r="A88" s="9">
        <v>0.5625</v>
      </c>
      <c r="B88">
        <v>167.2</v>
      </c>
      <c r="C88">
        <v>-24.1</v>
      </c>
      <c r="D88">
        <v>340.9</v>
      </c>
      <c r="E88">
        <v>28.7</v>
      </c>
      <c r="F88" t="s">
        <v>83</v>
      </c>
      <c r="G88">
        <v>314.3</v>
      </c>
      <c r="H88">
        <v>13.7</v>
      </c>
      <c r="I88" t="s">
        <v>84</v>
      </c>
    </row>
    <row r="89" spans="1:9">
      <c r="A89" s="9">
        <v>0.57291666666666663</v>
      </c>
      <c r="B89">
        <v>163.69999999999999</v>
      </c>
      <c r="C89">
        <v>-23.4</v>
      </c>
      <c r="D89">
        <v>337.1</v>
      </c>
      <c r="E89">
        <v>27.6</v>
      </c>
      <c r="F89" t="s">
        <v>83</v>
      </c>
      <c r="G89">
        <v>311.7</v>
      </c>
      <c r="H89">
        <v>11.5</v>
      </c>
      <c r="I89" t="s">
        <v>84</v>
      </c>
    </row>
    <row r="90" spans="1:9">
      <c r="A90" s="9">
        <v>0.58333333333333337</v>
      </c>
      <c r="B90">
        <v>160.30000000000001</v>
      </c>
      <c r="C90">
        <v>-22.4</v>
      </c>
      <c r="D90">
        <v>333.6</v>
      </c>
      <c r="E90">
        <v>26.3</v>
      </c>
      <c r="F90" t="s">
        <v>83</v>
      </c>
      <c r="G90">
        <v>309.3</v>
      </c>
      <c r="H90">
        <v>9.1999999999999993</v>
      </c>
      <c r="I90" t="s">
        <v>84</v>
      </c>
    </row>
    <row r="91" spans="1:9">
      <c r="A91" s="9">
        <v>0.59375</v>
      </c>
      <c r="B91">
        <v>157</v>
      </c>
      <c r="C91">
        <v>-21.3</v>
      </c>
      <c r="D91">
        <v>330.1</v>
      </c>
      <c r="E91">
        <v>24.9</v>
      </c>
      <c r="F91" t="s">
        <v>83</v>
      </c>
      <c r="G91">
        <v>306.89999999999998</v>
      </c>
      <c r="H91">
        <v>6.9</v>
      </c>
      <c r="I91" t="s">
        <v>84</v>
      </c>
    </row>
    <row r="92" spans="1:9">
      <c r="A92" s="9">
        <v>0.60416666666666663</v>
      </c>
      <c r="B92">
        <v>153.80000000000001</v>
      </c>
      <c r="C92">
        <v>-20.100000000000001</v>
      </c>
      <c r="D92">
        <v>326.7</v>
      </c>
      <c r="E92">
        <v>23.3</v>
      </c>
      <c r="F92" t="s">
        <v>83</v>
      </c>
      <c r="G92">
        <v>304.60000000000002</v>
      </c>
      <c r="H92">
        <v>4.5</v>
      </c>
      <c r="I92" t="s">
        <v>84</v>
      </c>
    </row>
    <row r="93" spans="1:9">
      <c r="A93" s="9">
        <v>0.61458333333333337</v>
      </c>
      <c r="B93">
        <v>150.6</v>
      </c>
      <c r="C93">
        <v>-18.600000000000001</v>
      </c>
      <c r="D93">
        <v>323.5</v>
      </c>
      <c r="E93">
        <v>21.5</v>
      </c>
      <c r="F93" t="s">
        <v>83</v>
      </c>
      <c r="G93">
        <v>302.5</v>
      </c>
      <c r="H93">
        <v>2</v>
      </c>
      <c r="I93" t="s">
        <v>84</v>
      </c>
    </row>
    <row r="94" spans="1:9">
      <c r="A94" s="9">
        <v>0.625</v>
      </c>
      <c r="B94">
        <v>147.6</v>
      </c>
      <c r="C94">
        <v>-17.100000000000001</v>
      </c>
      <c r="D94">
        <v>320.39999999999998</v>
      </c>
      <c r="E94">
        <v>19.7</v>
      </c>
      <c r="F94" t="s">
        <v>83</v>
      </c>
      <c r="G94">
        <v>300.3</v>
      </c>
      <c r="H94">
        <v>-0.5</v>
      </c>
      <c r="I94" t="s">
        <v>83</v>
      </c>
    </row>
    <row r="95" spans="1:9">
      <c r="A95" s="9">
        <v>0.63541666666666663</v>
      </c>
      <c r="B95">
        <v>144.6</v>
      </c>
      <c r="C95">
        <v>-15.4</v>
      </c>
      <c r="D95">
        <v>317.5</v>
      </c>
      <c r="E95">
        <v>17.600000000000001</v>
      </c>
      <c r="F95" t="s">
        <v>83</v>
      </c>
      <c r="G95">
        <v>298.3</v>
      </c>
      <c r="H95">
        <v>-3.1</v>
      </c>
      <c r="I95" t="s">
        <v>83</v>
      </c>
    </row>
    <row r="96" spans="1:9">
      <c r="A96" s="9">
        <v>0.64583333333333337</v>
      </c>
      <c r="B96">
        <v>141.80000000000001</v>
      </c>
      <c r="C96">
        <v>-13.5</v>
      </c>
      <c r="D96">
        <v>314.60000000000002</v>
      </c>
      <c r="E96">
        <v>15.5</v>
      </c>
      <c r="F96" t="s">
        <v>83</v>
      </c>
      <c r="G96">
        <v>296.3</v>
      </c>
      <c r="H96">
        <v>-5.7</v>
      </c>
      <c r="I96" t="s">
        <v>83</v>
      </c>
    </row>
    <row r="97" spans="1:9">
      <c r="A97" s="9">
        <v>0.65625</v>
      </c>
      <c r="B97">
        <v>139.1</v>
      </c>
      <c r="C97">
        <v>-11.6</v>
      </c>
      <c r="D97">
        <v>311.89999999999998</v>
      </c>
      <c r="E97">
        <v>13.3</v>
      </c>
      <c r="F97" t="s">
        <v>83</v>
      </c>
      <c r="G97">
        <v>294.39999999999998</v>
      </c>
      <c r="H97">
        <v>-8.4</v>
      </c>
      <c r="I97" t="s">
        <v>83</v>
      </c>
    </row>
    <row r="98" spans="1:9">
      <c r="A98" s="9">
        <v>0.66666666666666663</v>
      </c>
      <c r="B98">
        <v>136.5</v>
      </c>
      <c r="C98">
        <v>-9.5</v>
      </c>
      <c r="D98">
        <v>309.3</v>
      </c>
      <c r="E98">
        <v>11</v>
      </c>
      <c r="F98" t="s">
        <v>83</v>
      </c>
      <c r="G98">
        <v>292.5</v>
      </c>
      <c r="H98">
        <v>-11.1</v>
      </c>
      <c r="I98" t="s">
        <v>83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67"/>
  <sheetViews>
    <sheetView topLeftCell="A10" workbookViewId="0">
      <selection activeCell="H68" sqref="A1:H68"/>
    </sheetView>
  </sheetViews>
  <sheetFormatPr defaultRowHeight="14.5"/>
  <cols>
    <col min="1" max="1" width="5.1796875" bestFit="1" customWidth="1"/>
    <col min="2" max="4" width="12.453125" bestFit="1" customWidth="1"/>
    <col min="5" max="5" width="14.81640625" bestFit="1" customWidth="1"/>
    <col min="6" max="6" width="11.54296875" bestFit="1" customWidth="1"/>
    <col min="7" max="7" width="10.26953125" bestFit="1" customWidth="1"/>
    <col min="8" max="8" width="10.81640625" bestFit="1" customWidth="1"/>
  </cols>
  <sheetData>
    <row r="1" spans="1:8">
      <c r="A1" s="22" t="s">
        <v>103</v>
      </c>
      <c r="B1" s="22" t="s">
        <v>104</v>
      </c>
      <c r="C1" s="22" t="s">
        <v>105</v>
      </c>
      <c r="D1" s="22" t="s">
        <v>106</v>
      </c>
      <c r="E1" s="22" t="s">
        <v>107</v>
      </c>
      <c r="F1" s="22" t="s">
        <v>108</v>
      </c>
      <c r="G1" s="22" t="s">
        <v>109</v>
      </c>
      <c r="H1" s="22" t="s">
        <v>247</v>
      </c>
    </row>
    <row r="2" spans="1:8">
      <c r="A2" s="23">
        <v>0</v>
      </c>
      <c r="B2" s="23">
        <v>0</v>
      </c>
      <c r="C2" s="23">
        <v>0</v>
      </c>
      <c r="D2" s="23">
        <v>0</v>
      </c>
      <c r="E2" s="23">
        <v>0</v>
      </c>
      <c r="F2" s="23">
        <v>0</v>
      </c>
      <c r="G2">
        <v>0</v>
      </c>
    </row>
    <row r="3" spans="1:8">
      <c r="A3" s="23">
        <v>0</v>
      </c>
      <c r="B3" s="23">
        <v>0</v>
      </c>
      <c r="C3" s="23">
        <v>0</v>
      </c>
      <c r="D3" s="23">
        <v>180</v>
      </c>
      <c r="E3" s="23">
        <v>0</v>
      </c>
      <c r="F3" s="23">
        <v>0</v>
      </c>
      <c r="G3">
        <v>0</v>
      </c>
      <c r="H3">
        <v>3</v>
      </c>
    </row>
    <row r="4" spans="1:8">
      <c r="A4" s="23">
        <v>0</v>
      </c>
      <c r="B4" s="23">
        <v>0</v>
      </c>
      <c r="C4" s="23">
        <v>0</v>
      </c>
      <c r="D4" s="23">
        <v>180</v>
      </c>
      <c r="E4" s="23">
        <v>0</v>
      </c>
      <c r="F4" s="23">
        <v>0</v>
      </c>
      <c r="G4">
        <v>0</v>
      </c>
    </row>
    <row r="5" spans="1:8">
      <c r="A5" s="23">
        <v>0</v>
      </c>
      <c r="B5" s="23">
        <v>9.2021418959680132E-20</v>
      </c>
      <c r="C5" s="23">
        <v>-2.8479999999999998E-5</v>
      </c>
      <c r="D5" s="23">
        <v>180</v>
      </c>
      <c r="E5" s="23">
        <v>2.8479999999999998E-5</v>
      </c>
      <c r="F5" s="23">
        <v>0</v>
      </c>
      <c r="G5">
        <v>10</v>
      </c>
    </row>
    <row r="6" spans="1:8">
      <c r="A6" s="23">
        <v>0</v>
      </c>
      <c r="B6" s="23">
        <v>6.9016064219760103E-19</v>
      </c>
      <c r="C6" s="23">
        <v>-2.1359999999999999E-4</v>
      </c>
      <c r="D6" s="23">
        <v>180</v>
      </c>
      <c r="E6" s="23">
        <v>1.8511999999999999E-4</v>
      </c>
      <c r="F6" s="23">
        <v>0</v>
      </c>
      <c r="G6">
        <v>20</v>
      </c>
    </row>
    <row r="7" spans="1:8">
      <c r="A7">
        <v>0</v>
      </c>
      <c r="B7">
        <v>1.2422891559556818E-18</v>
      </c>
      <c r="C7">
        <v>-3.8447999999999998E-4</v>
      </c>
      <c r="D7">
        <v>180</v>
      </c>
      <c r="E7">
        <v>1.7087999999999999E-4</v>
      </c>
      <c r="F7">
        <v>0</v>
      </c>
      <c r="G7">
        <v>30</v>
      </c>
    </row>
    <row r="8" spans="1:8">
      <c r="A8">
        <v>0</v>
      </c>
      <c r="B8">
        <v>1.6563855412742424E-18</v>
      </c>
      <c r="C8">
        <v>-5.1263999999999997E-4</v>
      </c>
      <c r="D8">
        <v>180</v>
      </c>
      <c r="E8">
        <v>1.2815999999999999E-4</v>
      </c>
      <c r="F8">
        <v>0</v>
      </c>
      <c r="G8">
        <v>40</v>
      </c>
    </row>
    <row r="9" spans="1:8">
      <c r="A9">
        <v>0</v>
      </c>
      <c r="B9">
        <v>3.6003380167974856E-18</v>
      </c>
      <c r="C9">
        <v>-1.11428E-3</v>
      </c>
      <c r="D9">
        <v>180</v>
      </c>
      <c r="E9">
        <v>6.0163999999999997E-4</v>
      </c>
      <c r="F9">
        <v>0</v>
      </c>
      <c r="G9">
        <v>50</v>
      </c>
    </row>
    <row r="10" spans="1:8">
      <c r="A10">
        <v>0</v>
      </c>
      <c r="B10">
        <v>5.0381726880424875E-18</v>
      </c>
      <c r="C10">
        <v>-1.5592800000000001E-3</v>
      </c>
      <c r="D10">
        <v>180</v>
      </c>
      <c r="E10">
        <v>4.4499999999999997E-4</v>
      </c>
      <c r="F10">
        <v>0</v>
      </c>
      <c r="G10">
        <v>60</v>
      </c>
    </row>
    <row r="11" spans="1:8">
      <c r="A11">
        <v>0</v>
      </c>
      <c r="B11">
        <v>8.6385107048399731E-18</v>
      </c>
      <c r="C11">
        <v>-2.6735600000000002E-3</v>
      </c>
      <c r="D11">
        <v>180</v>
      </c>
      <c r="E11">
        <v>1.11428E-3</v>
      </c>
      <c r="F11">
        <v>0</v>
      </c>
      <c r="G11">
        <v>70</v>
      </c>
    </row>
    <row r="12" spans="1:8">
      <c r="A12">
        <v>0</v>
      </c>
      <c r="B12">
        <v>1.2003043835553278E-17</v>
      </c>
      <c r="C12">
        <v>-3.7148600000000004E-3</v>
      </c>
      <c r="D12">
        <v>180</v>
      </c>
      <c r="E12">
        <v>1.0413E-3</v>
      </c>
      <c r="F12">
        <v>0</v>
      </c>
      <c r="G12">
        <v>80</v>
      </c>
    </row>
    <row r="13" spans="1:8">
      <c r="A13">
        <v>0</v>
      </c>
      <c r="B13">
        <v>1.8691850726185026E-17</v>
      </c>
      <c r="C13">
        <v>-5.7850000000000002E-3</v>
      </c>
      <c r="D13">
        <v>180</v>
      </c>
      <c r="E13">
        <v>2.0701399999999998E-3</v>
      </c>
      <c r="F13">
        <v>0</v>
      </c>
      <c r="G13">
        <v>90</v>
      </c>
    </row>
    <row r="14" spans="1:8">
      <c r="A14">
        <v>0</v>
      </c>
      <c r="B14">
        <v>2.5518689745256296E-17</v>
      </c>
      <c r="C14">
        <v>-7.8978599999999996E-3</v>
      </c>
      <c r="D14">
        <v>180</v>
      </c>
      <c r="E14">
        <v>2.1128599999999998E-3</v>
      </c>
      <c r="F14">
        <v>0</v>
      </c>
      <c r="G14">
        <v>100</v>
      </c>
    </row>
    <row r="15" spans="1:8">
      <c r="A15">
        <v>0</v>
      </c>
      <c r="B15">
        <v>3.0528105739873884E-17</v>
      </c>
      <c r="C15">
        <v>-9.4482400000000001E-3</v>
      </c>
      <c r="D15">
        <v>180</v>
      </c>
      <c r="E15">
        <v>1.5503799999999999E-3</v>
      </c>
      <c r="F15">
        <v>0</v>
      </c>
      <c r="G15">
        <v>100</v>
      </c>
    </row>
    <row r="16" spans="1:8">
      <c r="A16">
        <v>0</v>
      </c>
      <c r="B16">
        <v>4.1139325613661998E-17</v>
      </c>
      <c r="C16">
        <v>-1.273234E-2</v>
      </c>
      <c r="D16">
        <v>180</v>
      </c>
      <c r="E16">
        <v>3.2840999999999999E-3</v>
      </c>
      <c r="F16">
        <v>0</v>
      </c>
      <c r="G16">
        <v>100</v>
      </c>
    </row>
    <row r="17" spans="1:8">
      <c r="A17">
        <v>0</v>
      </c>
      <c r="B17">
        <v>3.4535063401699457E-16</v>
      </c>
      <c r="C17">
        <v>-0.10688365999999999</v>
      </c>
      <c r="D17">
        <v>180</v>
      </c>
      <c r="E17">
        <v>9.4151319999999997E-2</v>
      </c>
      <c r="F17">
        <v>0</v>
      </c>
      <c r="G17">
        <v>100</v>
      </c>
    </row>
    <row r="18" spans="1:8">
      <c r="A18">
        <v>0</v>
      </c>
      <c r="B18">
        <v>1.0241696363278151E-15</v>
      </c>
      <c r="C18">
        <v>-0.31697350000000002</v>
      </c>
      <c r="D18">
        <v>180</v>
      </c>
      <c r="E18">
        <v>0.21008984</v>
      </c>
      <c r="F18">
        <v>0</v>
      </c>
      <c r="G18">
        <v>100</v>
      </c>
    </row>
    <row r="19" spans="1:8">
      <c r="A19">
        <v>0</v>
      </c>
      <c r="B19">
        <v>2.5572924869055658E-15</v>
      </c>
      <c r="C19">
        <v>-0.79146453999999999</v>
      </c>
      <c r="D19">
        <v>180</v>
      </c>
      <c r="E19">
        <v>0.47449103999999998</v>
      </c>
      <c r="F19">
        <v>0</v>
      </c>
      <c r="G19">
        <v>100</v>
      </c>
      <c r="H19">
        <v>19</v>
      </c>
    </row>
    <row r="20" spans="1:8">
      <c r="A20">
        <v>0</v>
      </c>
      <c r="B20">
        <v>-1.4491935498845958E-5</v>
      </c>
      <c r="C20">
        <v>-0.80942829220592749</v>
      </c>
      <c r="D20">
        <v>-179.9075553312517</v>
      </c>
      <c r="E20">
        <v>1.7963759999999999E-2</v>
      </c>
      <c r="F20">
        <v>2.52</v>
      </c>
      <c r="G20">
        <v>100</v>
      </c>
      <c r="H20">
        <v>20</v>
      </c>
    </row>
    <row r="21" spans="1:8">
      <c r="A21">
        <v>0</v>
      </c>
      <c r="B21">
        <v>-1.2032438074806057E-4</v>
      </c>
      <c r="C21">
        <v>-0.83590911565870818</v>
      </c>
      <c r="D21">
        <v>-179.63447400368159</v>
      </c>
      <c r="E21">
        <v>2.6481059999999997E-2</v>
      </c>
      <c r="F21">
        <v>5.04</v>
      </c>
      <c r="G21">
        <v>100</v>
      </c>
      <c r="H21">
        <v>21</v>
      </c>
    </row>
    <row r="22" spans="1:8">
      <c r="A22">
        <v>0</v>
      </c>
      <c r="B22">
        <v>-2.5986370236516678E-4</v>
      </c>
      <c r="C22">
        <v>-0.85216880377077131</v>
      </c>
      <c r="D22">
        <v>-179.38213469354147</v>
      </c>
      <c r="E22">
        <v>1.6260299999999998E-2</v>
      </c>
      <c r="F22">
        <v>7.5600000000000005</v>
      </c>
      <c r="G22">
        <v>100</v>
      </c>
      <c r="H22">
        <v>22</v>
      </c>
    </row>
    <row r="23" spans="1:8">
      <c r="A23">
        <v>0</v>
      </c>
      <c r="B23">
        <v>-6.9171559710565211E-4</v>
      </c>
      <c r="C23">
        <v>-0.87957550866483225</v>
      </c>
      <c r="D23">
        <v>-178.81237693987453</v>
      </c>
      <c r="E23">
        <v>2.7410219999999999E-2</v>
      </c>
      <c r="F23">
        <v>10.08</v>
      </c>
      <c r="G23">
        <v>100</v>
      </c>
      <c r="H23">
        <v>23</v>
      </c>
    </row>
    <row r="24" spans="1:8">
      <c r="A24">
        <v>0</v>
      </c>
      <c r="B24">
        <v>-1.2673031429824922E-3</v>
      </c>
      <c r="C24">
        <v>-0.90186782291558532</v>
      </c>
      <c r="D24">
        <v>-178.22952629123984</v>
      </c>
      <c r="E24">
        <v>2.2299839999999998E-2</v>
      </c>
      <c r="F24">
        <v>12.6</v>
      </c>
      <c r="G24">
        <v>100</v>
      </c>
      <c r="H24">
        <v>24</v>
      </c>
    </row>
    <row r="25" spans="1:8">
      <c r="A25">
        <v>0</v>
      </c>
      <c r="B25">
        <v>-2.1744932267228037E-3</v>
      </c>
      <c r="C25">
        <v>-0.92600876470047</v>
      </c>
      <c r="D25">
        <v>-177.4662740808723</v>
      </c>
      <c r="E25">
        <v>2.4158159999999998E-2</v>
      </c>
      <c r="F25">
        <v>15.120000000000001</v>
      </c>
      <c r="G25">
        <v>100</v>
      </c>
      <c r="H25">
        <v>25</v>
      </c>
    </row>
    <row r="26" spans="1:8">
      <c r="A26">
        <v>0</v>
      </c>
      <c r="B26">
        <v>-5.3760173200630102E-3</v>
      </c>
      <c r="C26">
        <v>-0.978250921723547</v>
      </c>
      <c r="D26">
        <v>-175.52005287875511</v>
      </c>
      <c r="E26">
        <v>5.2342679999999996E-2</v>
      </c>
      <c r="F26">
        <v>17.64</v>
      </c>
      <c r="G26">
        <v>100</v>
      </c>
    </row>
    <row r="27" spans="1:8">
      <c r="A27">
        <v>0</v>
      </c>
      <c r="B27">
        <v>-1.0349913275575056E-2</v>
      </c>
      <c r="C27">
        <v>-1.030354214191181</v>
      </c>
      <c r="D27">
        <v>-173.57383167663795</v>
      </c>
      <c r="E27">
        <v>5.2342679999999996E-2</v>
      </c>
      <c r="F27">
        <v>17.64</v>
      </c>
      <c r="G27">
        <v>100</v>
      </c>
    </row>
    <row r="28" spans="1:8">
      <c r="A28">
        <v>0</v>
      </c>
      <c r="B28">
        <v>-1.5722032259689451E-2</v>
      </c>
      <c r="C28">
        <v>-1.072755240983531</v>
      </c>
      <c r="D28">
        <v>-171.98460962993872</v>
      </c>
      <c r="E28">
        <v>4.2741359999999999E-2</v>
      </c>
      <c r="F28">
        <v>17.64</v>
      </c>
      <c r="G28">
        <v>100</v>
      </c>
      <c r="H28">
        <v>27</v>
      </c>
    </row>
    <row r="29" spans="1:8">
      <c r="A29">
        <v>0</v>
      </c>
      <c r="B29">
        <v>-2.7554638212066142E-2</v>
      </c>
      <c r="C29">
        <v>-1.1444858703700749</v>
      </c>
      <c r="D29">
        <v>-169.28120473528188</v>
      </c>
      <c r="E29">
        <v>7.270676999999999E-2</v>
      </c>
      <c r="F29">
        <v>17.64</v>
      </c>
      <c r="G29">
        <v>100</v>
      </c>
    </row>
    <row r="30" spans="1:8">
      <c r="A30">
        <v>0</v>
      </c>
      <c r="B30">
        <v>-4.2757308676001665E-2</v>
      </c>
      <c r="C30">
        <v>-1.2155785744020564</v>
      </c>
      <c r="D30">
        <v>-166.57779984062503</v>
      </c>
      <c r="E30">
        <v>7.270676999999999E-2</v>
      </c>
      <c r="F30">
        <v>17.64</v>
      </c>
      <c r="G30">
        <v>100</v>
      </c>
    </row>
    <row r="31" spans="1:8">
      <c r="A31">
        <v>0</v>
      </c>
      <c r="B31">
        <v>-6.8638913833931295E-2</v>
      </c>
      <c r="C31">
        <v>-1.310500490504628</v>
      </c>
      <c r="D31">
        <v>-162.91891837577197</v>
      </c>
      <c r="E31">
        <v>9.8403851249999993E-2</v>
      </c>
      <c r="F31">
        <v>17.64</v>
      </c>
      <c r="G31">
        <v>100</v>
      </c>
    </row>
    <row r="32" spans="1:8">
      <c r="A32">
        <v>0</v>
      </c>
      <c r="B32">
        <v>-0.10052531351389625</v>
      </c>
      <c r="C32">
        <v>-1.40357726074073</v>
      </c>
      <c r="D32">
        <v>-159.26003691091893</v>
      </c>
      <c r="E32">
        <v>9.8403851249999993E-2</v>
      </c>
      <c r="F32">
        <v>17.64</v>
      </c>
      <c r="G32">
        <v>100</v>
      </c>
    </row>
    <row r="33" spans="1:7">
      <c r="A33">
        <v>0</v>
      </c>
      <c r="B33">
        <v>-0.13828651790660593</v>
      </c>
      <c r="C33">
        <v>-1.4944294433504319</v>
      </c>
      <c r="D33">
        <v>-155.60115544606586</v>
      </c>
      <c r="E33">
        <v>9.8403851249999993E-2</v>
      </c>
      <c r="F33">
        <v>17.64</v>
      </c>
      <c r="G33">
        <v>100</v>
      </c>
    </row>
    <row r="34" spans="1:7">
      <c r="A34">
        <v>0</v>
      </c>
      <c r="B34">
        <v>-0.18176858765838952</v>
      </c>
      <c r="C34">
        <v>-1.5826866654471852</v>
      </c>
      <c r="D34">
        <v>-151.94227398121279</v>
      </c>
      <c r="E34">
        <v>9.8403851249999993E-2</v>
      </c>
      <c r="F34">
        <v>17.64</v>
      </c>
      <c r="G34">
        <v>100</v>
      </c>
    </row>
    <row r="35" spans="1:7">
      <c r="A35">
        <v>0</v>
      </c>
      <c r="B35">
        <v>-0.2307942614286336</v>
      </c>
      <c r="C35">
        <v>-1.6679891328998224</v>
      </c>
      <c r="D35">
        <v>-148.28339251635973</v>
      </c>
      <c r="E35">
        <v>9.8403851249999993E-2</v>
      </c>
      <c r="F35">
        <v>17.64</v>
      </c>
      <c r="G35">
        <v>100</v>
      </c>
    </row>
    <row r="36" spans="1:7">
      <c r="A36">
        <v>0</v>
      </c>
      <c r="B36">
        <v>-0.28516367852288155</v>
      </c>
      <c r="C36">
        <v>-1.7499890970886336</v>
      </c>
      <c r="D36">
        <v>-144.62451105150666</v>
      </c>
      <c r="E36">
        <v>9.8403851249999993E-2</v>
      </c>
      <c r="F36">
        <v>17.64</v>
      </c>
      <c r="G36">
        <v>100</v>
      </c>
    </row>
    <row r="37" spans="1:7">
      <c r="A37">
        <v>0</v>
      </c>
      <c r="B37">
        <v>-0.34465519365567376</v>
      </c>
      <c r="C37">
        <v>-1.8283522725560646</v>
      </c>
      <c r="D37">
        <v>-140.96562958665362</v>
      </c>
      <c r="E37">
        <v>9.8403851249999993E-2</v>
      </c>
      <c r="F37">
        <v>17.64</v>
      </c>
      <c r="G37">
        <v>100</v>
      </c>
    </row>
    <row r="38" spans="1:7">
      <c r="A38">
        <v>0</v>
      </c>
      <c r="B38">
        <v>-0.40902628052162088</v>
      </c>
      <c r="C38">
        <v>-1.9027591997727644</v>
      </c>
      <c r="D38">
        <v>-137.30674812180055</v>
      </c>
      <c r="E38">
        <v>9.8403851249999993E-2</v>
      </c>
      <c r="F38">
        <v>17.64</v>
      </c>
      <c r="G38">
        <v>100</v>
      </c>
    </row>
    <row r="39" spans="1:7">
      <c r="A39">
        <v>0</v>
      </c>
      <c r="B39">
        <v>-0.47801452049116505</v>
      </c>
      <c r="C39">
        <v>-1.9729065474634593</v>
      </c>
      <c r="D39">
        <v>-133.64786665694749</v>
      </c>
      <c r="E39">
        <v>9.8403851249999993E-2</v>
      </c>
      <c r="F39">
        <v>17.64</v>
      </c>
      <c r="G39">
        <v>100</v>
      </c>
    </row>
    <row r="40" spans="1:7">
      <c r="A40">
        <v>0</v>
      </c>
      <c r="B40">
        <v>-0.5513386724004562</v>
      </c>
      <c r="C40">
        <v>-2.038508349183517</v>
      </c>
      <c r="D40">
        <v>-129.98898519209442</v>
      </c>
      <c r="E40">
        <v>9.8403851249999993E-2</v>
      </c>
      <c r="F40">
        <v>17.64</v>
      </c>
      <c r="G40">
        <v>100</v>
      </c>
    </row>
    <row r="41" spans="1:7">
      <c r="A41">
        <v>0</v>
      </c>
      <c r="B41">
        <v>-0.62869981907418515</v>
      </c>
      <c r="C41">
        <v>-2.0992971691051134</v>
      </c>
      <c r="D41">
        <v>-126.33010372724138</v>
      </c>
      <c r="E41">
        <v>9.8403851249999993E-2</v>
      </c>
      <c r="F41">
        <v>17.64</v>
      </c>
      <c r="G41">
        <v>100</v>
      </c>
    </row>
    <row r="42" spans="1:7">
      <c r="A42">
        <v>0</v>
      </c>
      <c r="B42">
        <v>-0.70978258590739252</v>
      </c>
      <c r="C42">
        <v>-2.1550251922604904</v>
      </c>
      <c r="D42">
        <v>-122.67122226238834</v>
      </c>
      <c r="E42">
        <v>9.8403851249999993E-2</v>
      </c>
      <c r="F42">
        <v>17.64</v>
      </c>
      <c r="G42">
        <v>100</v>
      </c>
    </row>
    <row r="43" spans="1:7">
      <c r="A43">
        <v>0</v>
      </c>
      <c r="B43">
        <v>-0.79425642653851902</v>
      </c>
      <c r="C43">
        <v>-2.2054652347977597</v>
      </c>
      <c r="D43">
        <v>-119.01234079753533</v>
      </c>
      <c r="E43">
        <v>9.8403851249999993E-2</v>
      </c>
      <c r="F43">
        <v>17.64</v>
      </c>
      <c r="G43">
        <v>100</v>
      </c>
    </row>
    <row r="44" spans="1:7">
      <c r="A44">
        <v>0</v>
      </c>
      <c r="B44">
        <v>-0.88177697037245417</v>
      </c>
      <c r="C44">
        <v>-2.250411670130795</v>
      </c>
      <c r="D44">
        <v>-115.35345933268229</v>
      </c>
      <c r="E44">
        <v>9.8403851249999993E-2</v>
      </c>
      <c r="F44">
        <v>17.64</v>
      </c>
      <c r="G44">
        <v>100</v>
      </c>
    </row>
    <row r="45" spans="1:7">
      <c r="A45">
        <v>0</v>
      </c>
      <c r="B45">
        <v>-0.97198742646019753</v>
      </c>
      <c r="C45">
        <v>-2.289681267207615</v>
      </c>
      <c r="D45">
        <v>-111.69457786782925</v>
      </c>
      <c r="E45">
        <v>9.8403851249999993E-2</v>
      </c>
      <c r="F45">
        <v>17.64</v>
      </c>
      <c r="G45">
        <v>100</v>
      </c>
    </row>
    <row r="46" spans="1:7">
      <c r="A46">
        <v>0</v>
      </c>
      <c r="B46">
        <v>-1.0645200380120019</v>
      </c>
      <c r="C46">
        <v>-2.3231139374799303</v>
      </c>
      <c r="D46">
        <v>-108.03569640297621</v>
      </c>
      <c r="E46">
        <v>9.8403851249999993E-2</v>
      </c>
      <c r="F46">
        <v>17.64</v>
      </c>
      <c r="G46">
        <v>100</v>
      </c>
    </row>
    <row r="47" spans="1:7">
      <c r="A47">
        <v>0</v>
      </c>
      <c r="B47">
        <v>-1.1589975816144513</v>
      </c>
      <c r="C47">
        <v>-2.3505733875287156</v>
      </c>
      <c r="D47">
        <v>-104.37681493812318</v>
      </c>
      <c r="E47">
        <v>9.8403851249999993E-2</v>
      </c>
      <c r="F47">
        <v>17.64</v>
      </c>
      <c r="G47">
        <v>100</v>
      </c>
    </row>
    <row r="48" spans="1:7">
      <c r="A48">
        <v>0</v>
      </c>
      <c r="B48">
        <v>-1.2550349050396861</v>
      </c>
      <c r="C48">
        <v>-2.371947674685281</v>
      </c>
      <c r="D48">
        <v>-100.71793347327014</v>
      </c>
      <c r="E48">
        <v>9.8403851249999993E-2</v>
      </c>
      <c r="F48">
        <v>17.64</v>
      </c>
      <c r="G48">
        <v>100</v>
      </c>
    </row>
    <row r="49" spans="1:8">
      <c r="A49">
        <v>0</v>
      </c>
      <c r="B49">
        <v>-1.3522404973776578</v>
      </c>
      <c r="C49">
        <v>-2.3871496633827674</v>
      </c>
      <c r="D49">
        <v>-97.059052008417098</v>
      </c>
      <c r="E49">
        <v>9.8403851249999993E-2</v>
      </c>
      <c r="F49">
        <v>17.64</v>
      </c>
      <c r="G49">
        <v>100</v>
      </c>
    </row>
    <row r="50" spans="1:8">
      <c r="A50">
        <v>0</v>
      </c>
      <c r="B50">
        <v>-1.4502180850905306</v>
      </c>
      <c r="C50">
        <v>-2.3961173803776772</v>
      </c>
      <c r="D50">
        <v>-93.400170543564059</v>
      </c>
      <c r="E50">
        <v>9.8403851249999993E-2</v>
      </c>
      <c r="F50">
        <v>17.64</v>
      </c>
      <c r="G50">
        <v>100</v>
      </c>
    </row>
    <row r="51" spans="1:8">
      <c r="A51">
        <v>0</v>
      </c>
      <c r="B51">
        <v>-1.5485682474826654</v>
      </c>
      <c r="C51">
        <v>-2.3988142673933268</v>
      </c>
      <c r="D51">
        <v>-89.74128907871102</v>
      </c>
      <c r="E51">
        <v>9.8403851249999993E-2</v>
      </c>
      <c r="F51">
        <v>17.64</v>
      </c>
      <c r="G51">
        <v>100</v>
      </c>
    </row>
    <row r="52" spans="1:8">
      <c r="A52">
        <v>0</v>
      </c>
      <c r="B52">
        <v>-1.646890045000478</v>
      </c>
      <c r="C52">
        <v>-2.3952293301552809</v>
      </c>
      <c r="D52">
        <v>-86.082407613857981</v>
      </c>
      <c r="E52">
        <v>9.8403851249999993E-2</v>
      </c>
      <c r="F52">
        <v>17.64</v>
      </c>
      <c r="G52">
        <v>100</v>
      </c>
    </row>
    <row r="53" spans="1:8">
      <c r="A53">
        <v>0</v>
      </c>
      <c r="B53">
        <v>-1.744782653724154</v>
      </c>
      <c r="C53">
        <v>-2.385377183211201</v>
      </c>
      <c r="D53">
        <v>-82.423526149004942</v>
      </c>
      <c r="E53">
        <v>9.8403851249999993E-2</v>
      </c>
      <c r="F53">
        <v>17.64</v>
      </c>
      <c r="G53">
        <v>100</v>
      </c>
    </row>
    <row r="54" spans="1:8">
      <c r="A54">
        <v>0</v>
      </c>
      <c r="B54">
        <v>-1.8418469993879654</v>
      </c>
      <c r="C54">
        <v>-2.3692979903523974</v>
      </c>
      <c r="D54">
        <v>-78.764644684151904</v>
      </c>
      <c r="E54">
        <v>9.8403851249999993E-2</v>
      </c>
      <c r="F54">
        <v>17.64</v>
      </c>
      <c r="G54">
        <v>100</v>
      </c>
    </row>
    <row r="55" spans="1:8">
      <c r="A55">
        <v>0</v>
      </c>
      <c r="B55">
        <v>-1.9376873842678533</v>
      </c>
      <c r="C55">
        <v>-2.3470573008799587</v>
      </c>
      <c r="D55">
        <v>-75.105763219298865</v>
      </c>
      <c r="E55">
        <v>9.8403851249999993E-2</v>
      </c>
      <c r="F55">
        <v>17.64</v>
      </c>
      <c r="G55">
        <v>100</v>
      </c>
    </row>
    <row r="56" spans="1:8">
      <c r="A56">
        <v>0</v>
      </c>
      <c r="B56">
        <v>-2.0319131003040192</v>
      </c>
      <c r="C56">
        <v>-2.3187457823829525</v>
      </c>
      <c r="D56">
        <v>-71.446881754445826</v>
      </c>
      <c r="E56">
        <v>9.8403851249999993E-2</v>
      </c>
      <c r="F56">
        <v>17.64</v>
      </c>
      <c r="G56">
        <v>100</v>
      </c>
    </row>
    <row r="57" spans="1:8">
      <c r="A57">
        <v>0</v>
      </c>
      <c r="B57">
        <v>-2.1241400218823836</v>
      </c>
      <c r="C57">
        <v>-2.2844788511180627</v>
      </c>
      <c r="D57">
        <v>-67.788000289592787</v>
      </c>
      <c r="E57">
        <v>9.8403851249999993E-2</v>
      </c>
      <c r="F57">
        <v>17.64</v>
      </c>
      <c r="G57">
        <v>100</v>
      </c>
    </row>
    <row r="58" spans="1:8">
      <c r="A58">
        <v>0</v>
      </c>
      <c r="B58">
        <v>-2.2139921717816926</v>
      </c>
      <c r="C58">
        <v>-2.2443962014974774</v>
      </c>
      <c r="D58">
        <v>-64.129118824739805</v>
      </c>
      <c r="E58">
        <v>9.8403851249999993E-2</v>
      </c>
      <c r="F58">
        <v>17.64</v>
      </c>
      <c r="G58">
        <v>100</v>
      </c>
    </row>
    <row r="59" spans="1:8">
      <c r="A59">
        <v>0</v>
      </c>
      <c r="B59">
        <v>-2.3011032539024479</v>
      </c>
      <c r="C59">
        <v>-2.1986612366031486</v>
      </c>
      <c r="D59">
        <v>-60.470237359886767</v>
      </c>
      <c r="E59">
        <v>9.8403851249999993E-2</v>
      </c>
      <c r="F59">
        <v>17.64</v>
      </c>
      <c r="G59">
        <v>100</v>
      </c>
    </row>
    <row r="60" spans="1:8">
      <c r="A60">
        <v>0</v>
      </c>
      <c r="B60">
        <v>-2.3851181465292584</v>
      </c>
      <c r="C60">
        <v>-2.1474604020490125</v>
      </c>
      <c r="D60">
        <v>-56.811355895033728</v>
      </c>
      <c r="E60">
        <v>9.8403851249999993E-2</v>
      </c>
      <c r="F60">
        <v>17.64</v>
      </c>
      <c r="G60">
        <v>100</v>
      </c>
    </row>
    <row r="61" spans="1:8">
      <c r="A61">
        <v>0</v>
      </c>
      <c r="B61">
        <v>-2.4656943500390942</v>
      </c>
      <c r="C61">
        <v>-2.0910024259067876</v>
      </c>
      <c r="D61">
        <v>-53.152474430180689</v>
      </c>
      <c r="E61">
        <v>9.8403851249999993E-2</v>
      </c>
      <c r="F61">
        <v>17.64</v>
      </c>
      <c r="G61">
        <v>100</v>
      </c>
    </row>
    <row r="62" spans="1:8">
      <c r="A62">
        <v>0</v>
      </c>
      <c r="B62">
        <v>-2.542503383153643</v>
      </c>
      <c r="C62">
        <v>-2.0295174677939078</v>
      </c>
      <c r="D62">
        <v>-49.49359296532765</v>
      </c>
      <c r="E62">
        <v>9.8403851249999993E-2</v>
      </c>
      <c r="F62">
        <v>17.64</v>
      </c>
      <c r="G62">
        <v>100</v>
      </c>
      <c r="H62">
        <v>29</v>
      </c>
    </row>
    <row r="63" spans="1:8">
      <c r="A63">
        <v>0</v>
      </c>
      <c r="B63">
        <v>-2.6408206423361209</v>
      </c>
      <c r="C63">
        <v>-1.9455275798760434</v>
      </c>
      <c r="D63">
        <v>-49.49359296532765</v>
      </c>
      <c r="E63">
        <v>0.12930809999999998</v>
      </c>
      <c r="F63">
        <v>0</v>
      </c>
      <c r="G63">
        <v>100</v>
      </c>
    </row>
    <row r="64" spans="1:8">
      <c r="A64">
        <v>0</v>
      </c>
      <c r="B64">
        <v>-2.7418460415918888</v>
      </c>
      <c r="C64">
        <v>-1.8592241980394832</v>
      </c>
      <c r="D64">
        <v>-49.49359296532765</v>
      </c>
      <c r="E64">
        <v>0.13286988</v>
      </c>
      <c r="F64">
        <v>0</v>
      </c>
      <c r="G64">
        <v>100</v>
      </c>
      <c r="H64">
        <v>31</v>
      </c>
    </row>
    <row r="65" spans="1:7">
      <c r="A65">
        <v>0</v>
      </c>
      <c r="B65">
        <v>-2.7791712765150569</v>
      </c>
      <c r="C65">
        <v>-1.8273382166383298</v>
      </c>
      <c r="D65">
        <v>-49.49359296532765</v>
      </c>
      <c r="E65">
        <v>4.9090619999999995E-2</v>
      </c>
      <c r="F65">
        <v>0</v>
      </c>
      <c r="G65">
        <v>100</v>
      </c>
    </row>
    <row r="66" spans="1:7">
      <c r="A66">
        <v>0</v>
      </c>
      <c r="B66">
        <v>-3.1261664415578863</v>
      </c>
      <c r="C66">
        <v>-1.5309092349689324</v>
      </c>
      <c r="D66">
        <v>-49.49359296532765</v>
      </c>
      <c r="E66">
        <v>0.45637242</v>
      </c>
      <c r="F66">
        <v>0</v>
      </c>
      <c r="G66">
        <v>100</v>
      </c>
    </row>
    <row r="67" spans="1:7">
      <c r="A67">
        <v>0</v>
      </c>
      <c r="B67">
        <v>-3.1261664415578863</v>
      </c>
      <c r="C67">
        <v>-1.5309092349689324</v>
      </c>
      <c r="D67">
        <v>-49.49359296532765</v>
      </c>
      <c r="E67">
        <v>0</v>
      </c>
      <c r="F67">
        <v>0</v>
      </c>
      <c r="G67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workbookViewId="0">
      <selection activeCell="C18" sqref="C18"/>
    </sheetView>
  </sheetViews>
  <sheetFormatPr defaultRowHeight="14.5"/>
  <cols>
    <col min="2" max="2" width="36.54296875" customWidth="1"/>
    <col min="3" max="3" width="12.54296875" customWidth="1"/>
  </cols>
  <sheetData>
    <row r="1" spans="2:3" ht="18.5">
      <c r="B1" s="14" t="s">
        <v>112</v>
      </c>
    </row>
    <row r="3" spans="2:3">
      <c r="B3" s="22" t="s">
        <v>113</v>
      </c>
      <c r="C3" s="25" t="s">
        <v>114</v>
      </c>
    </row>
    <row r="5" spans="2:3">
      <c r="B5" s="26" t="s">
        <v>115</v>
      </c>
    </row>
    <row r="6" spans="2:3">
      <c r="B6" t="s">
        <v>116</v>
      </c>
      <c r="C6">
        <v>-4800</v>
      </c>
    </row>
    <row r="7" spans="2:3">
      <c r="B7" t="s">
        <v>117</v>
      </c>
      <c r="C7">
        <v>-4020</v>
      </c>
    </row>
    <row r="8" spans="2:3">
      <c r="B8" t="s">
        <v>118</v>
      </c>
      <c r="C8">
        <v>-3240</v>
      </c>
    </row>
    <row r="9" spans="2:3">
      <c r="B9" t="s">
        <v>119</v>
      </c>
      <c r="C9">
        <v>-2520</v>
      </c>
    </row>
    <row r="10" spans="2:3">
      <c r="B10" t="s">
        <v>120</v>
      </c>
      <c r="C10">
        <v>-1920</v>
      </c>
    </row>
    <row r="11" spans="2:3">
      <c r="B11" t="s">
        <v>121</v>
      </c>
      <c r="C11">
        <v>-1440</v>
      </c>
    </row>
    <row r="12" spans="2:3">
      <c r="B12" t="s">
        <v>122</v>
      </c>
      <c r="C12">
        <v>-1020</v>
      </c>
    </row>
    <row r="13" spans="2:3">
      <c r="B13" t="s">
        <v>123</v>
      </c>
      <c r="C13">
        <v>-840</v>
      </c>
    </row>
    <row r="14" spans="2:3">
      <c r="B14" t="s">
        <v>124</v>
      </c>
      <c r="C14">
        <v>-660</v>
      </c>
    </row>
    <row r="15" spans="2:3">
      <c r="B15" t="s">
        <v>125</v>
      </c>
      <c r="C15">
        <v>-480</v>
      </c>
    </row>
    <row r="16" spans="2:3">
      <c r="B16" t="s">
        <v>126</v>
      </c>
      <c r="C16">
        <v>-300</v>
      </c>
    </row>
    <row r="17" spans="2:3">
      <c r="B17" t="s">
        <v>127</v>
      </c>
      <c r="C17">
        <v>-120</v>
      </c>
    </row>
    <row r="18" spans="2:3">
      <c r="B18" t="s">
        <v>128</v>
      </c>
      <c r="C18">
        <v>60</v>
      </c>
    </row>
    <row r="19" spans="2:3">
      <c r="B19" t="s">
        <v>129</v>
      </c>
      <c r="C19">
        <v>240</v>
      </c>
    </row>
    <row r="20" spans="2:3">
      <c r="B20" t="s">
        <v>130</v>
      </c>
      <c r="C20">
        <v>360</v>
      </c>
    </row>
    <row r="21" spans="2:3">
      <c r="B21" t="s">
        <v>131</v>
      </c>
      <c r="C21">
        <v>540</v>
      </c>
    </row>
    <row r="22" spans="2:3">
      <c r="B22" t="s">
        <v>132</v>
      </c>
      <c r="C22">
        <v>660</v>
      </c>
    </row>
    <row r="23" spans="2:3">
      <c r="B23" t="s">
        <v>133</v>
      </c>
      <c r="C23">
        <v>720</v>
      </c>
    </row>
    <row r="24" spans="2:3">
      <c r="B24" t="s">
        <v>134</v>
      </c>
      <c r="C24">
        <v>780</v>
      </c>
    </row>
    <row r="25" spans="2:3">
      <c r="B25" t="s">
        <v>135</v>
      </c>
      <c r="C25">
        <v>900</v>
      </c>
    </row>
    <row r="26" spans="2:3">
      <c r="B26" t="s">
        <v>136</v>
      </c>
      <c r="C26">
        <v>1020</v>
      </c>
    </row>
    <row r="27" spans="2:3">
      <c r="B27" t="s">
        <v>137</v>
      </c>
      <c r="C27">
        <v>1080</v>
      </c>
    </row>
    <row r="28" spans="2:3">
      <c r="B28" t="s">
        <v>138</v>
      </c>
      <c r="C28">
        <v>1140</v>
      </c>
    </row>
    <row r="29" spans="2:3">
      <c r="B29" t="s">
        <v>139</v>
      </c>
      <c r="C29">
        <v>1260</v>
      </c>
    </row>
    <row r="30" spans="2:3">
      <c r="B30" t="s">
        <v>140</v>
      </c>
      <c r="C30">
        <v>1380</v>
      </c>
    </row>
    <row r="31" spans="2:3">
      <c r="B31" t="s">
        <v>141</v>
      </c>
      <c r="C31">
        <v>1440</v>
      </c>
    </row>
    <row r="32" spans="2:3">
      <c r="B32" t="s">
        <v>142</v>
      </c>
      <c r="C32">
        <v>1500</v>
      </c>
    </row>
    <row r="33" spans="2:3">
      <c r="B33" t="s">
        <v>143</v>
      </c>
      <c r="C33">
        <v>1560</v>
      </c>
    </row>
    <row r="34" spans="2:3">
      <c r="B34" t="s">
        <v>144</v>
      </c>
      <c r="C34">
        <v>1620</v>
      </c>
    </row>
    <row r="35" spans="2:3">
      <c r="B35" t="s">
        <v>145</v>
      </c>
      <c r="C35">
        <v>1680</v>
      </c>
    </row>
    <row r="36" spans="2:3">
      <c r="B36" t="s">
        <v>146</v>
      </c>
      <c r="C36">
        <v>1800</v>
      </c>
    </row>
    <row r="37" spans="2:3">
      <c r="B37" t="s">
        <v>147</v>
      </c>
      <c r="C37">
        <v>1860</v>
      </c>
    </row>
    <row r="38" spans="2:3">
      <c r="B38" t="s">
        <v>148</v>
      </c>
      <c r="C38">
        <v>1920</v>
      </c>
    </row>
    <row r="39" spans="2:3">
      <c r="B39" t="s">
        <v>149</v>
      </c>
      <c r="C39">
        <v>1980</v>
      </c>
    </row>
    <row r="40" spans="2:3">
      <c r="B40" t="s">
        <v>150</v>
      </c>
      <c r="C40">
        <v>2040</v>
      </c>
    </row>
    <row r="41" spans="2:3">
      <c r="B41" t="s">
        <v>151</v>
      </c>
      <c r="C41">
        <v>2100</v>
      </c>
    </row>
    <row r="42" spans="2:3">
      <c r="B42" t="s">
        <v>152</v>
      </c>
      <c r="C42">
        <v>2160</v>
      </c>
    </row>
    <row r="43" spans="2:3">
      <c r="B43" t="s">
        <v>153</v>
      </c>
      <c r="C43">
        <v>2220</v>
      </c>
    </row>
    <row r="44" spans="2:3">
      <c r="B44" t="s">
        <v>154</v>
      </c>
      <c r="C44">
        <v>2280</v>
      </c>
    </row>
    <row r="45" spans="2:3">
      <c r="B45" t="s">
        <v>155</v>
      </c>
      <c r="C45">
        <v>2340</v>
      </c>
    </row>
    <row r="46" spans="2:3">
      <c r="B46" t="s">
        <v>156</v>
      </c>
      <c r="C46">
        <v>2460</v>
      </c>
    </row>
    <row r="47" spans="2:3">
      <c r="B47" t="s">
        <v>157</v>
      </c>
      <c r="C47">
        <v>2520</v>
      </c>
    </row>
    <row r="48" spans="2:3">
      <c r="B48" t="s">
        <v>158</v>
      </c>
      <c r="C48">
        <v>2580</v>
      </c>
    </row>
    <row r="49" spans="2:3">
      <c r="B49" t="s">
        <v>159</v>
      </c>
      <c r="C49">
        <v>2640</v>
      </c>
    </row>
    <row r="50" spans="2:3">
      <c r="B50" t="s">
        <v>160</v>
      </c>
      <c r="C50">
        <v>2760</v>
      </c>
    </row>
    <row r="51" spans="2:3">
      <c r="B51" t="s">
        <v>161</v>
      </c>
      <c r="C51">
        <v>2820</v>
      </c>
    </row>
    <row r="52" spans="2:3">
      <c r="B52" t="s">
        <v>162</v>
      </c>
      <c r="C52">
        <v>2940</v>
      </c>
    </row>
    <row r="53" spans="2:3">
      <c r="B53" t="s">
        <v>163</v>
      </c>
      <c r="C53">
        <v>3000</v>
      </c>
    </row>
    <row r="54" spans="2:3">
      <c r="B54" t="s">
        <v>164</v>
      </c>
      <c r="C54">
        <v>3120</v>
      </c>
    </row>
    <row r="55" spans="2:3">
      <c r="B55" t="s">
        <v>165</v>
      </c>
      <c r="C55">
        <v>3180</v>
      </c>
    </row>
    <row r="56" spans="2:3">
      <c r="B56" t="s">
        <v>166</v>
      </c>
      <c r="C56">
        <v>3300</v>
      </c>
    </row>
    <row r="58" spans="2:3">
      <c r="B58" s="26" t="s">
        <v>167</v>
      </c>
    </row>
    <row r="59" spans="2:3">
      <c r="B59" t="s">
        <v>168</v>
      </c>
      <c r="C59">
        <v>3360</v>
      </c>
    </row>
    <row r="60" spans="2:3">
      <c r="B60" t="s">
        <v>169</v>
      </c>
      <c r="C60">
        <v>3420</v>
      </c>
    </row>
    <row r="61" spans="2:3">
      <c r="B61" t="s">
        <v>170</v>
      </c>
      <c r="C61">
        <v>3480</v>
      </c>
    </row>
    <row r="62" spans="2:3">
      <c r="B62" t="s">
        <v>171</v>
      </c>
      <c r="C62">
        <v>3540</v>
      </c>
    </row>
    <row r="63" spans="2:3">
      <c r="B63" t="s">
        <v>172</v>
      </c>
      <c r="C63">
        <v>3600</v>
      </c>
    </row>
    <row r="64" spans="2:3">
      <c r="B64" t="s">
        <v>173</v>
      </c>
      <c r="C64">
        <v>3660</v>
      </c>
    </row>
    <row r="65" spans="2:3">
      <c r="B65" t="s">
        <v>174</v>
      </c>
      <c r="C65">
        <v>3720</v>
      </c>
    </row>
    <row r="66" spans="2:3">
      <c r="B66" t="s">
        <v>175</v>
      </c>
      <c r="C66">
        <v>3840</v>
      </c>
    </row>
    <row r="67" spans="2:3">
      <c r="B67" t="s">
        <v>176</v>
      </c>
      <c r="C67">
        <v>3960</v>
      </c>
    </row>
    <row r="68" spans="2:3">
      <c r="B68" t="s">
        <v>177</v>
      </c>
      <c r="C68">
        <v>4080</v>
      </c>
    </row>
    <row r="69" spans="2:3">
      <c r="B69" t="s">
        <v>178</v>
      </c>
      <c r="C69">
        <v>4260</v>
      </c>
    </row>
    <row r="70" spans="2:3">
      <c r="B70" t="s">
        <v>179</v>
      </c>
      <c r="C70">
        <v>4440</v>
      </c>
    </row>
    <row r="73" spans="2:3">
      <c r="B73" s="26" t="s">
        <v>188</v>
      </c>
    </row>
    <row r="74" spans="2:3">
      <c r="B74" t="s">
        <v>179</v>
      </c>
      <c r="C74">
        <v>-5940</v>
      </c>
    </row>
    <row r="75" spans="2:3">
      <c r="B75" t="s">
        <v>178</v>
      </c>
      <c r="C75">
        <v>-5760</v>
      </c>
    </row>
    <row r="76" spans="2:3">
      <c r="B76" t="s">
        <v>177</v>
      </c>
      <c r="C76">
        <v>-5580</v>
      </c>
    </row>
    <row r="77" spans="2:3">
      <c r="B77" t="s">
        <v>176</v>
      </c>
      <c r="C77">
        <v>-5460</v>
      </c>
    </row>
    <row r="78" spans="2:3">
      <c r="B78" t="s">
        <v>175</v>
      </c>
      <c r="C78">
        <v>-5340</v>
      </c>
    </row>
    <row r="79" spans="2:3">
      <c r="B79" t="s">
        <v>174</v>
      </c>
      <c r="C79">
        <v>-5220</v>
      </c>
    </row>
    <row r="80" spans="2:3">
      <c r="B80" t="s">
        <v>173</v>
      </c>
      <c r="C80">
        <v>-5160</v>
      </c>
    </row>
    <row r="81" spans="2:3">
      <c r="B81" t="s">
        <v>189</v>
      </c>
      <c r="C81">
        <v>-5100</v>
      </c>
    </row>
    <row r="82" spans="2:3">
      <c r="B82" t="s">
        <v>171</v>
      </c>
      <c r="C82">
        <v>-5040</v>
      </c>
    </row>
    <row r="83" spans="2:3">
      <c r="B83" t="s">
        <v>170</v>
      </c>
      <c r="C83">
        <v>-4980</v>
      </c>
    </row>
    <row r="84" spans="2:3">
      <c r="B84" t="s">
        <v>169</v>
      </c>
      <c r="C84">
        <v>-4920</v>
      </c>
    </row>
    <row r="85" spans="2:3">
      <c r="B85" t="s">
        <v>168</v>
      </c>
      <c r="C85">
        <v>-4860</v>
      </c>
    </row>
    <row r="86" spans="2:3">
      <c r="B86" t="s">
        <v>190</v>
      </c>
      <c r="C86">
        <v>-4800</v>
      </c>
    </row>
    <row r="87" spans="2:3">
      <c r="B87" t="s">
        <v>190</v>
      </c>
      <c r="C87">
        <v>-4440</v>
      </c>
    </row>
    <row r="89" spans="2:3">
      <c r="B89" s="26" t="s">
        <v>191</v>
      </c>
    </row>
    <row r="90" spans="2:3">
      <c r="B90" t="s">
        <v>165</v>
      </c>
      <c r="C90">
        <v>-4380</v>
      </c>
    </row>
    <row r="91" spans="2:3">
      <c r="B91" t="s">
        <v>164</v>
      </c>
      <c r="C91">
        <v>-4320</v>
      </c>
    </row>
    <row r="92" spans="2:3">
      <c r="B92" t="s">
        <v>163</v>
      </c>
      <c r="C92">
        <v>-4260</v>
      </c>
    </row>
    <row r="93" spans="2:3">
      <c r="B93" t="s">
        <v>162</v>
      </c>
      <c r="C93">
        <v>-4140</v>
      </c>
    </row>
    <row r="94" spans="2:3">
      <c r="B94" t="s">
        <v>161</v>
      </c>
      <c r="C94">
        <v>-4020</v>
      </c>
    </row>
    <row r="95" spans="2:3">
      <c r="B95" t="s">
        <v>160</v>
      </c>
      <c r="C95">
        <v>-3960</v>
      </c>
    </row>
    <row r="96" spans="2:3">
      <c r="B96" t="s">
        <v>159</v>
      </c>
      <c r="C96">
        <v>-3840</v>
      </c>
    </row>
    <row r="97" spans="2:3">
      <c r="B97" t="s">
        <v>192</v>
      </c>
      <c r="C97">
        <v>-3780</v>
      </c>
    </row>
    <row r="98" spans="2:3">
      <c r="B98" t="s">
        <v>157</v>
      </c>
      <c r="C98">
        <v>-3720</v>
      </c>
    </row>
    <row r="99" spans="2:3">
      <c r="B99" t="s">
        <v>156</v>
      </c>
      <c r="C99">
        <v>-3600</v>
      </c>
    </row>
    <row r="100" spans="2:3">
      <c r="B100" t="s">
        <v>155</v>
      </c>
      <c r="C100">
        <v>-3540</v>
      </c>
    </row>
    <row r="101" spans="2:3">
      <c r="B101" t="s">
        <v>154</v>
      </c>
      <c r="C101">
        <v>-3480</v>
      </c>
    </row>
    <row r="102" spans="2:3">
      <c r="B102" t="s">
        <v>153</v>
      </c>
      <c r="C102">
        <v>-3420</v>
      </c>
    </row>
    <row r="103" spans="2:3">
      <c r="B103" t="s">
        <v>152</v>
      </c>
      <c r="C103">
        <v>-3300</v>
      </c>
    </row>
    <row r="104" spans="2:3">
      <c r="B104" t="s">
        <v>151</v>
      </c>
      <c r="C104">
        <v>-3180</v>
      </c>
    </row>
    <row r="105" spans="2:3">
      <c r="B105" t="s">
        <v>150</v>
      </c>
      <c r="C105">
        <v>-3060</v>
      </c>
    </row>
    <row r="106" spans="2:3">
      <c r="B106" t="s">
        <v>148</v>
      </c>
      <c r="C106">
        <v>-3000</v>
      </c>
    </row>
    <row r="107" spans="2:3">
      <c r="B107" t="s">
        <v>147</v>
      </c>
      <c r="C107">
        <v>-2880</v>
      </c>
    </row>
    <row r="108" spans="2:3">
      <c r="B108" t="s">
        <v>146</v>
      </c>
      <c r="C108">
        <v>-2820</v>
      </c>
    </row>
    <row r="109" spans="2:3">
      <c r="B109" t="s">
        <v>145</v>
      </c>
      <c r="C109">
        <v>-2700</v>
      </c>
    </row>
    <row r="110" spans="2:3">
      <c r="B110" t="s">
        <v>144</v>
      </c>
      <c r="C110">
        <v>-2640</v>
      </c>
    </row>
    <row r="111" spans="2:3">
      <c r="B111" t="s">
        <v>143</v>
      </c>
      <c r="C111">
        <v>-2520</v>
      </c>
    </row>
    <row r="112" spans="2:3">
      <c r="B112" t="s">
        <v>142</v>
      </c>
      <c r="C112">
        <v>-2460</v>
      </c>
    </row>
    <row r="113" spans="2:3">
      <c r="B113" t="s">
        <v>141</v>
      </c>
      <c r="C113">
        <v>-2400</v>
      </c>
    </row>
    <row r="114" spans="2:3">
      <c r="B114" t="s">
        <v>140</v>
      </c>
      <c r="C114">
        <v>-2340</v>
      </c>
    </row>
    <row r="115" spans="2:3">
      <c r="B115" t="s">
        <v>139</v>
      </c>
      <c r="C115">
        <v>-2280</v>
      </c>
    </row>
    <row r="116" spans="2:3">
      <c r="B116" t="s">
        <v>138</v>
      </c>
      <c r="C116">
        <v>-2220</v>
      </c>
    </row>
    <row r="117" spans="2:3">
      <c r="B117" t="s">
        <v>137</v>
      </c>
      <c r="C117">
        <v>-2160</v>
      </c>
    </row>
    <row r="118" spans="2:3">
      <c r="B118" t="s">
        <v>136</v>
      </c>
      <c r="C118">
        <v>-2100</v>
      </c>
    </row>
    <row r="119" spans="2:3">
      <c r="B119" t="s">
        <v>135</v>
      </c>
      <c r="C119">
        <v>-2040</v>
      </c>
    </row>
    <row r="120" spans="2:3">
      <c r="B120" t="s">
        <v>134</v>
      </c>
      <c r="C120">
        <v>-1980</v>
      </c>
    </row>
    <row r="121" spans="2:3">
      <c r="B121" t="s">
        <v>133</v>
      </c>
      <c r="C121">
        <v>-1860</v>
      </c>
    </row>
    <row r="122" spans="2:3">
      <c r="B122" t="s">
        <v>132</v>
      </c>
      <c r="C122">
        <v>-1800</v>
      </c>
    </row>
    <row r="123" spans="2:3">
      <c r="B123" t="s">
        <v>131</v>
      </c>
      <c r="C123">
        <v>-1740</v>
      </c>
    </row>
    <row r="124" spans="2:3">
      <c r="B124" t="s">
        <v>130</v>
      </c>
      <c r="C124">
        <v>-1620</v>
      </c>
    </row>
    <row r="125" spans="2:3">
      <c r="B125" t="s">
        <v>129</v>
      </c>
      <c r="C125">
        <v>-1560</v>
      </c>
    </row>
    <row r="126" spans="2:3">
      <c r="B126" t="s">
        <v>128</v>
      </c>
      <c r="C126">
        <v>-1440</v>
      </c>
    </row>
    <row r="127" spans="2:3">
      <c r="B127" t="s">
        <v>127</v>
      </c>
      <c r="C127">
        <v>-1320</v>
      </c>
    </row>
    <row r="128" spans="2:3">
      <c r="B128" t="s">
        <v>126</v>
      </c>
      <c r="C128">
        <v>-1200</v>
      </c>
    </row>
    <row r="129" spans="2:3">
      <c r="B129" t="s">
        <v>125</v>
      </c>
      <c r="C129">
        <v>-1080</v>
      </c>
    </row>
    <row r="130" spans="2:3">
      <c r="B130" t="s">
        <v>124</v>
      </c>
      <c r="C130">
        <v>-960</v>
      </c>
    </row>
    <row r="131" spans="2:3">
      <c r="B131" t="s">
        <v>123</v>
      </c>
      <c r="C131">
        <v>-780</v>
      </c>
    </row>
    <row r="132" spans="2:3">
      <c r="B132" t="s">
        <v>122</v>
      </c>
      <c r="C132">
        <v>-660</v>
      </c>
    </row>
    <row r="133" spans="2:3">
      <c r="B133" t="s">
        <v>121</v>
      </c>
      <c r="C133">
        <v>-540</v>
      </c>
    </row>
    <row r="134" spans="2:3">
      <c r="B134" t="s">
        <v>120</v>
      </c>
      <c r="C134">
        <v>-420</v>
      </c>
    </row>
    <row r="135" spans="2:3">
      <c r="B135" t="s">
        <v>119</v>
      </c>
      <c r="C135">
        <v>-300</v>
      </c>
    </row>
    <row r="136" spans="2:3">
      <c r="B136" t="s">
        <v>118</v>
      </c>
      <c r="C136">
        <v>-180</v>
      </c>
    </row>
    <row r="137" spans="2:3">
      <c r="B137" t="s">
        <v>117</v>
      </c>
      <c r="C137">
        <v>-60</v>
      </c>
    </row>
    <row r="138" spans="2:3">
      <c r="B138" t="s">
        <v>116</v>
      </c>
      <c r="C138">
        <v>60</v>
      </c>
    </row>
    <row r="141" spans="2:3">
      <c r="B141" s="26" t="s">
        <v>180</v>
      </c>
    </row>
    <row r="142" spans="2:3">
      <c r="B142" t="s">
        <v>181</v>
      </c>
      <c r="C142">
        <v>20</v>
      </c>
    </row>
    <row r="143" spans="2:3">
      <c r="B143" t="s">
        <v>182</v>
      </c>
      <c r="C143">
        <v>1600</v>
      </c>
    </row>
    <row r="144" spans="2:3">
      <c r="B144" t="s">
        <v>183</v>
      </c>
      <c r="C144">
        <v>100</v>
      </c>
    </row>
    <row r="146" spans="2:3">
      <c r="B146" s="26" t="s">
        <v>193</v>
      </c>
    </row>
    <row r="147" spans="2:3">
      <c r="B147" t="s">
        <v>194</v>
      </c>
      <c r="C147" s="28" t="s">
        <v>28</v>
      </c>
    </row>
    <row r="148" spans="2:3">
      <c r="B148" t="s">
        <v>184</v>
      </c>
      <c r="C148" s="27">
        <v>-4140</v>
      </c>
    </row>
    <row r="149" spans="2:3">
      <c r="B149" t="s">
        <v>185</v>
      </c>
      <c r="C149" t="str">
        <f>FormulaTv($C$148,dataActiveBranch,$C$147)</f>
        <v>8</v>
      </c>
    </row>
    <row r="150" spans="2:3">
      <c r="B150" t="s">
        <v>31</v>
      </c>
      <c r="C150">
        <f>FormulaISO($C$148,dataActiveBranch,$C$147)</f>
        <v>100</v>
      </c>
    </row>
    <row r="151" spans="2:3">
      <c r="B151" t="s">
        <v>186</v>
      </c>
      <c r="C151" t="str">
        <f>dataActiveBranch</f>
        <v>default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65EB-2A9F-4EA2-9389-A4A627F11869}">
  <sheetPr codeName="Sheet10"/>
  <dimension ref="B1:H50"/>
  <sheetViews>
    <sheetView workbookViewId="0">
      <selection activeCell="G23" sqref="G23"/>
    </sheetView>
  </sheetViews>
  <sheetFormatPr defaultRowHeight="14.5"/>
  <cols>
    <col min="2" max="2" width="38.6328125" customWidth="1"/>
    <col min="3" max="3" width="14.6328125" customWidth="1"/>
    <col min="4" max="5" width="12.6328125" customWidth="1"/>
    <col min="6" max="8" width="10.6328125" customWidth="1"/>
  </cols>
  <sheetData>
    <row r="1" spans="2:4" ht="18.5">
      <c r="B1" s="14" t="s">
        <v>197</v>
      </c>
    </row>
    <row r="3" spans="2:4">
      <c r="B3" s="26" t="s">
        <v>198</v>
      </c>
    </row>
    <row r="4" spans="2:4">
      <c r="B4" t="s">
        <v>199</v>
      </c>
      <c r="C4" s="8">
        <v>46174.757638888892</v>
      </c>
    </row>
    <row r="5" spans="2:4">
      <c r="B5" t="s">
        <v>200</v>
      </c>
      <c r="C5" t="s">
        <v>201</v>
      </c>
    </row>
    <row r="6" spans="2:4">
      <c r="B6" t="s">
        <v>202</v>
      </c>
    </row>
    <row r="7" spans="2:4">
      <c r="B7" t="s">
        <v>203</v>
      </c>
      <c r="C7" s="28">
        <v>32</v>
      </c>
    </row>
    <row r="8" spans="2:4">
      <c r="B8" t="s">
        <v>204</v>
      </c>
      <c r="C8" s="27" t="s">
        <v>205</v>
      </c>
    </row>
    <row r="9" spans="2:4">
      <c r="B9" t="s">
        <v>71</v>
      </c>
    </row>
    <row r="11" spans="2:4">
      <c r="B11" s="26" t="s">
        <v>206</v>
      </c>
      <c r="C11" s="22" t="s">
        <v>207</v>
      </c>
      <c r="D11" s="22" t="s">
        <v>208</v>
      </c>
    </row>
    <row r="12" spans="2:4">
      <c r="B12" t="s">
        <v>209</v>
      </c>
      <c r="C12" s="29"/>
      <c r="D12" s="28"/>
    </row>
    <row r="13" spans="2:4">
      <c r="B13" t="s">
        <v>210</v>
      </c>
      <c r="C13" s="29"/>
      <c r="D13" s="28"/>
    </row>
    <row r="14" spans="2:4">
      <c r="B14" t="s">
        <v>211</v>
      </c>
      <c r="C14" s="29"/>
      <c r="D14" s="28"/>
    </row>
    <row r="15" spans="2:4">
      <c r="B15" t="s">
        <v>212</v>
      </c>
      <c r="C15" s="29"/>
      <c r="D15" s="28"/>
    </row>
    <row r="16" spans="2:4">
      <c r="B16" t="s">
        <v>213</v>
      </c>
      <c r="C16" s="29"/>
      <c r="D16" s="28"/>
    </row>
    <row r="17" spans="2:4">
      <c r="B17" t="s">
        <v>214</v>
      </c>
      <c r="C17" s="29"/>
      <c r="D17" s="28"/>
    </row>
    <row r="18" spans="2:4">
      <c r="B18" t="s">
        <v>215</v>
      </c>
      <c r="C18" s="29"/>
      <c r="D18" s="28"/>
    </row>
    <row r="19" spans="2:4">
      <c r="B19" t="s">
        <v>216</v>
      </c>
      <c r="C19" s="30"/>
      <c r="D19" s="27"/>
    </row>
    <row r="22" spans="2:4">
      <c r="B22" s="26" t="s">
        <v>217</v>
      </c>
    </row>
    <row r="23" spans="2:4">
      <c r="B23" t="s">
        <v>218</v>
      </c>
      <c r="C23" t="str">
        <f>FitCircle($C$12:$C$19,$D$12:$D$19,"cx")</f>
        <v>#DEGENERATE</v>
      </c>
    </row>
    <row r="24" spans="2:4">
      <c r="B24" t="s">
        <v>219</v>
      </c>
      <c r="C24" t="str">
        <f>FitCircle($C$12:$C$19,$D$12:$D$19,"cy")</f>
        <v>#DEGENERATE</v>
      </c>
    </row>
    <row r="25" spans="2:4">
      <c r="B25" t="s">
        <v>220</v>
      </c>
      <c r="C25" t="str">
        <f>FitCircle($C$12:$C$19,$D$12:$D$19,"r")</f>
        <v>#DEGENERATE</v>
      </c>
    </row>
    <row r="26" spans="2:4">
      <c r="B26" t="s">
        <v>221</v>
      </c>
      <c r="C26" t="e">
        <f>2*$C$25</f>
        <v>#VALUE!</v>
      </c>
    </row>
    <row r="27" spans="2:4">
      <c r="B27" t="s">
        <v>222</v>
      </c>
      <c r="C27" t="str">
        <f>FitCircle($C$12:$C$19,$D$12:$D$19,"scatter_mm")</f>
        <v>#DEGENERATE</v>
      </c>
    </row>
    <row r="28" spans="2:4">
      <c r="B28" t="s">
        <v>223</v>
      </c>
      <c r="C28" t="e">
        <f>SQRT($C$23^2+$C$24^2)</f>
        <v>#VALUE!</v>
      </c>
    </row>
    <row r="30" spans="2:4">
      <c r="B30" t="s">
        <v>224</v>
      </c>
      <c r="C30" t="e">
        <f>DEGREES(ATAN(490/$C$25))</f>
        <v>#VALUE!</v>
      </c>
    </row>
    <row r="31" spans="2:4">
      <c r="B31" t="s">
        <v>225</v>
      </c>
      <c r="C31" t="e">
        <f>$C$30/ABS($C$7)</f>
        <v>#VALUE!</v>
      </c>
    </row>
    <row r="32" spans="2:4">
      <c r="B32" t="s">
        <v>226</v>
      </c>
      <c r="C32">
        <v>0.35</v>
      </c>
    </row>
    <row r="35" spans="2:8">
      <c r="B35" s="26" t="s">
        <v>227</v>
      </c>
    </row>
    <row r="36" spans="2:8">
      <c r="B36" t="s">
        <v>228</v>
      </c>
    </row>
    <row r="38" spans="2:8">
      <c r="B38" s="22" t="s">
        <v>229</v>
      </c>
      <c r="C38" s="22" t="s">
        <v>230</v>
      </c>
      <c r="D38" s="22" t="s">
        <v>231</v>
      </c>
      <c r="E38" s="22" t="s">
        <v>232</v>
      </c>
      <c r="F38" s="22" t="s">
        <v>233</v>
      </c>
      <c r="G38" s="22" t="s">
        <v>234</v>
      </c>
      <c r="H38" s="22" t="s">
        <v>235</v>
      </c>
    </row>
    <row r="39" spans="2:8">
      <c r="B39" t="s">
        <v>236</v>
      </c>
      <c r="C39" s="28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>
      <c r="B40" t="s">
        <v>237</v>
      </c>
      <c r="C40" s="28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>
      <c r="B41" t="s">
        <v>238</v>
      </c>
      <c r="C41" s="28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>
      <c r="B42" t="s">
        <v>239</v>
      </c>
      <c r="C42" s="28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>
      <c r="B43" t="s">
        <v>240</v>
      </c>
      <c r="C43" s="28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>
      <c r="B44" t="s">
        <v>241</v>
      </c>
      <c r="C44" s="28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>
      <c r="B45" t="s">
        <v>242</v>
      </c>
      <c r="C45" s="28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>
      <c r="B46" t="s">
        <v>243</v>
      </c>
      <c r="C46" s="27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>
      <c r="B48" s="22" t="s">
        <v>244</v>
      </c>
    </row>
    <row r="49" spans="2:3">
      <c r="B49" t="s">
        <v>245</v>
      </c>
      <c r="C49">
        <f>IFERROR(MAX($H$39:$H$46),"")</f>
        <v>0</v>
      </c>
    </row>
    <row r="50" spans="2:3">
      <c r="B50" t="s">
        <v>246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2EC-87F5-4C63-8AF2-859021D750B1}">
  <sheetPr codeName="Sheet13"/>
  <dimension ref="A1:R17"/>
  <sheetViews>
    <sheetView workbookViewId="0">
      <selection activeCell="D27" sqref="D27"/>
    </sheetView>
  </sheetViews>
  <sheetFormatPr defaultRowHeight="14.5"/>
  <cols>
    <col min="1" max="1" width="28.6328125" customWidth="1"/>
    <col min="2" max="7" width="13.6328125" customWidth="1"/>
  </cols>
  <sheetData>
    <row r="1" spans="1:18" ht="17">
      <c r="A1" s="59" t="s">
        <v>418</v>
      </c>
    </row>
    <row r="2" spans="1:18">
      <c r="A2" t="s">
        <v>419</v>
      </c>
    </row>
    <row r="4" spans="1:18">
      <c r="A4" s="24" t="s">
        <v>420</v>
      </c>
      <c r="B4" s="60">
        <v>90</v>
      </c>
    </row>
    <row r="5" spans="1:18">
      <c r="A5" s="24" t="s">
        <v>421</v>
      </c>
      <c r="B5" s="60">
        <v>80</v>
      </c>
    </row>
    <row r="6" spans="1:18">
      <c r="A6" s="24" t="s">
        <v>422</v>
      </c>
      <c r="B6" s="60">
        <v>450</v>
      </c>
    </row>
    <row r="8" spans="1:18">
      <c r="A8" s="24" t="s">
        <v>423</v>
      </c>
      <c r="B8">
        <f>MAX(ABS(MIN(C15:C17)),ABS(MAX(C15:C17)))</f>
        <v>50.220977793717665</v>
      </c>
    </row>
    <row r="9" spans="1:18">
      <c r="A9" s="24" t="s">
        <v>424</v>
      </c>
      <c r="B9">
        <f>$B$6-B8</f>
        <v>399.77902220628232</v>
      </c>
    </row>
    <row r="10" spans="1:18">
      <c r="A10" s="24" t="s">
        <v>425</v>
      </c>
      <c r="B10">
        <f>MAX(D15:D17)</f>
        <v>56.01505224129415</v>
      </c>
    </row>
    <row r="11" spans="1:18">
      <c r="A11" s="24" t="s">
        <v>426</v>
      </c>
      <c r="B11">
        <f>SUMPRODUCT(--(F15:F17))</f>
        <v>0</v>
      </c>
    </row>
    <row r="14" spans="1:18">
      <c r="A14" s="61" t="s">
        <v>258</v>
      </c>
      <c r="B14" s="61" t="s">
        <v>69</v>
      </c>
      <c r="C14" s="61" t="s">
        <v>427</v>
      </c>
      <c r="D14" s="61" t="s">
        <v>428</v>
      </c>
      <c r="E14" s="61" t="s">
        <v>429</v>
      </c>
      <c r="F14" s="61" t="s">
        <v>430</v>
      </c>
      <c r="G14" s="61" t="s">
        <v>431</v>
      </c>
      <c r="H14" t="s">
        <v>875</v>
      </c>
      <c r="I14" t="s">
        <v>432</v>
      </c>
      <c r="J14" t="s">
        <v>433</v>
      </c>
      <c r="L14" t="s">
        <v>491</v>
      </c>
      <c r="M14" t="s">
        <v>492</v>
      </c>
      <c r="N14" t="s">
        <v>496</v>
      </c>
      <c r="O14" t="s">
        <v>497</v>
      </c>
      <c r="P14" t="s">
        <v>876</v>
      </c>
      <c r="Q14" t="s">
        <v>877</v>
      </c>
      <c r="R14" t="s">
        <v>878</v>
      </c>
    </row>
    <row r="15" spans="1:18">
      <c r="A15" t="str">
        <f>Plan!M6</f>
        <v>GP01</v>
      </c>
      <c r="B15" t="str">
        <f>Plan!R6</f>
        <v>Pan Follow</v>
      </c>
      <c r="C15">
        <f>IF(N15="",0+IFERROR(VALUE(Plan!W6),0),0+MOD(N15-0,360)-IF(OR(Plan!T6="CCW",AND(Plan!T6&lt;&gt;"CW",MOD(N15-0,360)&gt;180)),360,0))</f>
        <v>0</v>
      </c>
      <c r="D15">
        <f>IF(ISNUMBER(M15),M15,IF(ISNUMBER(Plan!V6),Plan!V6,0))+IFERROR(VALUE(Plan!X6),0)</f>
        <v>0</v>
      </c>
      <c r="E15">
        <v>0</v>
      </c>
      <c r="F15" t="b">
        <f>ABS(E15)&gt;$B$4</f>
        <v>0</v>
      </c>
      <c r="G15" t="e">
        <f>IF(F15,D15,NA())</f>
        <v>#N/A</v>
      </c>
      <c r="H15" t="e">
        <f>IF($Z6="Slow",D15,NA())</f>
        <v>#N/A</v>
      </c>
      <c r="I15">
        <f>MIN(C15:C17)</f>
        <v>0</v>
      </c>
      <c r="J15">
        <f>$B$5</f>
        <v>80</v>
      </c>
      <c r="N15" t="str">
        <f>IF(OR(ISNUMBER(L15),ISNUMBER(Plan!U6)),IF(ISNUMBER(L15),L15,Plan!U6)+IFERROR(VALUE(Plan!W6),0),"")</f>
        <v/>
      </c>
      <c r="O15" t="str">
        <f>IF(N15="","",IF(MOD(N15-0,360)&lt;=180,"CW","CCW"))</f>
        <v/>
      </c>
      <c r="P15" t="e">
        <f>IF(AND(LOWER($R6)="track",LOWER($S6)="sun"),D15,NA())</f>
        <v>#N/A</v>
      </c>
      <c r="Q15" t="e">
        <f>IF(AND(LOWER($R6)="track",LOWER($S6)="moon"),D15,NA())</f>
        <v>#N/A</v>
      </c>
      <c r="R15" t="e">
        <f>IF(AND(LOWER($R6)="track",LOWER($S6)="gc"),D15,NA())</f>
        <v>#N/A</v>
      </c>
    </row>
    <row r="16" spans="1:18">
      <c r="A16" t="str">
        <f>Plan!M7</f>
        <v>GP02</v>
      </c>
      <c r="B16" t="str">
        <f>Plan!R7</f>
        <v>Track</v>
      </c>
      <c r="C16">
        <f>IF(N16="",C15+IFERROR(VALUE(Plan!W7),0),C15+MOD(N16-C15,360)-IF(OR(Plan!T7="CCW",AND(Plan!T7&lt;&gt;"CW",MOD(N16-C15,360)&gt;180)),360,0))</f>
        <v>50.220977793717665</v>
      </c>
      <c r="D16">
        <f>IF(ISNUMBER(M16),M16,IF(ISNUMBER(Plan!V7),Plan!V7,D15))+IFERROR(VALUE(Plan!X7),0)</f>
        <v>56.01505224129415</v>
      </c>
      <c r="E16">
        <f>C16-C15</f>
        <v>50.220977793717665</v>
      </c>
      <c r="F16" t="b">
        <f>ABS(E16)&gt;$B$4</f>
        <v>0</v>
      </c>
      <c r="G16" t="e">
        <f>IF(F16,D16,NA())</f>
        <v>#N/A</v>
      </c>
      <c r="H16" t="e">
        <f>IF($Z7="Slow",D16,NA())</f>
        <v>#N/A</v>
      </c>
      <c r="I16">
        <f>MAX(C15:C17)</f>
        <v>50.220977793717665</v>
      </c>
      <c r="J16">
        <f>$B$5</f>
        <v>80</v>
      </c>
      <c r="L16">
        <v>50.220977793717665</v>
      </c>
      <c r="M16">
        <v>56.01505224129415</v>
      </c>
      <c r="N16">
        <f>IF(OR(ISNUMBER(L16),ISNUMBER(Plan!U7)),IF(ISNUMBER(L16),L16,Plan!U7)+IFERROR(VALUE(Plan!W7),0),"")</f>
        <v>50.220977793717665</v>
      </c>
      <c r="O16" t="str">
        <f>IF(N16="","",IF(MOD(N16-C15,360)&lt;=180,"CW","CCW"))</f>
        <v>CW</v>
      </c>
      <c r="P16" t="e">
        <f>IF(AND(LOWER($R7)="track",LOWER($S7)="sun"),D16,NA())</f>
        <v>#N/A</v>
      </c>
      <c r="Q16" t="e">
        <f>IF(AND(LOWER($R7)="track",LOWER($S7)="moon"),D16,NA())</f>
        <v>#N/A</v>
      </c>
      <c r="R16" t="e">
        <f>IF(AND(LOWER($R7)="track",LOWER($S7)="gc"),D16,NA())</f>
        <v>#N/A</v>
      </c>
    </row>
    <row r="17" spans="1:18">
      <c r="A17" t="str">
        <f>Plan!M8</f>
        <v>GP03</v>
      </c>
      <c r="B17" t="str">
        <f>Plan!R8</f>
        <v>END</v>
      </c>
      <c r="C17">
        <f>IF(N17="",C16+IFERROR(VALUE(Plan!W8),0),C16+MOD(N17-C16,360)-IF(OR(Plan!T8="CCW",AND(Plan!T8&lt;&gt;"CW",MOD(N17-C16,360)&gt;180)),360,0))</f>
        <v>50.220977793717665</v>
      </c>
      <c r="D17">
        <f>IF(ISNUMBER(M17),M17,IF(ISNUMBER(Plan!V8),Plan!V8,D16))+IFERROR(VALUE(Plan!X8),0)</f>
        <v>56.01505224129415</v>
      </c>
      <c r="E17">
        <f>C17-C16</f>
        <v>0</v>
      </c>
      <c r="F17" t="b">
        <f>ABS(E17)&gt;$B$4</f>
        <v>0</v>
      </c>
      <c r="G17" t="e">
        <f>IF(F17,D17,NA())</f>
        <v>#N/A</v>
      </c>
      <c r="H17" t="e">
        <f>IF($Z8="Slow",D17,NA())</f>
        <v>#N/A</v>
      </c>
      <c r="I17" t="e">
        <f>IF($Z8="Mid",D17,NA())</f>
        <v>#N/A</v>
      </c>
      <c r="J17" t="e">
        <f>IF($Z8="Fast",D17,NA())</f>
        <v>#N/A</v>
      </c>
      <c r="N17" t="str">
        <f>IF(OR(ISNUMBER(L17),ISNUMBER(Plan!U8)),IF(ISNUMBER(L17),L17,Plan!U8)+IFERROR(VALUE(Plan!W8),0),"")</f>
        <v/>
      </c>
      <c r="O17" t="str">
        <f>IF(N17="","",IF(MOD(N17-C16,360)&lt;=180,"CW","CCW"))</f>
        <v/>
      </c>
      <c r="P17" t="e">
        <f>IF(AND(LOWER($R8)="track",LOWER($S8)="sun"),D17,NA())</f>
        <v>#N/A</v>
      </c>
      <c r="Q17" t="e">
        <f>IF(AND(LOWER($R8)="track",LOWER($S8)="moon"),D17,NA())</f>
        <v>#N/A</v>
      </c>
      <c r="R17" t="e">
        <f>IF(AND(LOWER($R8)="track",LOWER($S8)="gc"),D17,NA())</f>
        <v>#N/A</v>
      </c>
    </row>
  </sheetData>
  <conditionalFormatting sqref="B9">
    <cfRule type="cellIs" dxfId="2" priority="1" stopIfTrue="1" operator="lessThan">
      <formula>0</formula>
    </cfRule>
  </conditionalFormatting>
  <conditionalFormatting sqref="B10">
    <cfRule type="cellIs" dxfId="1" priority="2" stopIfTrue="1" operator="greaterThan">
      <formula>$B$5</formula>
    </cfRule>
  </conditionalFormatting>
  <conditionalFormatting sqref="B11">
    <cfRule type="cellIs" dxfId="0" priority="3" stopIfTrue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92</vt:i4>
      </vt:variant>
    </vt:vector>
  </HeadingPairs>
  <TitlesOfParts>
    <vt:vector size="106" baseType="lpstr">
      <vt:lpstr>Control</vt:lpstr>
      <vt:lpstr>Settings</vt:lpstr>
      <vt:lpstr>Plan</vt:lpstr>
      <vt:lpstr>Monitor</vt:lpstr>
      <vt:lpstr>Sequence</vt:lpstr>
      <vt:lpstr>CartLog</vt:lpstr>
      <vt:lpstr>GimbalLog</vt:lpstr>
      <vt:lpstr>Log</vt:lpstr>
      <vt:lpstr>Soak test</vt:lpstr>
      <vt:lpstr>AstroTable</vt:lpstr>
      <vt:lpstr>Trace</vt:lpstr>
      <vt:lpstr>FallbackFormula</vt:lpstr>
      <vt:lpstr>Calibration</vt:lpstr>
      <vt:lpstr>GimbalViz</vt:lpstr>
      <vt:lpstr>btnCable</vt:lpstr>
      <vt:lpstr>btnCommitSmooth</vt:lpstr>
      <vt:lpstr>btnDiscardSmooth</vt:lpstr>
      <vt:lpstr>btnExportModules</vt:lpstr>
      <vt:lpstr>btnGenerateGCTable</vt:lpstr>
      <vt:lpstr>btnGetMap</vt:lpstr>
      <vt:lpstr>btnGetSunsetTime</vt:lpstr>
      <vt:lpstr>btnGimbalVisual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btnPrepCart</vt:lpstr>
      <vt:lpstr>btnPrepPlan</vt:lpstr>
      <vt:lpstr>btnPrepSession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dataEaseCinematic</vt:lpstr>
      <vt:lpstr>dataEaseComfortable</vt:lpstr>
      <vt:lpstr>dataEaseJustPerceptible</vt:lpstr>
      <vt:lpstr>dataGCRiseTime</vt:lpstr>
      <vt:lpstr>dataGCSetTime</vt:lpstr>
      <vt:lpstr>dataGCTransitTime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dataMoonsetTime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dataPlanPushDryRun</vt:lpstr>
      <vt:lpstr>dataReplayStart</vt:lpstr>
      <vt:lpstr>dataSequenceRunning</vt:lpstr>
      <vt:lpstr>dataShootStart</vt:lpstr>
      <vt:lpstr>dataShotCount</vt:lpstr>
      <vt:lpstr>dataSunriseTime</vt:lpstr>
      <vt:lpstr>dataSunsetTime</vt:lpstr>
      <vt:lpstr>dataUTCOffset</vt:lpstr>
      <vt:lpstr>datMapRadius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2026-06-12T13:10:45Z</dcterms:modified>
</cp:coreProperties>
</file>