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wleigh\Documents\ET\Electrical Applications\Documents\"/>
    </mc:Choice>
  </mc:AlternateContent>
  <xr:revisionPtr revIDLastSave="0" documentId="10_ncr:100000_{232ECD1B-2CEE-44CE-94FC-AB8B0B4072E9}" xr6:coauthVersionLast="31" xr6:coauthVersionMax="31" xr10:uidLastSave="{00000000-0000-0000-0000-000000000000}"/>
  <bookViews>
    <workbookView xWindow="0" yWindow="0" windowWidth="20496" windowHeight="7752" tabRatio="846" activeTab="2" xr2:uid="{00000000-000D-0000-FFFF-FFFF00000000}"/>
  </bookViews>
  <sheets>
    <sheet name="80 Day Calendar" sheetId="11" r:id="rId1"/>
    <sheet name="80 Day Course" sheetId="14" r:id="rId2"/>
    <sheet name="80 Day Syllabus" sheetId="13" r:id="rId3"/>
    <sheet name="65 Day Calendar" sheetId="25" r:id="rId4"/>
    <sheet name="65 Day Course" sheetId="27" r:id="rId5"/>
    <sheet name="65 Day Course Schedule" sheetId="28" r:id="rId6"/>
    <sheet name="Sheet5" sheetId="36" r:id="rId7"/>
    <sheet name="Curriculum" sheetId="34" r:id="rId8"/>
    <sheet name="Worksheets" sheetId="35" r:id="rId9"/>
    <sheet name="Jobs" sheetId="16" r:id="rId10"/>
    <sheet name="Subjects" sheetId="31" r:id="rId11"/>
    <sheet name="Labs" sheetId="33" r:id="rId12"/>
    <sheet name="Homework" sheetId="17" r:id="rId13"/>
    <sheet name="CLO" sheetId="15" r:id="rId14"/>
    <sheet name="Units" sheetId="12" r:id="rId15"/>
  </sheets>
  <definedNames>
    <definedName name="_xlcn.WorksheetConnection_CurriculumA1E11" hidden="1">Curriculum!$A$1:$E$11</definedName>
    <definedName name="Assignments" localSheetId="10">Subjects!$E$2:$E$71</definedName>
    <definedName name="Assignments">Homework!$E$2:$E$71</definedName>
    <definedName name="Calendar54" localSheetId="10">#REF!</definedName>
    <definedName name="Calendar54">#REF!</definedName>
    <definedName name="Calendar65">'65 Day Calendar'!$D$2:$G$127</definedName>
    <definedName name="Calendar80">'80 Day Calendar'!$F$2:$M$127</definedName>
    <definedName name="CLO">CLO!$A$2:$A$11</definedName>
    <definedName name="Course65">'65 Day Course'!$A$2:$I$79</definedName>
    <definedName name="Course80">'80 Day Course'!$A$2:$I$161</definedName>
    <definedName name="Curriculum">Curriculum!$A$2:$E$82</definedName>
    <definedName name="Hmwk11" localSheetId="10">Subjects!#REF!</definedName>
    <definedName name="Hmwk11">Homework!$A$2:$A$71</definedName>
    <definedName name="Hmwk17" localSheetId="10">Subjects!#REF!</definedName>
    <definedName name="Hmwk17">Homework!$B$2:$B$71</definedName>
    <definedName name="Homework11" localSheetId="10">Subjects!$A$2:$A$24</definedName>
    <definedName name="Homework11">Homework!$A$2:$C$24</definedName>
    <definedName name="Homework17" localSheetId="10">Subjects!$A$2:$D$36</definedName>
    <definedName name="Homework17">Homework!$A$2:$D$36</definedName>
    <definedName name="JobFilenames">Jobs!$E$2:$E$60</definedName>
    <definedName name="Jobs">Jobs!$C$2:$C$61</definedName>
    <definedName name="Jobs11">Jobs!$A$2:$A$61</definedName>
    <definedName name="Jobs17">Jobs!$B$2:$B$61</definedName>
    <definedName name="Labs">Labs!$A$2:$B$33</definedName>
    <definedName name="Running65">'65 Day Calendar'!$C$2:$G$127</definedName>
    <definedName name="Running80">'80 Day Calendar'!$E$2:$K$127</definedName>
    <definedName name="Subjects">Subjects!$A$2:$A$81</definedName>
    <definedName name="Units">Units!$A$2:$A$9</definedName>
    <definedName name="WklyHmwk11" localSheetId="10">Subjects!$N$2:$T$12</definedName>
    <definedName name="WklyHmwk11">Homework!$G$21:$M$31</definedName>
    <definedName name="WklyHmwk17" localSheetId="10">Subjects!$H$2:$L$18</definedName>
    <definedName name="WklyHmwk17">Homework!$G$2:$M$18</definedName>
    <definedName name="WklyJobs11">Jobs!$G$21:$M$31</definedName>
    <definedName name="WklyJobs17">Jobs!$G$2:$M$18</definedName>
    <definedName name="Worksheets">Worksheets!$A$2:$A$80</definedName>
  </definedNames>
  <calcPr calcId="179017"/>
  <pivotCaches>
    <pivotCache cacheId="20" r:id="rId1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urriculum!$A$1:$E$11"/>
        </x15:modelTables>
      </x15:dataModel>
    </ext>
  </extLst>
</workbook>
</file>

<file path=xl/calcChain.xml><?xml version="1.0" encoding="utf-8"?>
<calcChain xmlns="http://schemas.openxmlformats.org/spreadsheetml/2006/main">
  <c r="F15" i="13" l="1"/>
  <c r="F9" i="13"/>
  <c r="E16" i="13"/>
  <c r="E15" i="13"/>
  <c r="E13" i="13"/>
  <c r="E12" i="13"/>
  <c r="E10" i="13"/>
  <c r="E9" i="13"/>
  <c r="E7" i="13"/>
  <c r="E6" i="13"/>
  <c r="E4" i="13"/>
  <c r="E3" i="13"/>
  <c r="M127" i="11"/>
  <c r="M126" i="11"/>
  <c r="M125" i="11"/>
  <c r="M124" i="11"/>
  <c r="M123" i="11"/>
  <c r="M122" i="11"/>
  <c r="M121" i="11"/>
  <c r="M120" i="11"/>
  <c r="M119" i="11"/>
  <c r="M118" i="11"/>
  <c r="M117" i="11"/>
  <c r="M116" i="11"/>
  <c r="M115" i="11"/>
  <c r="M114" i="11"/>
  <c r="M113" i="11"/>
  <c r="M112" i="11"/>
  <c r="M111" i="11"/>
  <c r="M110" i="11"/>
  <c r="M109" i="11"/>
  <c r="M108" i="11"/>
  <c r="M107" i="11"/>
  <c r="M106" i="11"/>
  <c r="M105" i="11"/>
  <c r="M104" i="11"/>
  <c r="M103" i="11"/>
  <c r="M102" i="11"/>
  <c r="M101" i="11"/>
  <c r="M100" i="11"/>
  <c r="M99" i="11"/>
  <c r="M98" i="11"/>
  <c r="M97" i="11"/>
  <c r="M96" i="11"/>
  <c r="M95" i="11"/>
  <c r="M94" i="11"/>
  <c r="M93" i="11"/>
  <c r="M92" i="11"/>
  <c r="M91" i="11"/>
  <c r="M90" i="11"/>
  <c r="M89" i="11"/>
  <c r="M88" i="11"/>
  <c r="M87" i="11"/>
  <c r="M86" i="11"/>
  <c r="M85" i="11"/>
  <c r="M84" i="11"/>
  <c r="M83" i="11"/>
  <c r="M82" i="11"/>
  <c r="M81" i="11"/>
  <c r="M80" i="11"/>
  <c r="M79" i="11"/>
  <c r="M78" i="1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8" i="11"/>
  <c r="M57" i="11"/>
  <c r="M56" i="11"/>
  <c r="M55" i="11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L127" i="11"/>
  <c r="L126" i="11"/>
  <c r="L125" i="11"/>
  <c r="L124" i="11"/>
  <c r="L123" i="11"/>
  <c r="L122" i="11"/>
  <c r="L121" i="11"/>
  <c r="L120" i="11"/>
  <c r="L119" i="11"/>
  <c r="L118" i="11"/>
  <c r="L117" i="11"/>
  <c r="L116" i="11"/>
  <c r="L115" i="11"/>
  <c r="L114" i="11"/>
  <c r="L113" i="11"/>
  <c r="L112" i="11"/>
  <c r="L111" i="11"/>
  <c r="L110" i="11"/>
  <c r="L109" i="11"/>
  <c r="L108" i="11"/>
  <c r="L107" i="11"/>
  <c r="L106" i="11"/>
  <c r="L105" i="11"/>
  <c r="L104" i="11"/>
  <c r="L103" i="11"/>
  <c r="L102" i="11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2" i="11"/>
  <c r="D14" i="13"/>
  <c r="C14" i="13"/>
  <c r="D11" i="13"/>
  <c r="C11" i="13"/>
  <c r="D8" i="13"/>
  <c r="C8" i="13"/>
  <c r="D5" i="13"/>
  <c r="C5" i="13"/>
  <c r="D2" i="13"/>
  <c r="C2" i="13"/>
  <c r="F3" i="13" s="1"/>
  <c r="F14" i="13"/>
  <c r="F11" i="13"/>
  <c r="F8" i="13"/>
  <c r="F5" i="13"/>
  <c r="F2" i="13"/>
  <c r="E161" i="14"/>
  <c r="E159" i="14"/>
  <c r="E157" i="14"/>
  <c r="E155" i="14"/>
  <c r="E153" i="14"/>
  <c r="E151" i="14"/>
  <c r="E149" i="14"/>
  <c r="E147" i="14"/>
  <c r="E145" i="14"/>
  <c r="E143" i="14"/>
  <c r="E141" i="14"/>
  <c r="E139" i="14"/>
  <c r="E137" i="14"/>
  <c r="E135" i="14"/>
  <c r="E133" i="14"/>
  <c r="E131" i="14"/>
  <c r="E129" i="14"/>
  <c r="E127" i="14"/>
  <c r="E125" i="14"/>
  <c r="E123" i="14"/>
  <c r="E121" i="14"/>
  <c r="E119" i="14"/>
  <c r="E117" i="14"/>
  <c r="E115" i="14"/>
  <c r="E113" i="14"/>
  <c r="E111" i="14"/>
  <c r="E109" i="14"/>
  <c r="E107" i="14"/>
  <c r="E105" i="14"/>
  <c r="E103" i="14"/>
  <c r="E101" i="14"/>
  <c r="E99" i="14"/>
  <c r="E97" i="14"/>
  <c r="E95" i="14"/>
  <c r="E93" i="14"/>
  <c r="E91" i="14"/>
  <c r="E89" i="14"/>
  <c r="E87" i="14"/>
  <c r="E85" i="14"/>
  <c r="E83" i="14"/>
  <c r="E81" i="14"/>
  <c r="E79" i="14"/>
  <c r="E77" i="14"/>
  <c r="E75" i="14"/>
  <c r="E73" i="14"/>
  <c r="E71" i="14"/>
  <c r="E69" i="14"/>
  <c r="E67" i="14"/>
  <c r="E65" i="14"/>
  <c r="E63" i="14"/>
  <c r="E61" i="14"/>
  <c r="E59" i="14"/>
  <c r="E57" i="14"/>
  <c r="E55" i="14"/>
  <c r="E53" i="14"/>
  <c r="E51" i="14"/>
  <c r="E49" i="14"/>
  <c r="E47" i="14"/>
  <c r="E45" i="14"/>
  <c r="E43" i="14"/>
  <c r="E41" i="14"/>
  <c r="E39" i="14"/>
  <c r="E37" i="14"/>
  <c r="E35" i="14"/>
  <c r="E33" i="14"/>
  <c r="E31" i="14"/>
  <c r="E29" i="14"/>
  <c r="E27" i="14"/>
  <c r="E25" i="14"/>
  <c r="E23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F2" i="14" s="1"/>
  <c r="A161" i="14"/>
  <c r="A159" i="14"/>
  <c r="A157" i="14"/>
  <c r="A155" i="14"/>
  <c r="A153" i="14"/>
  <c r="A151" i="14"/>
  <c r="A149" i="14"/>
  <c r="A147" i="14"/>
  <c r="A145" i="14"/>
  <c r="A143" i="14"/>
  <c r="A141" i="14"/>
  <c r="A139" i="14"/>
  <c r="A137" i="14"/>
  <c r="A135" i="14"/>
  <c r="A133" i="14"/>
  <c r="A131" i="14"/>
  <c r="A129" i="14"/>
  <c r="A127" i="14"/>
  <c r="A125" i="14"/>
  <c r="A123" i="14"/>
  <c r="A121" i="14"/>
  <c r="A119" i="14"/>
  <c r="A117" i="14"/>
  <c r="A115" i="14"/>
  <c r="A113" i="14"/>
  <c r="A111" i="14"/>
  <c r="A109" i="14"/>
  <c r="A107" i="14"/>
  <c r="A105" i="14"/>
  <c r="A103" i="14"/>
  <c r="A101" i="14"/>
  <c r="A99" i="14"/>
  <c r="A97" i="14"/>
  <c r="A95" i="14"/>
  <c r="A93" i="14"/>
  <c r="A91" i="14"/>
  <c r="A89" i="14"/>
  <c r="A87" i="14"/>
  <c r="A85" i="14"/>
  <c r="A83" i="14"/>
  <c r="A81" i="14"/>
  <c r="A79" i="14"/>
  <c r="A77" i="14"/>
  <c r="A75" i="14"/>
  <c r="A73" i="14"/>
  <c r="A71" i="14"/>
  <c r="A69" i="14"/>
  <c r="A67" i="14"/>
  <c r="A65" i="14"/>
  <c r="A63" i="14"/>
  <c r="A61" i="14"/>
  <c r="A59" i="14"/>
  <c r="A57" i="14"/>
  <c r="A55" i="14"/>
  <c r="A53" i="14"/>
  <c r="A51" i="14"/>
  <c r="A49" i="14"/>
  <c r="A47" i="14"/>
  <c r="A45" i="14"/>
  <c r="A43" i="14"/>
  <c r="A41" i="14"/>
  <c r="A39" i="14"/>
  <c r="A37" i="14"/>
  <c r="A35" i="14"/>
  <c r="A33" i="14"/>
  <c r="A31" i="14"/>
  <c r="A29" i="14"/>
  <c r="A27" i="14"/>
  <c r="A25" i="14"/>
  <c r="A23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C161" i="14"/>
  <c r="C159" i="14"/>
  <c r="C157" i="14"/>
  <c r="C155" i="14"/>
  <c r="C153" i="14"/>
  <c r="C151" i="14"/>
  <c r="C149" i="14"/>
  <c r="C147" i="14"/>
  <c r="C145" i="14"/>
  <c r="C143" i="14"/>
  <c r="C141" i="14"/>
  <c r="C139" i="14"/>
  <c r="C137" i="14"/>
  <c r="C135" i="14"/>
  <c r="C133" i="14"/>
  <c r="C131" i="14"/>
  <c r="C129" i="14"/>
  <c r="C127" i="14"/>
  <c r="C125" i="14"/>
  <c r="C123" i="14"/>
  <c r="C121" i="14"/>
  <c r="C119" i="14"/>
  <c r="C117" i="14"/>
  <c r="C115" i="14"/>
  <c r="C113" i="14"/>
  <c r="C111" i="14"/>
  <c r="C109" i="14"/>
  <c r="C107" i="14"/>
  <c r="C105" i="14"/>
  <c r="C103" i="14"/>
  <c r="C101" i="14"/>
  <c r="C99" i="14"/>
  <c r="C97" i="14"/>
  <c r="C95" i="14"/>
  <c r="C93" i="14"/>
  <c r="C91" i="14"/>
  <c r="C89" i="14"/>
  <c r="C87" i="14"/>
  <c r="C85" i="14"/>
  <c r="C83" i="14"/>
  <c r="C81" i="14"/>
  <c r="C79" i="14"/>
  <c r="C77" i="14"/>
  <c r="C75" i="14"/>
  <c r="C73" i="14"/>
  <c r="C71" i="14"/>
  <c r="C69" i="14"/>
  <c r="C67" i="14"/>
  <c r="C65" i="14"/>
  <c r="C63" i="14"/>
  <c r="C61" i="14"/>
  <c r="C59" i="14"/>
  <c r="C57" i="14"/>
  <c r="C55" i="14"/>
  <c r="C53" i="14"/>
  <c r="C51" i="14"/>
  <c r="C49" i="14"/>
  <c r="C47" i="14"/>
  <c r="C45" i="14"/>
  <c r="C43" i="14"/>
  <c r="C41" i="14"/>
  <c r="C39" i="14"/>
  <c r="C37" i="14"/>
  <c r="C35" i="14"/>
  <c r="C33" i="14"/>
  <c r="C31" i="14"/>
  <c r="C29" i="14"/>
  <c r="C27" i="14"/>
  <c r="C25" i="14"/>
  <c r="C23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A2" i="14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B82" i="34"/>
  <c r="B81" i="34"/>
  <c r="B80" i="34"/>
  <c r="B79" i="34"/>
  <c r="B78" i="34"/>
  <c r="B77" i="34"/>
  <c r="B76" i="34"/>
  <c r="B75" i="34"/>
  <c r="B74" i="34"/>
  <c r="B73" i="34"/>
  <c r="B72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B4" i="34"/>
  <c r="B3" i="34"/>
  <c r="B2" i="34"/>
  <c r="H2" i="16" l="1"/>
  <c r="H127" i="11" l="1"/>
  <c r="H126" i="11"/>
  <c r="H125" i="11"/>
  <c r="H121" i="11"/>
  <c r="H120" i="11"/>
  <c r="H114" i="11"/>
  <c r="H113" i="11"/>
  <c r="H107" i="11"/>
  <c r="H106" i="11"/>
  <c r="H105" i="11"/>
  <c r="H100" i="11"/>
  <c r="H99" i="11"/>
  <c r="H93" i="11"/>
  <c r="H92" i="11"/>
  <c r="H86" i="11"/>
  <c r="H85" i="11"/>
  <c r="H79" i="11"/>
  <c r="H78" i="11"/>
  <c r="H72" i="11"/>
  <c r="H71" i="11"/>
  <c r="H70" i="11"/>
  <c r="H69" i="11"/>
  <c r="H68" i="11"/>
  <c r="H67" i="11"/>
  <c r="H66" i="11"/>
  <c r="H65" i="11"/>
  <c r="H64" i="11"/>
  <c r="H58" i="11"/>
  <c r="H57" i="11"/>
  <c r="H51" i="11"/>
  <c r="H50" i="11"/>
  <c r="H45" i="11"/>
  <c r="H44" i="11"/>
  <c r="H43" i="11"/>
  <c r="H37" i="11"/>
  <c r="H36" i="11"/>
  <c r="H30" i="11"/>
  <c r="H29" i="11"/>
  <c r="H23" i="11"/>
  <c r="H22" i="11"/>
  <c r="H17" i="11"/>
  <c r="H16" i="11"/>
  <c r="H15" i="11"/>
  <c r="H9" i="11"/>
  <c r="H8" i="11"/>
  <c r="H2" i="11"/>
  <c r="G127" i="11"/>
  <c r="G126" i="11"/>
  <c r="G125" i="11"/>
  <c r="G121" i="11"/>
  <c r="G120" i="11"/>
  <c r="G114" i="11"/>
  <c r="G113" i="11"/>
  <c r="G107" i="11"/>
  <c r="G106" i="11"/>
  <c r="G105" i="11"/>
  <c r="G100" i="11"/>
  <c r="G99" i="11"/>
  <c r="G93" i="11"/>
  <c r="G92" i="11"/>
  <c r="G86" i="11"/>
  <c r="G85" i="11"/>
  <c r="G79" i="11"/>
  <c r="G78" i="11"/>
  <c r="G72" i="11"/>
  <c r="G71" i="11"/>
  <c r="G70" i="11"/>
  <c r="G69" i="11"/>
  <c r="G68" i="11"/>
  <c r="G67" i="11"/>
  <c r="G66" i="11"/>
  <c r="G65" i="11"/>
  <c r="G64" i="11"/>
  <c r="G58" i="11"/>
  <c r="G57" i="11"/>
  <c r="G51" i="11"/>
  <c r="G50" i="11"/>
  <c r="G45" i="11"/>
  <c r="G44" i="11"/>
  <c r="G43" i="11"/>
  <c r="G37" i="11"/>
  <c r="G36" i="11"/>
  <c r="G30" i="11"/>
  <c r="G29" i="11"/>
  <c r="G23" i="11"/>
  <c r="G22" i="11"/>
  <c r="G17" i="11"/>
  <c r="G16" i="11"/>
  <c r="G15" i="11"/>
  <c r="G9" i="11"/>
  <c r="G8" i="11"/>
  <c r="G2" i="11"/>
  <c r="B27" i="27"/>
  <c r="B25" i="27"/>
  <c r="B23" i="27"/>
  <c r="B21" i="27"/>
  <c r="B19" i="27"/>
  <c r="B17" i="27"/>
  <c r="B15" i="27"/>
  <c r="B13" i="27"/>
  <c r="B11" i="27"/>
  <c r="B9" i="27"/>
  <c r="B7" i="27"/>
  <c r="B5" i="27"/>
  <c r="B3" i="27"/>
  <c r="A345" i="13"/>
  <c r="A342" i="13"/>
  <c r="I3" i="14"/>
  <c r="I161" i="14"/>
  <c r="I160" i="14"/>
  <c r="I159" i="14"/>
  <c r="I158" i="14"/>
  <c r="I157" i="14"/>
  <c r="I156" i="14"/>
  <c r="I155" i="14"/>
  <c r="I154" i="14"/>
  <c r="I153" i="14"/>
  <c r="I152" i="14"/>
  <c r="I151" i="14"/>
  <c r="I150" i="14"/>
  <c r="I149" i="14"/>
  <c r="I148" i="14"/>
  <c r="I147" i="14"/>
  <c r="I146" i="14"/>
  <c r="I145" i="14"/>
  <c r="I144" i="14"/>
  <c r="I143" i="14"/>
  <c r="I142" i="14"/>
  <c r="I141" i="14"/>
  <c r="I140" i="14"/>
  <c r="I139" i="14"/>
  <c r="I138" i="14"/>
  <c r="I137" i="14"/>
  <c r="I136" i="14"/>
  <c r="I135" i="14"/>
  <c r="I134" i="14"/>
  <c r="I133" i="14"/>
  <c r="I132" i="14"/>
  <c r="I131" i="14"/>
  <c r="I130" i="14"/>
  <c r="I129" i="14"/>
  <c r="I128" i="14"/>
  <c r="I127" i="14"/>
  <c r="I126" i="14"/>
  <c r="I125" i="14"/>
  <c r="I124" i="14"/>
  <c r="I123" i="14"/>
  <c r="I122" i="14"/>
  <c r="I121" i="14"/>
  <c r="I120" i="14"/>
  <c r="I119" i="14"/>
  <c r="I118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F65" i="25"/>
  <c r="F66" i="25" s="1"/>
  <c r="F67" i="25" s="1"/>
  <c r="F68" i="25" s="1"/>
  <c r="F69" i="25" s="1"/>
  <c r="F70" i="25" s="1"/>
  <c r="F71" i="25" s="1"/>
  <c r="F2" i="25"/>
  <c r="F3" i="25" s="1"/>
  <c r="F4" i="25" s="1"/>
  <c r="F5" i="25" s="1"/>
  <c r="F6" i="25" s="1"/>
  <c r="F7" i="25" s="1"/>
  <c r="F8" i="25" s="1"/>
  <c r="I65" i="11"/>
  <c r="I66" i="11" s="1"/>
  <c r="I67" i="11" s="1"/>
  <c r="I68" i="11" s="1"/>
  <c r="I69" i="11" s="1"/>
  <c r="I70" i="11" s="1"/>
  <c r="I71" i="11" s="1"/>
  <c r="B97" i="14"/>
  <c r="B99" i="14" s="1"/>
  <c r="B101" i="14" s="1"/>
  <c r="B103" i="14" s="1"/>
  <c r="B105" i="14" s="1"/>
  <c r="B107" i="14" s="1"/>
  <c r="B109" i="14" s="1"/>
  <c r="B111" i="14" s="1"/>
  <c r="B113" i="14" s="1"/>
  <c r="B115" i="14" s="1"/>
  <c r="B117" i="14" s="1"/>
  <c r="B119" i="14" s="1"/>
  <c r="B121" i="14" s="1"/>
  <c r="B123" i="14" s="1"/>
  <c r="B125" i="14" s="1"/>
  <c r="B127" i="14" s="1"/>
  <c r="B129" i="14" s="1"/>
  <c r="B131" i="14" s="1"/>
  <c r="B133" i="14" s="1"/>
  <c r="B135" i="14" s="1"/>
  <c r="B137" i="14" s="1"/>
  <c r="B139" i="14" s="1"/>
  <c r="B141" i="14" s="1"/>
  <c r="B143" i="14" s="1"/>
  <c r="B145" i="14" s="1"/>
  <c r="B147" i="14" s="1"/>
  <c r="B149" i="14" s="1"/>
  <c r="B151" i="14" s="1"/>
  <c r="B153" i="14" s="1"/>
  <c r="B155" i="14" s="1"/>
  <c r="B157" i="14" s="1"/>
  <c r="B159" i="14" s="1"/>
  <c r="B161" i="14" s="1"/>
  <c r="B95" i="14"/>
  <c r="B23" i="14"/>
  <c r="B25" i="14" s="1"/>
  <c r="B27" i="14" s="1"/>
  <c r="B29" i="14" s="1"/>
  <c r="B31" i="14" s="1"/>
  <c r="B33" i="14" s="1"/>
  <c r="B35" i="14" s="1"/>
  <c r="B37" i="14" s="1"/>
  <c r="B39" i="14" s="1"/>
  <c r="B41" i="14" s="1"/>
  <c r="B43" i="14" s="1"/>
  <c r="B45" i="14" s="1"/>
  <c r="B47" i="14" s="1"/>
  <c r="B49" i="14" s="1"/>
  <c r="B51" i="14" s="1"/>
  <c r="B53" i="14" s="1"/>
  <c r="B55" i="14" s="1"/>
  <c r="B57" i="14" s="1"/>
  <c r="B59" i="14" s="1"/>
  <c r="B61" i="14" s="1"/>
  <c r="B63" i="14" s="1"/>
  <c r="B65" i="14" s="1"/>
  <c r="B67" i="14" s="1"/>
  <c r="B69" i="14" s="1"/>
  <c r="B71" i="14" s="1"/>
  <c r="B73" i="14" s="1"/>
  <c r="B75" i="14" s="1"/>
  <c r="B77" i="14" s="1"/>
  <c r="B79" i="14" s="1"/>
  <c r="B81" i="14" s="1"/>
  <c r="B83" i="14" s="1"/>
  <c r="B85" i="14" s="1"/>
  <c r="B87" i="14" s="1"/>
  <c r="B89" i="14" s="1"/>
  <c r="B91" i="14" s="1"/>
  <c r="B93" i="14" s="1"/>
  <c r="B22" i="14"/>
  <c r="G2" i="25"/>
  <c r="F3" i="14"/>
  <c r="C22" i="14" l="1"/>
  <c r="E22" i="14"/>
  <c r="A22" i="14"/>
  <c r="B24" i="14"/>
  <c r="A348" i="13"/>
  <c r="F9" i="25"/>
  <c r="E7" i="17"/>
  <c r="B26" i="14" l="1"/>
  <c r="C24" i="14"/>
  <c r="E24" i="14"/>
  <c r="A24" i="14"/>
  <c r="A351" i="13"/>
  <c r="F10" i="25"/>
  <c r="F11" i="25" s="1"/>
  <c r="F12" i="25" s="1"/>
  <c r="F13" i="25" s="1"/>
  <c r="F14" i="25" s="1"/>
  <c r="F15" i="25" s="1"/>
  <c r="F16" i="25"/>
  <c r="E71" i="17"/>
  <c r="E70" i="17"/>
  <c r="E69" i="17"/>
  <c r="E68" i="17"/>
  <c r="E67" i="17"/>
  <c r="E66" i="17"/>
  <c r="E65" i="17"/>
  <c r="E64" i="17"/>
  <c r="H10" i="17" s="1" a="1"/>
  <c r="H10" i="17" s="1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J5" i="17" s="1" a="1"/>
  <c r="J5" i="17" s="1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I5" i="17" s="1" a="1"/>
  <c r="I5" i="17" s="1"/>
  <c r="E15" i="17"/>
  <c r="E14" i="17"/>
  <c r="E13" i="17"/>
  <c r="E12" i="17"/>
  <c r="E11" i="17"/>
  <c r="E10" i="17"/>
  <c r="H4" i="17" s="1" a="1"/>
  <c r="H4" i="17" s="1"/>
  <c r="E9" i="17"/>
  <c r="E8" i="17"/>
  <c r="I3" i="17" s="1" a="1"/>
  <c r="I3" i="17" s="1"/>
  <c r="E6" i="17"/>
  <c r="E5" i="17"/>
  <c r="E4" i="17"/>
  <c r="E3" i="17"/>
  <c r="E2" i="17"/>
  <c r="G16" i="28"/>
  <c r="A5" i="28"/>
  <c r="A8" i="28" s="1"/>
  <c r="I79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5" i="27"/>
  <c r="I64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50" i="27"/>
  <c r="I49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5" i="27"/>
  <c r="I34" i="27"/>
  <c r="I33" i="27"/>
  <c r="I32" i="27"/>
  <c r="I31" i="27"/>
  <c r="I30" i="27"/>
  <c r="I29" i="27"/>
  <c r="I28" i="27"/>
  <c r="I26" i="27"/>
  <c r="I24" i="27"/>
  <c r="I22" i="27"/>
  <c r="I20" i="27"/>
  <c r="I18" i="27"/>
  <c r="I16" i="27"/>
  <c r="I14" i="27"/>
  <c r="I12" i="27"/>
  <c r="I10" i="27"/>
  <c r="I8" i="27"/>
  <c r="I6" i="27"/>
  <c r="I4" i="27"/>
  <c r="I2" i="27"/>
  <c r="D127" i="25"/>
  <c r="D126" i="25"/>
  <c r="D125" i="25"/>
  <c r="D121" i="25"/>
  <c r="D120" i="25"/>
  <c r="D114" i="25"/>
  <c r="D113" i="25"/>
  <c r="D107" i="25"/>
  <c r="D106" i="25"/>
  <c r="D100" i="25"/>
  <c r="D99" i="25"/>
  <c r="D93" i="25"/>
  <c r="D92" i="25"/>
  <c r="D86" i="25"/>
  <c r="D85" i="25"/>
  <c r="D79" i="25"/>
  <c r="D78" i="25"/>
  <c r="D72" i="25"/>
  <c r="D71" i="25"/>
  <c r="D65" i="25"/>
  <c r="D64" i="25"/>
  <c r="D58" i="25"/>
  <c r="D57" i="25"/>
  <c r="D51" i="25"/>
  <c r="D50" i="25"/>
  <c r="D44" i="25"/>
  <c r="D43" i="25"/>
  <c r="D37" i="25"/>
  <c r="D36" i="25"/>
  <c r="D30" i="25"/>
  <c r="D29" i="25"/>
  <c r="D23" i="25"/>
  <c r="D22" i="25"/>
  <c r="D16" i="25"/>
  <c r="D15" i="25"/>
  <c r="D9" i="25"/>
  <c r="D8" i="25"/>
  <c r="G3" i="25"/>
  <c r="G4" i="25" s="1"/>
  <c r="G5" i="25" s="1"/>
  <c r="G6" i="25" s="1"/>
  <c r="G7" i="25" s="1"/>
  <c r="G8" i="25" s="1"/>
  <c r="C3" i="25"/>
  <c r="C4" i="25" s="1"/>
  <c r="B3" i="25"/>
  <c r="B4" i="25" s="1"/>
  <c r="E2" i="25"/>
  <c r="D2" i="25"/>
  <c r="A1" i="25"/>
  <c r="F16" i="11"/>
  <c r="F22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3" i="11"/>
  <c r="A5" i="13"/>
  <c r="A8" i="13" s="1"/>
  <c r="A11" i="13" s="1"/>
  <c r="A14" i="13" s="1"/>
  <c r="A22" i="13" s="1"/>
  <c r="A25" i="13" s="1"/>
  <c r="A28" i="13" s="1"/>
  <c r="A31" i="13" s="1"/>
  <c r="A34" i="13" s="1"/>
  <c r="A42" i="13" s="1"/>
  <c r="A45" i="13" s="1"/>
  <c r="A48" i="13" s="1"/>
  <c r="A51" i="13" s="1"/>
  <c r="H16" i="17" a="1"/>
  <c r="H16" i="17" s="1"/>
  <c r="H12" i="17" a="1"/>
  <c r="H12" i="17" s="1"/>
  <c r="H8" i="17" a="1"/>
  <c r="H8" i="17" s="1"/>
  <c r="I21" i="17" a="1"/>
  <c r="I21" i="17" s="1"/>
  <c r="J21" i="17" a="1"/>
  <c r="J21" i="17" s="1"/>
  <c r="K21" i="17" a="1"/>
  <c r="K21" i="17" s="1"/>
  <c r="L21" i="17" a="1"/>
  <c r="L21" i="17" s="1"/>
  <c r="I22" i="17" a="1"/>
  <c r="I22" i="17" s="1"/>
  <c r="J22" i="17" a="1"/>
  <c r="J22" i="17" s="1"/>
  <c r="K22" i="17" a="1"/>
  <c r="K22" i="17" s="1"/>
  <c r="L22" i="17" a="1"/>
  <c r="L22" i="17" s="1"/>
  <c r="I31" i="17" a="1"/>
  <c r="I31" i="17" s="1"/>
  <c r="J31" i="17" a="1"/>
  <c r="J31" i="17" s="1"/>
  <c r="K31" i="17" a="1"/>
  <c r="K31" i="17" s="1"/>
  <c r="L31" i="17" a="1"/>
  <c r="L31" i="17" s="1"/>
  <c r="I30" i="17" a="1"/>
  <c r="I30" i="17" s="1"/>
  <c r="J30" i="17" a="1"/>
  <c r="J30" i="17" s="1"/>
  <c r="K30" i="17" a="1"/>
  <c r="K30" i="17" s="1"/>
  <c r="L30" i="17" a="1"/>
  <c r="L30" i="17" s="1"/>
  <c r="I29" i="17" a="1"/>
  <c r="I29" i="17" s="1"/>
  <c r="J29" i="17" a="1"/>
  <c r="J29" i="17" s="1"/>
  <c r="K29" i="17" a="1"/>
  <c r="K29" i="17" s="1"/>
  <c r="L29" i="17" a="1"/>
  <c r="L29" i="17" s="1"/>
  <c r="I28" i="17" a="1"/>
  <c r="I28" i="17" s="1"/>
  <c r="J28" i="17" a="1"/>
  <c r="J28" i="17" s="1"/>
  <c r="K28" i="17" a="1"/>
  <c r="K28" i="17" s="1"/>
  <c r="L28" i="17" a="1"/>
  <c r="L28" i="17" s="1"/>
  <c r="I27" i="17" a="1"/>
  <c r="I27" i="17" s="1"/>
  <c r="J27" i="17" a="1"/>
  <c r="J27" i="17" s="1"/>
  <c r="K27" i="17" a="1"/>
  <c r="K27" i="17" s="1"/>
  <c r="L27" i="17" a="1"/>
  <c r="L27" i="17" s="1"/>
  <c r="I26" i="17" a="1"/>
  <c r="I26" i="17" s="1"/>
  <c r="J26" i="17" a="1"/>
  <c r="J26" i="17" s="1"/>
  <c r="K26" i="17" a="1"/>
  <c r="K26" i="17" s="1"/>
  <c r="L26" i="17" a="1"/>
  <c r="L26" i="17" s="1"/>
  <c r="I25" i="17" a="1"/>
  <c r="I25" i="17" s="1"/>
  <c r="J25" i="17" a="1"/>
  <c r="J25" i="17" s="1"/>
  <c r="K25" i="17" a="1"/>
  <c r="K25" i="17" s="1"/>
  <c r="L25" i="17" a="1"/>
  <c r="L25" i="17" s="1"/>
  <c r="I24" i="17" a="1"/>
  <c r="I24" i="17" s="1"/>
  <c r="J24" i="17" a="1"/>
  <c r="J24" i="17" s="1"/>
  <c r="K24" i="17" a="1"/>
  <c r="K24" i="17" s="1"/>
  <c r="L24" i="17" a="1"/>
  <c r="L24" i="17" s="1"/>
  <c r="I23" i="17" a="1"/>
  <c r="I23" i="17" s="1"/>
  <c r="J23" i="17" a="1"/>
  <c r="J23" i="17" s="1"/>
  <c r="K23" i="17" a="1"/>
  <c r="K23" i="17" s="1"/>
  <c r="L23" i="17" a="1"/>
  <c r="L23" i="17" s="1"/>
  <c r="H24" i="17" a="1"/>
  <c r="H24" i="17" s="1"/>
  <c r="H25" i="17" a="1"/>
  <c r="H25" i="17" s="1"/>
  <c r="H26" i="17" a="1"/>
  <c r="H26" i="17" s="1"/>
  <c r="H27" i="17" a="1"/>
  <c r="H27" i="17" s="1"/>
  <c r="H28" i="17" a="1"/>
  <c r="H28" i="17" s="1"/>
  <c r="H29" i="17" a="1"/>
  <c r="H29" i="17" s="1"/>
  <c r="H30" i="17" a="1"/>
  <c r="H30" i="17" s="1"/>
  <c r="H22" i="17" a="1"/>
  <c r="H22" i="17" s="1"/>
  <c r="H21" i="17" a="1"/>
  <c r="H21" i="17" s="1"/>
  <c r="L18" i="17" a="1"/>
  <c r="L18" i="17" s="1"/>
  <c r="L17" i="17" a="1"/>
  <c r="L17" i="17" s="1"/>
  <c r="L16" i="17" a="1"/>
  <c r="L16" i="17" s="1"/>
  <c r="L15" i="17" a="1"/>
  <c r="L15" i="17" s="1"/>
  <c r="L14" i="17" a="1"/>
  <c r="L14" i="17" s="1"/>
  <c r="L13" i="17" a="1"/>
  <c r="L13" i="17" s="1"/>
  <c r="L12" i="17" a="1"/>
  <c r="L12" i="17" s="1"/>
  <c r="L11" i="17" a="1"/>
  <c r="L11" i="17" s="1"/>
  <c r="L10" i="17" a="1"/>
  <c r="L10" i="17" s="1"/>
  <c r="L9" i="17" a="1"/>
  <c r="L9" i="17" s="1"/>
  <c r="L8" i="17" a="1"/>
  <c r="L8" i="17" s="1"/>
  <c r="L7" i="17" a="1"/>
  <c r="L7" i="17" s="1"/>
  <c r="L6" i="17" a="1"/>
  <c r="L6" i="17" s="1"/>
  <c r="L5" i="17" a="1"/>
  <c r="L5" i="17" s="1"/>
  <c r="L4" i="17" a="1"/>
  <c r="L4" i="17" s="1"/>
  <c r="L3" i="17" a="1"/>
  <c r="L3" i="17" s="1"/>
  <c r="L2" i="17" a="1"/>
  <c r="L2" i="17" s="1"/>
  <c r="I18" i="17" a="1"/>
  <c r="I18" i="17" s="1"/>
  <c r="J18" i="17" a="1"/>
  <c r="J18" i="17" s="1"/>
  <c r="K18" i="17" a="1"/>
  <c r="K18" i="17" s="1"/>
  <c r="I17" i="17" a="1"/>
  <c r="I17" i="17" s="1"/>
  <c r="J17" i="17" a="1"/>
  <c r="J17" i="17" s="1"/>
  <c r="K17" i="17" a="1"/>
  <c r="K17" i="17" s="1"/>
  <c r="I16" i="17" a="1"/>
  <c r="I16" i="17" s="1"/>
  <c r="J16" i="17" a="1"/>
  <c r="J16" i="17" s="1"/>
  <c r="K16" i="17" a="1"/>
  <c r="K16" i="17" s="1"/>
  <c r="I15" i="17" a="1"/>
  <c r="I15" i="17" s="1"/>
  <c r="J15" i="17" a="1"/>
  <c r="J15" i="17" s="1"/>
  <c r="K15" i="17" a="1"/>
  <c r="K15" i="17" s="1"/>
  <c r="I14" i="17" a="1"/>
  <c r="I14" i="17" s="1"/>
  <c r="J14" i="17" a="1"/>
  <c r="J14" i="17" s="1"/>
  <c r="K14" i="17" a="1"/>
  <c r="K14" i="17" s="1"/>
  <c r="I13" i="17" a="1"/>
  <c r="I13" i="17" s="1"/>
  <c r="J13" i="17" a="1"/>
  <c r="J13" i="17" s="1"/>
  <c r="K13" i="17" a="1"/>
  <c r="K13" i="17" s="1"/>
  <c r="I12" i="17" a="1"/>
  <c r="I12" i="17" s="1"/>
  <c r="J12" i="17" a="1"/>
  <c r="J12" i="17" s="1"/>
  <c r="K12" i="17" a="1"/>
  <c r="K12" i="17" s="1"/>
  <c r="I11" i="17" a="1"/>
  <c r="I11" i="17" s="1"/>
  <c r="J11" i="17" a="1"/>
  <c r="J11" i="17" s="1"/>
  <c r="K11" i="17" a="1"/>
  <c r="K11" i="17" s="1"/>
  <c r="I10" i="17" a="1"/>
  <c r="I10" i="17" s="1"/>
  <c r="J10" i="17" a="1"/>
  <c r="J10" i="17" s="1"/>
  <c r="K10" i="17" a="1"/>
  <c r="K10" i="17" s="1"/>
  <c r="I9" i="17" a="1"/>
  <c r="I9" i="17" s="1"/>
  <c r="J9" i="17" a="1"/>
  <c r="J9" i="17" s="1"/>
  <c r="K9" i="17" a="1"/>
  <c r="K9" i="17" s="1"/>
  <c r="I8" i="17" a="1"/>
  <c r="I8" i="17" s="1"/>
  <c r="J8" i="17" a="1"/>
  <c r="J8" i="17" s="1"/>
  <c r="K8" i="17" a="1"/>
  <c r="K8" i="17" s="1"/>
  <c r="I7" i="17" a="1"/>
  <c r="I7" i="17" s="1"/>
  <c r="J7" i="17" a="1"/>
  <c r="J7" i="17" s="1"/>
  <c r="K7" i="17" a="1"/>
  <c r="K7" i="17" s="1"/>
  <c r="I6" i="17" a="1"/>
  <c r="I6" i="17" s="1"/>
  <c r="J6" i="17" a="1"/>
  <c r="J6" i="17" s="1"/>
  <c r="K6" i="17" a="1"/>
  <c r="K6" i="17" s="1"/>
  <c r="K5" i="17" a="1"/>
  <c r="K5" i="17" s="1"/>
  <c r="I4" i="17" a="1"/>
  <c r="I4" i="17" s="1"/>
  <c r="J4" i="17" a="1"/>
  <c r="J4" i="17" s="1"/>
  <c r="K4" i="17" a="1"/>
  <c r="K4" i="17" s="1"/>
  <c r="J3" i="17" a="1"/>
  <c r="J3" i="17" s="1"/>
  <c r="K3" i="17" a="1"/>
  <c r="K3" i="17" s="1"/>
  <c r="H3" i="17" a="1"/>
  <c r="H3" i="17" s="1"/>
  <c r="H5" i="17" a="1"/>
  <c r="H5" i="17" s="1"/>
  <c r="H6" i="17" a="1"/>
  <c r="H6" i="17" s="1"/>
  <c r="H7" i="17" a="1"/>
  <c r="H7" i="17" s="1"/>
  <c r="H9" i="17" a="1"/>
  <c r="H9" i="17" s="1"/>
  <c r="H11" i="17" a="1"/>
  <c r="H11" i="17" s="1"/>
  <c r="H13" i="17" a="1"/>
  <c r="H13" i="17" s="1"/>
  <c r="H14" i="17" a="1"/>
  <c r="H14" i="17" s="1"/>
  <c r="H15" i="17" a="1"/>
  <c r="H15" i="17" s="1"/>
  <c r="H17" i="17" a="1"/>
  <c r="H17" i="17" s="1"/>
  <c r="H18" i="17" a="1"/>
  <c r="H18" i="17" s="1"/>
  <c r="I2" i="17" a="1"/>
  <c r="I2" i="17" s="1"/>
  <c r="J2" i="17" a="1"/>
  <c r="J2" i="17" s="1"/>
  <c r="K2" i="17" a="1"/>
  <c r="K2" i="17" s="1"/>
  <c r="H2" i="17" a="1"/>
  <c r="H2" i="17" s="1"/>
  <c r="I31" i="16" a="1"/>
  <c r="I31" i="16" s="1"/>
  <c r="J31" i="16" a="1"/>
  <c r="J31" i="16" s="1"/>
  <c r="K31" i="16" a="1"/>
  <c r="K31" i="16" s="1"/>
  <c r="L31" i="16" a="1"/>
  <c r="L31" i="16" s="1"/>
  <c r="I30" i="16" a="1"/>
  <c r="I30" i="16" s="1"/>
  <c r="J30" i="16" a="1"/>
  <c r="J30" i="16" s="1"/>
  <c r="K30" i="16" a="1"/>
  <c r="K30" i="16" s="1"/>
  <c r="L30" i="16" a="1"/>
  <c r="L30" i="16" s="1"/>
  <c r="I29" i="16" a="1"/>
  <c r="I29" i="16" s="1"/>
  <c r="J29" i="16" a="1"/>
  <c r="J29" i="16" s="1"/>
  <c r="K29" i="16" a="1"/>
  <c r="K29" i="16" s="1"/>
  <c r="L29" i="16" a="1"/>
  <c r="L29" i="16" s="1"/>
  <c r="I28" i="16" a="1"/>
  <c r="I28" i="16" s="1"/>
  <c r="J28" i="16" a="1"/>
  <c r="J28" i="16" s="1"/>
  <c r="K28" i="16" a="1"/>
  <c r="K28" i="16" s="1"/>
  <c r="L28" i="16" a="1"/>
  <c r="L28" i="16" s="1"/>
  <c r="I27" i="16" a="1"/>
  <c r="I27" i="16" s="1"/>
  <c r="J27" i="16" a="1"/>
  <c r="J27" i="16" s="1"/>
  <c r="K27" i="16" a="1"/>
  <c r="K27" i="16" s="1"/>
  <c r="L27" i="16" a="1"/>
  <c r="L27" i="16" s="1"/>
  <c r="I26" i="16" a="1"/>
  <c r="I26" i="16" s="1"/>
  <c r="J26" i="16" a="1"/>
  <c r="J26" i="16" s="1"/>
  <c r="K26" i="16" a="1"/>
  <c r="K26" i="16" s="1"/>
  <c r="L26" i="16" a="1"/>
  <c r="L26" i="16" s="1"/>
  <c r="I25" i="16" a="1"/>
  <c r="I25" i="16" s="1"/>
  <c r="J25" i="16" a="1"/>
  <c r="J25" i="16" s="1"/>
  <c r="K25" i="16" a="1"/>
  <c r="K25" i="16" s="1"/>
  <c r="L25" i="16" a="1"/>
  <c r="L25" i="16" s="1"/>
  <c r="I24" i="16" a="1"/>
  <c r="I24" i="16" s="1"/>
  <c r="J24" i="16" a="1"/>
  <c r="J24" i="16" s="1"/>
  <c r="K24" i="16" a="1"/>
  <c r="K24" i="16" s="1"/>
  <c r="L24" i="16" a="1"/>
  <c r="L24" i="16" s="1"/>
  <c r="I23" i="16" a="1"/>
  <c r="I23" i="16" s="1"/>
  <c r="J23" i="16" a="1"/>
  <c r="J23" i="16" s="1"/>
  <c r="K23" i="16" a="1"/>
  <c r="K23" i="16" s="1"/>
  <c r="L23" i="16" a="1"/>
  <c r="L23" i="16" s="1"/>
  <c r="I22" i="16" a="1"/>
  <c r="I22" i="16" s="1"/>
  <c r="J22" i="16" a="1"/>
  <c r="J22" i="16" s="1"/>
  <c r="K22" i="16" a="1"/>
  <c r="K22" i="16" s="1"/>
  <c r="L22" i="16" a="1"/>
  <c r="L22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30" i="16" a="1"/>
  <c r="H30" i="16" s="1"/>
  <c r="H31" i="16" a="1"/>
  <c r="H31" i="16" s="1"/>
  <c r="I21" i="16" a="1"/>
  <c r="I21" i="16" s="1"/>
  <c r="J21" i="16" a="1"/>
  <c r="J21" i="16" s="1"/>
  <c r="K21" i="16" a="1"/>
  <c r="K21" i="16" s="1"/>
  <c r="L21" i="16" a="1"/>
  <c r="L21" i="16" s="1"/>
  <c r="H21" i="16" a="1"/>
  <c r="H21" i="16" s="1"/>
  <c r="L18" i="16" a="1"/>
  <c r="L18" i="16" s="1"/>
  <c r="L17" i="16" a="1"/>
  <c r="L17" i="16" s="1"/>
  <c r="L16" i="16" a="1"/>
  <c r="L16" i="16" s="1"/>
  <c r="L15" i="16" a="1"/>
  <c r="L15" i="16" s="1"/>
  <c r="L14" i="16" a="1"/>
  <c r="L14" i="16" s="1"/>
  <c r="L13" i="16" a="1"/>
  <c r="L13" i="16" s="1"/>
  <c r="L12" i="16" a="1"/>
  <c r="L12" i="16" s="1"/>
  <c r="L11" i="16" a="1"/>
  <c r="L11" i="16" s="1"/>
  <c r="L10" i="16" a="1"/>
  <c r="L10" i="16" s="1"/>
  <c r="L9" i="16" a="1"/>
  <c r="L9" i="16" s="1"/>
  <c r="L8" i="16" a="1"/>
  <c r="L8" i="16" s="1"/>
  <c r="L7" i="16" a="1"/>
  <c r="L7" i="16" s="1"/>
  <c r="L6" i="16" a="1"/>
  <c r="L6" i="16" s="1"/>
  <c r="L5" i="16" a="1"/>
  <c r="L5" i="16" s="1"/>
  <c r="L4" i="16" a="1"/>
  <c r="L4" i="16" s="1"/>
  <c r="L3" i="16" a="1"/>
  <c r="L3" i="16" s="1"/>
  <c r="L2" i="16" a="1"/>
  <c r="L2" i="16" s="1"/>
  <c r="I18" i="16" a="1"/>
  <c r="I18" i="16" s="1"/>
  <c r="J18" i="16" a="1"/>
  <c r="J18" i="16" s="1"/>
  <c r="K18" i="16" a="1"/>
  <c r="K18" i="16" s="1"/>
  <c r="I17" i="16" a="1"/>
  <c r="I17" i="16" s="1"/>
  <c r="J17" i="16" a="1"/>
  <c r="J17" i="16" s="1"/>
  <c r="K17" i="16" a="1"/>
  <c r="K17" i="16" s="1"/>
  <c r="I16" i="16" a="1"/>
  <c r="I16" i="16" s="1"/>
  <c r="J16" i="16" a="1"/>
  <c r="J16" i="16" s="1"/>
  <c r="K16" i="16" a="1"/>
  <c r="K16" i="16" s="1"/>
  <c r="I15" i="16" a="1"/>
  <c r="I15" i="16" s="1"/>
  <c r="J15" i="16" a="1"/>
  <c r="J15" i="16" s="1"/>
  <c r="K15" i="16" a="1"/>
  <c r="K15" i="16" s="1"/>
  <c r="I14" i="16" a="1"/>
  <c r="I14" i="16" s="1"/>
  <c r="J14" i="16" a="1"/>
  <c r="J14" i="16" s="1"/>
  <c r="K14" i="16" a="1"/>
  <c r="K14" i="16" s="1"/>
  <c r="I13" i="16" a="1"/>
  <c r="I13" i="16" s="1"/>
  <c r="J13" i="16" a="1"/>
  <c r="J13" i="16" s="1"/>
  <c r="K13" i="16" a="1"/>
  <c r="K13" i="16" s="1"/>
  <c r="I12" i="16" a="1"/>
  <c r="I12" i="16" s="1"/>
  <c r="J12" i="16" a="1"/>
  <c r="J12" i="16" s="1"/>
  <c r="K12" i="16" a="1"/>
  <c r="K12" i="16" s="1"/>
  <c r="I11" i="16" a="1"/>
  <c r="I11" i="16" s="1"/>
  <c r="J11" i="16" a="1"/>
  <c r="J11" i="16" s="1"/>
  <c r="K11" i="16" a="1"/>
  <c r="K11" i="16" s="1"/>
  <c r="I10" i="16" a="1"/>
  <c r="I10" i="16" s="1"/>
  <c r="J10" i="16" a="1"/>
  <c r="J10" i="16" s="1"/>
  <c r="K10" i="16" a="1"/>
  <c r="K10" i="16" s="1"/>
  <c r="I9" i="16" a="1"/>
  <c r="I9" i="16" s="1"/>
  <c r="J9" i="16" a="1"/>
  <c r="J9" i="16" s="1"/>
  <c r="K9" i="16" a="1"/>
  <c r="K9" i="16" s="1"/>
  <c r="I8" i="16" a="1"/>
  <c r="I8" i="16" s="1"/>
  <c r="J8" i="16" a="1"/>
  <c r="J8" i="16" s="1"/>
  <c r="K8" i="16" a="1"/>
  <c r="K8" i="16" s="1"/>
  <c r="I7" i="16" a="1"/>
  <c r="I7" i="16" s="1"/>
  <c r="J7" i="16" a="1"/>
  <c r="J7" i="16" s="1"/>
  <c r="K7" i="16" a="1"/>
  <c r="K7" i="16" s="1"/>
  <c r="I6" i="16" a="1"/>
  <c r="I6" i="16" s="1"/>
  <c r="J6" i="16" a="1"/>
  <c r="J6" i="16" s="1"/>
  <c r="K6" i="16" a="1"/>
  <c r="K6" i="16" s="1"/>
  <c r="I5" i="16" a="1"/>
  <c r="I5" i="16" s="1"/>
  <c r="J5" i="16" a="1"/>
  <c r="J5" i="16" s="1"/>
  <c r="K5" i="16" a="1"/>
  <c r="K5" i="16" s="1"/>
  <c r="I4" i="16" a="1"/>
  <c r="I4" i="16" s="1"/>
  <c r="J4" i="16" a="1"/>
  <c r="J4" i="16" s="1"/>
  <c r="K4" i="16" a="1"/>
  <c r="K4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I3" i="16" a="1"/>
  <c r="I3" i="16" s="1"/>
  <c r="J3" i="16" a="1"/>
  <c r="J3" i="16" s="1"/>
  <c r="K3" i="16" a="1"/>
  <c r="K3" i="16" s="1"/>
  <c r="H3" i="16" a="1"/>
  <c r="H3" i="16" s="1"/>
  <c r="I2" i="16" a="1"/>
  <c r="I2" i="16" s="1"/>
  <c r="J2" i="16" a="1"/>
  <c r="J2" i="16" s="1"/>
  <c r="K2" i="16" a="1"/>
  <c r="K2" i="16" s="1"/>
  <c r="I19" i="13"/>
  <c r="B28" i="14" l="1"/>
  <c r="C26" i="14"/>
  <c r="E26" i="14"/>
  <c r="A26" i="14"/>
  <c r="A354" i="13"/>
  <c r="F23" i="25"/>
  <c r="F17" i="25"/>
  <c r="F18" i="25" s="1"/>
  <c r="F19" i="25" s="1"/>
  <c r="F20" i="25" s="1"/>
  <c r="F21" i="25" s="1"/>
  <c r="F22" i="25" s="1"/>
  <c r="C2" i="27"/>
  <c r="C3" i="27" s="1"/>
  <c r="D2" i="28"/>
  <c r="H31" i="17" a="1"/>
  <c r="H31" i="17" s="1"/>
  <c r="M31" i="17" s="1"/>
  <c r="H23" i="17" a="1"/>
  <c r="H23" i="17" s="1"/>
  <c r="M23" i="17" s="1"/>
  <c r="D5" i="28"/>
  <c r="D8" i="28"/>
  <c r="B5" i="28"/>
  <c r="C5" i="28" s="1"/>
  <c r="A11" i="28"/>
  <c r="E16" i="11"/>
  <c r="G9" i="25"/>
  <c r="B5" i="25"/>
  <c r="D4" i="25"/>
  <c r="C5" i="25"/>
  <c r="E4" i="25"/>
  <c r="D3" i="25"/>
  <c r="B2" i="28" s="1"/>
  <c r="C2" i="28" s="1"/>
  <c r="E3" i="25"/>
  <c r="A54" i="13"/>
  <c r="A62" i="13" s="1"/>
  <c r="A65" i="13" s="1"/>
  <c r="A68" i="13" s="1"/>
  <c r="M10" i="17"/>
  <c r="M17" i="17"/>
  <c r="M9" i="17"/>
  <c r="M14" i="17"/>
  <c r="M12" i="17"/>
  <c r="M6" i="17"/>
  <c r="M16" i="17"/>
  <c r="M8" i="17"/>
  <c r="M15" i="17"/>
  <c r="M7" i="17"/>
  <c r="M5" i="17"/>
  <c r="M4" i="17"/>
  <c r="M13" i="17"/>
  <c r="M11" i="17"/>
  <c r="M3" i="17"/>
  <c r="M27" i="17"/>
  <c r="M22" i="17"/>
  <c r="M2" i="17"/>
  <c r="M30" i="17"/>
  <c r="M18" i="17"/>
  <c r="M28" i="17"/>
  <c r="M26" i="17"/>
  <c r="M24" i="17"/>
  <c r="M21" i="17"/>
  <c r="M25" i="17"/>
  <c r="M29" i="17"/>
  <c r="M14" i="16"/>
  <c r="M11" i="16"/>
  <c r="M15" i="16"/>
  <c r="M21" i="16"/>
  <c r="M22" i="16"/>
  <c r="M24" i="16"/>
  <c r="M26" i="16"/>
  <c r="M28" i="16"/>
  <c r="M23" i="16"/>
  <c r="M25" i="16"/>
  <c r="M27" i="16"/>
  <c r="M29" i="16"/>
  <c r="M30" i="16"/>
  <c r="M31" i="16"/>
  <c r="M7" i="16"/>
  <c r="M6" i="16"/>
  <c r="M2" i="16"/>
  <c r="M10" i="16"/>
  <c r="M13" i="16"/>
  <c r="M5" i="16"/>
  <c r="M3" i="16"/>
  <c r="M12" i="16"/>
  <c r="M4" i="16"/>
  <c r="M9" i="16"/>
  <c r="M16" i="16"/>
  <c r="M8" i="16"/>
  <c r="M17" i="16"/>
  <c r="M18" i="16"/>
  <c r="F127" i="11"/>
  <c r="F121" i="11"/>
  <c r="F120" i="11"/>
  <c r="F114" i="11"/>
  <c r="F113" i="11"/>
  <c r="F107" i="11"/>
  <c r="F106" i="11"/>
  <c r="F100" i="11"/>
  <c r="F99" i="11"/>
  <c r="F93" i="11"/>
  <c r="F92" i="11"/>
  <c r="F86" i="11"/>
  <c r="F85" i="11"/>
  <c r="F79" i="11"/>
  <c r="F78" i="11"/>
  <c r="F72" i="11"/>
  <c r="F71" i="11"/>
  <c r="F65" i="11"/>
  <c r="F64" i="11"/>
  <c r="F58" i="11"/>
  <c r="F57" i="11"/>
  <c r="F51" i="11"/>
  <c r="F50" i="11"/>
  <c r="F44" i="11"/>
  <c r="F43" i="11"/>
  <c r="F37" i="11"/>
  <c r="F36" i="11"/>
  <c r="F30" i="11"/>
  <c r="F29" i="11"/>
  <c r="F23" i="11"/>
  <c r="I2" i="11"/>
  <c r="I9" i="11" s="1"/>
  <c r="I16" i="11" s="1"/>
  <c r="A1" i="11"/>
  <c r="B30" i="14" l="1"/>
  <c r="C28" i="14"/>
  <c r="E28" i="14"/>
  <c r="A28" i="14"/>
  <c r="I17" i="11"/>
  <c r="I18" i="11" s="1"/>
  <c r="I19" i="11" s="1"/>
  <c r="I20" i="11" s="1"/>
  <c r="I21" i="11" s="1"/>
  <c r="I22" i="11" s="1"/>
  <c r="I23" i="11"/>
  <c r="F30" i="25"/>
  <c r="F24" i="25"/>
  <c r="F25" i="25" s="1"/>
  <c r="F26" i="25" s="1"/>
  <c r="F27" i="25" s="1"/>
  <c r="F28" i="25" s="1"/>
  <c r="F29" i="25" s="1"/>
  <c r="C4" i="27"/>
  <c r="C5" i="27" s="1"/>
  <c r="B1" i="28"/>
  <c r="C1" i="28" s="1"/>
  <c r="D14" i="28" s="1"/>
  <c r="E4" i="27"/>
  <c r="E5" i="27" s="1"/>
  <c r="E2" i="27"/>
  <c r="E3" i="27" s="1"/>
  <c r="A19" i="28"/>
  <c r="D11" i="28"/>
  <c r="E17" i="11"/>
  <c r="C6" i="25"/>
  <c r="E5" i="25"/>
  <c r="D5" i="25"/>
  <c r="B6" i="25"/>
  <c r="G10" i="25"/>
  <c r="A71" i="13"/>
  <c r="I3" i="11"/>
  <c r="I10" i="11"/>
  <c r="I74" i="14"/>
  <c r="I73" i="14"/>
  <c r="I72" i="14"/>
  <c r="I71" i="14"/>
  <c r="I70" i="14"/>
  <c r="I82" i="14"/>
  <c r="I81" i="14"/>
  <c r="I80" i="14"/>
  <c r="I79" i="14"/>
  <c r="I78" i="14"/>
  <c r="I77" i="14"/>
  <c r="I76" i="14"/>
  <c r="I75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B32" i="14" l="1"/>
  <c r="C30" i="14"/>
  <c r="E30" i="14"/>
  <c r="A30" i="14"/>
  <c r="I24" i="11"/>
  <c r="I25" i="11" s="1"/>
  <c r="I26" i="11" s="1"/>
  <c r="I27" i="11" s="1"/>
  <c r="I28" i="11" s="1"/>
  <c r="I29" i="11" s="1"/>
  <c r="I30" i="11"/>
  <c r="F31" i="25"/>
  <c r="F32" i="25" s="1"/>
  <c r="F33" i="25" s="1"/>
  <c r="F34" i="25" s="1"/>
  <c r="F35" i="25" s="1"/>
  <c r="F36" i="25" s="1"/>
  <c r="F37" i="25"/>
  <c r="D15" i="28"/>
  <c r="D16" i="28"/>
  <c r="B8" i="28"/>
  <c r="C8" i="28" s="1"/>
  <c r="E6" i="27"/>
  <c r="E7" i="27" s="1"/>
  <c r="D19" i="28"/>
  <c r="B18" i="28"/>
  <c r="I4" i="11"/>
  <c r="E18" i="11"/>
  <c r="B41" i="13"/>
  <c r="I11" i="11"/>
  <c r="I12" i="11" s="1"/>
  <c r="I13" i="11" s="1"/>
  <c r="I14" i="11" s="1"/>
  <c r="I15" i="11" s="1"/>
  <c r="G11" i="25"/>
  <c r="D6" i="25"/>
  <c r="B11" i="28" s="1"/>
  <c r="C11" i="28" s="1"/>
  <c r="B7" i="25"/>
  <c r="E6" i="25"/>
  <c r="C7" i="25"/>
  <c r="A74" i="13"/>
  <c r="A82" i="13" s="1"/>
  <c r="A85" i="13" s="1"/>
  <c r="A88" i="13" s="1"/>
  <c r="A91" i="13" s="1"/>
  <c r="B34" i="14" l="1"/>
  <c r="E32" i="14"/>
  <c r="A32" i="14"/>
  <c r="C32" i="14"/>
  <c r="I31" i="11"/>
  <c r="I32" i="11" s="1"/>
  <c r="I33" i="11" s="1"/>
  <c r="I34" i="11" s="1"/>
  <c r="I35" i="11" s="1"/>
  <c r="I36" i="11" s="1"/>
  <c r="I37" i="11"/>
  <c r="F59" i="13"/>
  <c r="E41" i="13"/>
  <c r="F57" i="13" s="1"/>
  <c r="F58" i="13"/>
  <c r="F38" i="25"/>
  <c r="F39" i="25" s="1"/>
  <c r="F40" i="25" s="1"/>
  <c r="F41" i="25" s="1"/>
  <c r="F42" i="25" s="1"/>
  <c r="F43" i="25" s="1"/>
  <c r="F44" i="25"/>
  <c r="I5" i="11"/>
  <c r="C6" i="27"/>
  <c r="C7" i="27" s="1"/>
  <c r="G12" i="25"/>
  <c r="A22" i="28"/>
  <c r="E19" i="11"/>
  <c r="E7" i="25"/>
  <c r="C8" i="25"/>
  <c r="D7" i="25"/>
  <c r="B8" i="25"/>
  <c r="B9" i="25" s="1"/>
  <c r="B10" i="25" s="1"/>
  <c r="A94" i="13"/>
  <c r="A102" i="13" s="1"/>
  <c r="A105" i="13" s="1"/>
  <c r="A108" i="13" s="1"/>
  <c r="A111" i="13" s="1"/>
  <c r="A114" i="13" s="1"/>
  <c r="A122" i="13" s="1"/>
  <c r="A125" i="13" s="1"/>
  <c r="A128" i="13" s="1"/>
  <c r="A131" i="13" s="1"/>
  <c r="A134" i="13" s="1"/>
  <c r="A142" i="13" s="1"/>
  <c r="A145" i="13" s="1"/>
  <c r="A148" i="13" s="1"/>
  <c r="A151" i="13" s="1"/>
  <c r="A154" i="13" s="1"/>
  <c r="A162" i="13" s="1"/>
  <c r="A165" i="13" s="1"/>
  <c r="A168" i="13" s="1"/>
  <c r="A171" i="13" s="1"/>
  <c r="A174" i="13" s="1"/>
  <c r="A182" i="13" s="1"/>
  <c r="A185" i="13" s="1"/>
  <c r="A188" i="13" s="1"/>
  <c r="A191" i="13" s="1"/>
  <c r="A194" i="13" s="1"/>
  <c r="A202" i="13" s="1"/>
  <c r="A205" i="13" s="1"/>
  <c r="A208" i="13" s="1"/>
  <c r="A211" i="13" s="1"/>
  <c r="A214" i="13" s="1"/>
  <c r="A222" i="13" s="1"/>
  <c r="A225" i="13" s="1"/>
  <c r="A228" i="13" s="1"/>
  <c r="A231" i="13" s="1"/>
  <c r="A234" i="13" s="1"/>
  <c r="A242" i="13" s="1"/>
  <c r="A245" i="13" s="1"/>
  <c r="A248" i="13" s="1"/>
  <c r="A251" i="13" s="1"/>
  <c r="A254" i="13" s="1"/>
  <c r="A262" i="13" s="1"/>
  <c r="A265" i="13" s="1"/>
  <c r="A268" i="13" s="1"/>
  <c r="A271" i="13" s="1"/>
  <c r="A274" i="13" s="1"/>
  <c r="A282" i="13" s="1"/>
  <c r="A285" i="13" s="1"/>
  <c r="A288" i="13" s="1"/>
  <c r="A291" i="13" s="1"/>
  <c r="A294" i="13" s="1"/>
  <c r="A302" i="13" s="1"/>
  <c r="A305" i="13" s="1"/>
  <c r="A308" i="13" s="1"/>
  <c r="A311" i="13" s="1"/>
  <c r="A314" i="13" s="1"/>
  <c r="A322" i="13" s="1"/>
  <c r="A325" i="13" s="1"/>
  <c r="A328" i="13" s="1"/>
  <c r="A331" i="13" s="1"/>
  <c r="A334" i="13" s="1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B36" i="14" l="1"/>
  <c r="C34" i="14"/>
  <c r="E34" i="14"/>
  <c r="A34" i="14"/>
  <c r="I44" i="11"/>
  <c r="I38" i="11"/>
  <c r="I39" i="11" s="1"/>
  <c r="I40" i="11" s="1"/>
  <c r="I41" i="11" s="1"/>
  <c r="I42" i="11" s="1"/>
  <c r="I43" i="11" s="1"/>
  <c r="F45" i="25"/>
  <c r="F46" i="25" s="1"/>
  <c r="F47" i="25" s="1"/>
  <c r="F48" i="25" s="1"/>
  <c r="F49" i="25" s="1"/>
  <c r="F50" i="25" s="1"/>
  <c r="F51" i="25"/>
  <c r="B11" i="25"/>
  <c r="D11" i="25" s="1"/>
  <c r="B22" i="28" s="1"/>
  <c r="C22" i="28" s="1"/>
  <c r="D10" i="25"/>
  <c r="I6" i="11"/>
  <c r="G13" i="25"/>
  <c r="D22" i="28"/>
  <c r="D33" i="28"/>
  <c r="D32" i="28"/>
  <c r="C18" i="28"/>
  <c r="D31" i="28" s="1"/>
  <c r="A25" i="28"/>
  <c r="E20" i="11"/>
  <c r="E8" i="25"/>
  <c r="C9" i="25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B38" i="14" l="1"/>
  <c r="C36" i="14"/>
  <c r="E36" i="14"/>
  <c r="A36" i="14"/>
  <c r="I45" i="11"/>
  <c r="I46" i="11" s="1"/>
  <c r="I47" i="11" s="1"/>
  <c r="I48" i="11" s="1"/>
  <c r="I49" i="11" s="1"/>
  <c r="I50" i="11" s="1"/>
  <c r="I51" i="11"/>
  <c r="B12" i="25"/>
  <c r="B13" i="25" s="1"/>
  <c r="F52" i="25"/>
  <c r="F53" i="25" s="1"/>
  <c r="F54" i="25" s="1"/>
  <c r="F55" i="25" s="1"/>
  <c r="F56" i="25" s="1"/>
  <c r="F57" i="25" s="1"/>
  <c r="F58" i="25"/>
  <c r="I7" i="11"/>
  <c r="E8" i="27"/>
  <c r="E9" i="27" s="1"/>
  <c r="C8" i="27"/>
  <c r="C9" i="27" s="1"/>
  <c r="G14" i="25"/>
  <c r="G15" i="25" s="1"/>
  <c r="G16" i="25" s="1"/>
  <c r="G17" i="25" s="1"/>
  <c r="D25" i="28"/>
  <c r="A28" i="28"/>
  <c r="A36" i="28" s="1"/>
  <c r="E21" i="11"/>
  <c r="E9" i="25"/>
  <c r="C10" i="25"/>
  <c r="I2" i="14"/>
  <c r="B40" i="14" l="1"/>
  <c r="C38" i="14"/>
  <c r="E38" i="14"/>
  <c r="A38" i="14"/>
  <c r="I52" i="11"/>
  <c r="I53" i="11" s="1"/>
  <c r="I54" i="11" s="1"/>
  <c r="I55" i="11" s="1"/>
  <c r="I56" i="11" s="1"/>
  <c r="I57" i="11" s="1"/>
  <c r="I58" i="11"/>
  <c r="D12" i="25"/>
  <c r="B25" i="28" s="1"/>
  <c r="C25" i="28" s="1"/>
  <c r="F59" i="25"/>
  <c r="F60" i="25" s="1"/>
  <c r="F61" i="25" s="1"/>
  <c r="F62" i="25" s="1"/>
  <c r="F63" i="25" s="1"/>
  <c r="F64" i="25" s="1"/>
  <c r="F72" i="25"/>
  <c r="I8" i="11"/>
  <c r="E10" i="27"/>
  <c r="E11" i="27" s="1"/>
  <c r="C10" i="27"/>
  <c r="C11" i="27" s="1"/>
  <c r="G18" i="25"/>
  <c r="B28" i="28"/>
  <c r="C28" i="28" s="1"/>
  <c r="D28" i="28"/>
  <c r="E22" i="11"/>
  <c r="D13" i="25"/>
  <c r="B14" i="25"/>
  <c r="E10" i="25"/>
  <c r="C11" i="25"/>
  <c r="F15" i="11"/>
  <c r="F9" i="11"/>
  <c r="F8" i="11"/>
  <c r="F2" i="11"/>
  <c r="B3" i="11"/>
  <c r="B4" i="11" s="1"/>
  <c r="K3" i="11"/>
  <c r="B42" i="14" l="1"/>
  <c r="C40" i="14"/>
  <c r="E40" i="14"/>
  <c r="A40" i="14"/>
  <c r="H3" i="11"/>
  <c r="D3" i="11"/>
  <c r="C3" i="11"/>
  <c r="G3" i="11"/>
  <c r="I59" i="11"/>
  <c r="I60" i="11" s="1"/>
  <c r="I61" i="11" s="1"/>
  <c r="I62" i="11" s="1"/>
  <c r="I63" i="11" s="1"/>
  <c r="I64" i="11" s="1"/>
  <c r="I72" i="11"/>
  <c r="I79" i="11" s="1"/>
  <c r="F79" i="25"/>
  <c r="F73" i="25"/>
  <c r="F74" i="25" s="1"/>
  <c r="F75" i="25" s="1"/>
  <c r="F76" i="25" s="1"/>
  <c r="F77" i="25" s="1"/>
  <c r="F78" i="25" s="1"/>
  <c r="E12" i="27"/>
  <c r="E13" i="27" s="1"/>
  <c r="G19" i="25"/>
  <c r="B35" i="28"/>
  <c r="A39" i="28"/>
  <c r="D36" i="28"/>
  <c r="E23" i="11"/>
  <c r="D14" i="25"/>
  <c r="B15" i="25"/>
  <c r="B16" i="25" s="1"/>
  <c r="B17" i="25" s="1"/>
  <c r="C12" i="25"/>
  <c r="E11" i="25"/>
  <c r="F3" i="11"/>
  <c r="B5" i="11"/>
  <c r="F4" i="11"/>
  <c r="K4" i="11"/>
  <c r="B44" i="14" l="1"/>
  <c r="C42" i="14"/>
  <c r="E42" i="14"/>
  <c r="A42" i="14"/>
  <c r="I86" i="11"/>
  <c r="I80" i="11"/>
  <c r="I81" i="11" s="1"/>
  <c r="I82" i="11" s="1"/>
  <c r="I83" i="11" s="1"/>
  <c r="I84" i="11" s="1"/>
  <c r="I85" i="11" s="1"/>
  <c r="G4" i="11"/>
  <c r="D4" i="11"/>
  <c r="H4" i="11" s="1"/>
  <c r="C4" i="11"/>
  <c r="C5" i="11" s="1"/>
  <c r="E1" i="13"/>
  <c r="F17" i="13" s="1"/>
  <c r="F19" i="13"/>
  <c r="F18" i="13"/>
  <c r="F86" i="25"/>
  <c r="F80" i="25"/>
  <c r="F81" i="25" s="1"/>
  <c r="F82" i="25" s="1"/>
  <c r="F83" i="25" s="1"/>
  <c r="F84" i="25" s="1"/>
  <c r="F85" i="25" s="1"/>
  <c r="K5" i="11"/>
  <c r="F4" i="14"/>
  <c r="G20" i="25"/>
  <c r="A42" i="28"/>
  <c r="D39" i="28"/>
  <c r="D50" i="28"/>
  <c r="C35" i="28"/>
  <c r="D48" i="28" s="1"/>
  <c r="D49" i="28"/>
  <c r="E24" i="11"/>
  <c r="C13" i="25"/>
  <c r="E12" i="25"/>
  <c r="B18" i="25"/>
  <c r="D17" i="25"/>
  <c r="B6" i="11"/>
  <c r="F5" i="11"/>
  <c r="B46" i="14" l="1"/>
  <c r="C44" i="14"/>
  <c r="E44" i="14"/>
  <c r="A44" i="14"/>
  <c r="I93" i="11"/>
  <c r="I87" i="11"/>
  <c r="I88" i="11" s="1"/>
  <c r="I89" i="11" s="1"/>
  <c r="I90" i="11" s="1"/>
  <c r="I91" i="11" s="1"/>
  <c r="I92" i="11" s="1"/>
  <c r="H5" i="11"/>
  <c r="D5" i="11"/>
  <c r="G5" i="11"/>
  <c r="F87" i="25"/>
  <c r="F88" i="25" s="1"/>
  <c r="F89" i="25" s="1"/>
  <c r="F90" i="25" s="1"/>
  <c r="F91" i="25" s="1"/>
  <c r="F92" i="25" s="1"/>
  <c r="F93" i="25"/>
  <c r="K6" i="11"/>
  <c r="F5" i="14"/>
  <c r="C14" i="27"/>
  <c r="C15" i="27" s="1"/>
  <c r="E14" i="27"/>
  <c r="E15" i="27" s="1"/>
  <c r="G21" i="25"/>
  <c r="G22" i="25" s="1"/>
  <c r="G23" i="25" s="1"/>
  <c r="G24" i="25" s="1"/>
  <c r="D42" i="28"/>
  <c r="A45" i="28"/>
  <c r="A53" i="28" s="1"/>
  <c r="E25" i="11"/>
  <c r="B19" i="25"/>
  <c r="D18" i="25"/>
  <c r="B39" i="28" s="1"/>
  <c r="C39" i="28" s="1"/>
  <c r="C14" i="25"/>
  <c r="E13" i="25"/>
  <c r="I73" i="11"/>
  <c r="B7" i="11"/>
  <c r="F6" i="11"/>
  <c r="B48" i="14" l="1"/>
  <c r="C46" i="14"/>
  <c r="E46" i="14"/>
  <c r="A46" i="14"/>
  <c r="I94" i="11"/>
  <c r="I95" i="11" s="1"/>
  <c r="I96" i="11" s="1"/>
  <c r="I97" i="11" s="1"/>
  <c r="I98" i="11" s="1"/>
  <c r="I99" i="11" s="1"/>
  <c r="I100" i="11"/>
  <c r="D6" i="11"/>
  <c r="D7" i="11" s="1"/>
  <c r="D8" i="11" s="1"/>
  <c r="D9" i="11" s="1"/>
  <c r="G6" i="11"/>
  <c r="H6" i="11"/>
  <c r="C6" i="11"/>
  <c r="C7" i="11" s="1"/>
  <c r="C8" i="11" s="1"/>
  <c r="C9" i="11" s="1"/>
  <c r="F94" i="25"/>
  <c r="F95" i="25" s="1"/>
  <c r="F96" i="25" s="1"/>
  <c r="F97" i="25" s="1"/>
  <c r="F98" i="25" s="1"/>
  <c r="F99" i="25" s="1"/>
  <c r="F100" i="25"/>
  <c r="I74" i="11"/>
  <c r="K7" i="11"/>
  <c r="F6" i="14"/>
  <c r="A56" i="28"/>
  <c r="A59" i="28" s="1"/>
  <c r="A62" i="28" s="1"/>
  <c r="A70" i="28" s="1"/>
  <c r="B52" i="28"/>
  <c r="E16" i="27"/>
  <c r="E17" i="27" s="1"/>
  <c r="G25" i="25"/>
  <c r="D53" i="28"/>
  <c r="D45" i="28"/>
  <c r="E26" i="11"/>
  <c r="E14" i="25"/>
  <c r="C15" i="25"/>
  <c r="D19" i="25"/>
  <c r="B20" i="25"/>
  <c r="B8" i="11"/>
  <c r="B9" i="11" s="1"/>
  <c r="B10" i="11" s="1"/>
  <c r="F7" i="11"/>
  <c r="B50" i="14" l="1"/>
  <c r="E48" i="14"/>
  <c r="A48" i="14"/>
  <c r="C48" i="14"/>
  <c r="I101" i="11"/>
  <c r="I102" i="11" s="1"/>
  <c r="I103" i="11" s="1"/>
  <c r="I104" i="11" s="1"/>
  <c r="I105" i="11" s="1"/>
  <c r="I106" i="11" s="1"/>
  <c r="I107" i="11"/>
  <c r="H7" i="11"/>
  <c r="G7" i="11"/>
  <c r="F101" i="25"/>
  <c r="F102" i="25" s="1"/>
  <c r="F103" i="25" s="1"/>
  <c r="F104" i="25" s="1"/>
  <c r="F105" i="25" s="1"/>
  <c r="F106" i="25" s="1"/>
  <c r="F107" i="25"/>
  <c r="I75" i="11"/>
  <c r="B11" i="11"/>
  <c r="F10" i="11"/>
  <c r="K8" i="11"/>
  <c r="K9" i="11" s="1"/>
  <c r="K10" i="11" s="1"/>
  <c r="F7" i="14"/>
  <c r="C52" i="28"/>
  <c r="D65" i="28" s="1"/>
  <c r="D66" i="28"/>
  <c r="D67" i="28"/>
  <c r="B69" i="28"/>
  <c r="A73" i="28"/>
  <c r="A76" i="28" s="1"/>
  <c r="A79" i="28" s="1"/>
  <c r="A87" i="28" s="1"/>
  <c r="B42" i="28"/>
  <c r="C42" i="28" s="1"/>
  <c r="E18" i="27"/>
  <c r="E19" i="27" s="1"/>
  <c r="G26" i="25"/>
  <c r="D56" i="28"/>
  <c r="E27" i="11"/>
  <c r="D20" i="25"/>
  <c r="B45" i="28" s="1"/>
  <c r="C45" i="28" s="1"/>
  <c r="B21" i="25"/>
  <c r="E15" i="25"/>
  <c r="C16" i="25"/>
  <c r="B12" i="11"/>
  <c r="F11" i="11"/>
  <c r="B52" i="14" l="1"/>
  <c r="C50" i="14"/>
  <c r="E50" i="14"/>
  <c r="A50" i="14"/>
  <c r="I114" i="11"/>
  <c r="I108" i="11"/>
  <c r="I109" i="11" s="1"/>
  <c r="I110" i="11" s="1"/>
  <c r="I111" i="11" s="1"/>
  <c r="I112" i="11" s="1"/>
  <c r="I113" i="11" s="1"/>
  <c r="K11" i="11"/>
  <c r="H10" i="11"/>
  <c r="B21" i="13" s="1"/>
  <c r="D10" i="11"/>
  <c r="D11" i="11" s="1"/>
  <c r="D12" i="11" s="1"/>
  <c r="C10" i="11"/>
  <c r="C11" i="11" s="1"/>
  <c r="C12" i="11" s="1"/>
  <c r="F108" i="25"/>
  <c r="F109" i="25" s="1"/>
  <c r="F110" i="25" s="1"/>
  <c r="F111" i="25" s="1"/>
  <c r="F112" i="25" s="1"/>
  <c r="F113" i="25" s="1"/>
  <c r="F114" i="25"/>
  <c r="I76" i="11"/>
  <c r="K12" i="11"/>
  <c r="F8" i="14"/>
  <c r="A90" i="28"/>
  <c r="A93" i="28" s="1"/>
  <c r="A96" i="28" s="1"/>
  <c r="A104" i="28" s="1"/>
  <c r="B86" i="28"/>
  <c r="C69" i="28"/>
  <c r="D82" i="28" s="1"/>
  <c r="D84" i="28"/>
  <c r="D83" i="28"/>
  <c r="E20" i="27"/>
  <c r="E21" i="27" s="1"/>
  <c r="G27" i="25"/>
  <c r="D59" i="28"/>
  <c r="E28" i="11"/>
  <c r="B22" i="25"/>
  <c r="B23" i="25" s="1"/>
  <c r="B24" i="25" s="1"/>
  <c r="D21" i="25"/>
  <c r="E16" i="25"/>
  <c r="C17" i="25"/>
  <c r="B13" i="11"/>
  <c r="F12" i="11"/>
  <c r="B54" i="14" l="1"/>
  <c r="C52" i="14"/>
  <c r="E52" i="14"/>
  <c r="A52" i="14"/>
  <c r="H12" i="11"/>
  <c r="G12" i="11"/>
  <c r="G10" i="11"/>
  <c r="G11" i="11"/>
  <c r="H11" i="11"/>
  <c r="E21" i="13"/>
  <c r="F37" i="13" s="1"/>
  <c r="F39" i="13"/>
  <c r="F38" i="13"/>
  <c r="I121" i="11"/>
  <c r="I122" i="11" s="1"/>
  <c r="I123" i="11" s="1"/>
  <c r="I124" i="11" s="1"/>
  <c r="I125" i="11" s="1"/>
  <c r="I126" i="11" s="1"/>
  <c r="I127" i="11" s="1"/>
  <c r="I115" i="11"/>
  <c r="I116" i="11" s="1"/>
  <c r="I117" i="11" s="1"/>
  <c r="I118" i="11" s="1"/>
  <c r="I119" i="11" s="1"/>
  <c r="I120" i="11" s="1"/>
  <c r="F115" i="25"/>
  <c r="F116" i="25" s="1"/>
  <c r="F117" i="25" s="1"/>
  <c r="F118" i="25" s="1"/>
  <c r="F119" i="25" s="1"/>
  <c r="F120" i="25" s="1"/>
  <c r="F121" i="25"/>
  <c r="F122" i="25" s="1"/>
  <c r="F123" i="25" s="1"/>
  <c r="F124" i="25" s="1"/>
  <c r="F125" i="25" s="1"/>
  <c r="F126" i="25" s="1"/>
  <c r="F127" i="25" s="1"/>
  <c r="I77" i="11"/>
  <c r="K13" i="11"/>
  <c r="C13" i="11" s="1"/>
  <c r="F9" i="14"/>
  <c r="B103" i="28"/>
  <c r="A107" i="28"/>
  <c r="A110" i="28" s="1"/>
  <c r="A113" i="28" s="1"/>
  <c r="A121" i="28" s="1"/>
  <c r="C86" i="28"/>
  <c r="D99" i="28" s="1"/>
  <c r="D101" i="28"/>
  <c r="D100" i="28"/>
  <c r="G28" i="25"/>
  <c r="G29" i="25" s="1"/>
  <c r="G30" i="25" s="1"/>
  <c r="G31" i="25" s="1"/>
  <c r="D62" i="28"/>
  <c r="E29" i="11"/>
  <c r="C18" i="25"/>
  <c r="E17" i="25"/>
  <c r="B25" i="25"/>
  <c r="D24" i="25"/>
  <c r="B14" i="11"/>
  <c r="F13" i="11"/>
  <c r="B56" i="14" l="1"/>
  <c r="C54" i="14"/>
  <c r="E54" i="14"/>
  <c r="A54" i="14"/>
  <c r="D13" i="11"/>
  <c r="G13" i="11"/>
  <c r="H13" i="11"/>
  <c r="I78" i="11"/>
  <c r="K14" i="11"/>
  <c r="F10" i="14"/>
  <c r="C103" i="28"/>
  <c r="D116" i="28" s="1"/>
  <c r="D117" i="28"/>
  <c r="D118" i="28"/>
  <c r="A124" i="28"/>
  <c r="A127" i="28" s="1"/>
  <c r="A130" i="28" s="1"/>
  <c r="A138" i="28" s="1"/>
  <c r="B120" i="28"/>
  <c r="E22" i="27"/>
  <c r="E23" i="27" s="1"/>
  <c r="E24" i="27"/>
  <c r="E25" i="27" s="1"/>
  <c r="G32" i="25"/>
  <c r="D70" i="28"/>
  <c r="E30" i="11"/>
  <c r="B26" i="25"/>
  <c r="D25" i="25"/>
  <c r="B56" i="28" s="1"/>
  <c r="C56" i="28" s="1"/>
  <c r="C19" i="25"/>
  <c r="E18" i="25"/>
  <c r="B15" i="11"/>
  <c r="B16" i="11" s="1"/>
  <c r="B17" i="11" s="1"/>
  <c r="F14" i="11"/>
  <c r="B58" i="14" l="1"/>
  <c r="C56" i="14"/>
  <c r="E56" i="14"/>
  <c r="A56" i="14"/>
  <c r="H14" i="11"/>
  <c r="D14" i="11"/>
  <c r="D15" i="11" s="1"/>
  <c r="D16" i="11" s="1"/>
  <c r="D17" i="11" s="1"/>
  <c r="C14" i="11"/>
  <c r="C15" i="11" s="1"/>
  <c r="C16" i="11" s="1"/>
  <c r="C17" i="11" s="1"/>
  <c r="K15" i="11"/>
  <c r="K16" i="11" s="1"/>
  <c r="K17" i="11" s="1"/>
  <c r="F11" i="14"/>
  <c r="C120" i="28"/>
  <c r="D133" i="28" s="1"/>
  <c r="D135" i="28"/>
  <c r="D134" i="28"/>
  <c r="B137" i="28"/>
  <c r="A141" i="28"/>
  <c r="A144" i="28" s="1"/>
  <c r="A147" i="28" s="1"/>
  <c r="A155" i="28" s="1"/>
  <c r="G33" i="25"/>
  <c r="D73" i="28"/>
  <c r="F17" i="11"/>
  <c r="B18" i="11"/>
  <c r="E31" i="11"/>
  <c r="B27" i="25"/>
  <c r="D26" i="25"/>
  <c r="E19" i="25"/>
  <c r="C20" i="25"/>
  <c r="B60" i="14" l="1"/>
  <c r="C58" i="14"/>
  <c r="E58" i="14"/>
  <c r="A58" i="14"/>
  <c r="G14" i="11"/>
  <c r="K18" i="11"/>
  <c r="G18" i="11" s="1"/>
  <c r="F12" i="14"/>
  <c r="C137" i="28"/>
  <c r="D150" i="28" s="1"/>
  <c r="D151" i="28"/>
  <c r="D152" i="28"/>
  <c r="A158" i="28"/>
  <c r="A161" i="28" s="1"/>
  <c r="A164" i="28" s="1"/>
  <c r="A172" i="28" s="1"/>
  <c r="B154" i="28"/>
  <c r="B59" i="28"/>
  <c r="C59" i="28" s="1"/>
  <c r="E26" i="27"/>
  <c r="E27" i="27" s="1"/>
  <c r="G34" i="25"/>
  <c r="D76" i="28"/>
  <c r="E32" i="11"/>
  <c r="F18" i="11"/>
  <c r="B19" i="11"/>
  <c r="D27" i="25"/>
  <c r="B28" i="25"/>
  <c r="E20" i="25"/>
  <c r="C21" i="25"/>
  <c r="B62" i="14" l="1"/>
  <c r="C60" i="14"/>
  <c r="E60" i="14"/>
  <c r="A60" i="14"/>
  <c r="D18" i="11"/>
  <c r="C18" i="11"/>
  <c r="K19" i="11"/>
  <c r="H19" i="11" s="1"/>
  <c r="F13" i="14"/>
  <c r="D169" i="28"/>
  <c r="D168" i="28"/>
  <c r="C154" i="28"/>
  <c r="D167" i="28" s="1"/>
  <c r="A175" i="28"/>
  <c r="A178" i="28" s="1"/>
  <c r="A181" i="28" s="1"/>
  <c r="A189" i="28" s="1"/>
  <c r="B171" i="28"/>
  <c r="B62" i="28"/>
  <c r="C62" i="28" s="1"/>
  <c r="E28" i="27"/>
  <c r="G35" i="25"/>
  <c r="G36" i="25" s="1"/>
  <c r="G37" i="25" s="1"/>
  <c r="G38" i="25" s="1"/>
  <c r="D79" i="28"/>
  <c r="B20" i="11"/>
  <c r="F19" i="11"/>
  <c r="E33" i="11"/>
  <c r="E21" i="25"/>
  <c r="C22" i="25"/>
  <c r="D28" i="25"/>
  <c r="B29" i="25"/>
  <c r="B30" i="25" s="1"/>
  <c r="B31" i="25" s="1"/>
  <c r="B64" i="14" l="1"/>
  <c r="C62" i="14"/>
  <c r="E62" i="14"/>
  <c r="A62" i="14"/>
  <c r="G19" i="11"/>
  <c r="C19" i="11"/>
  <c r="D19" i="11"/>
  <c r="H18" i="11"/>
  <c r="K20" i="11"/>
  <c r="G20" i="11" s="1"/>
  <c r="F14" i="14"/>
  <c r="C171" i="28"/>
  <c r="D184" i="28" s="1"/>
  <c r="D185" i="28"/>
  <c r="D186" i="28"/>
  <c r="A192" i="28"/>
  <c r="A195" i="28" s="1"/>
  <c r="A198" i="28" s="1"/>
  <c r="A206" i="28" s="1"/>
  <c r="B188" i="28"/>
  <c r="E29" i="27"/>
  <c r="G39" i="25"/>
  <c r="D87" i="28"/>
  <c r="F20" i="11"/>
  <c r="B21" i="11"/>
  <c r="E34" i="11"/>
  <c r="D31" i="25"/>
  <c r="B32" i="25"/>
  <c r="C23" i="25"/>
  <c r="E22" i="25"/>
  <c r="B66" i="14" l="1"/>
  <c r="E64" i="14"/>
  <c r="A64" i="14"/>
  <c r="C64" i="14"/>
  <c r="D20" i="11"/>
  <c r="D21" i="11" s="1"/>
  <c r="D22" i="11" s="1"/>
  <c r="D23" i="11" s="1"/>
  <c r="C20" i="11"/>
  <c r="K21" i="11"/>
  <c r="H21" i="11" s="1"/>
  <c r="F15" i="14"/>
  <c r="D203" i="28"/>
  <c r="D202" i="28"/>
  <c r="C188" i="28"/>
  <c r="D201" i="28" s="1"/>
  <c r="A209" i="28"/>
  <c r="A212" i="28" s="1"/>
  <c r="A215" i="28" s="1"/>
  <c r="B205" i="28"/>
  <c r="G40" i="25"/>
  <c r="D90" i="28"/>
  <c r="E35" i="11"/>
  <c r="F21" i="11"/>
  <c r="B22" i="11"/>
  <c r="B23" i="11" s="1"/>
  <c r="B24" i="11" s="1"/>
  <c r="E23" i="25"/>
  <c r="C24" i="25"/>
  <c r="B33" i="25"/>
  <c r="D32" i="25"/>
  <c r="E30" i="27" s="1"/>
  <c r="B68" i="14" l="1"/>
  <c r="C66" i="14"/>
  <c r="E66" i="14"/>
  <c r="A66" i="14"/>
  <c r="H20" i="11"/>
  <c r="C21" i="11"/>
  <c r="C22" i="11" s="1"/>
  <c r="C23" i="11" s="1"/>
  <c r="G21" i="11"/>
  <c r="K22" i="11"/>
  <c r="K23" i="11" s="1"/>
  <c r="K24" i="11" s="1"/>
  <c r="H24" i="11" s="1"/>
  <c r="F16" i="14"/>
  <c r="C205" i="28"/>
  <c r="D218" i="28" s="1"/>
  <c r="D219" i="28"/>
  <c r="D220" i="28"/>
  <c r="A223" i="28"/>
  <c r="B73" i="28"/>
  <c r="C73" i="28" s="1"/>
  <c r="G41" i="25"/>
  <c r="D93" i="28"/>
  <c r="E36" i="11"/>
  <c r="B34" i="25"/>
  <c r="D33" i="25"/>
  <c r="E31" i="27" s="1"/>
  <c r="E24" i="25"/>
  <c r="C25" i="25"/>
  <c r="F24" i="11"/>
  <c r="B25" i="11"/>
  <c r="B70" i="14" l="1"/>
  <c r="C68" i="14"/>
  <c r="E68" i="14"/>
  <c r="A68" i="14"/>
  <c r="C24" i="11"/>
  <c r="C25" i="11" s="1"/>
  <c r="D24" i="11"/>
  <c r="K25" i="11"/>
  <c r="G25" i="11" s="1"/>
  <c r="F17" i="14"/>
  <c r="A226" i="28"/>
  <c r="A229" i="28" s="1"/>
  <c r="A232" i="28" s="1"/>
  <c r="A240" i="28" s="1"/>
  <c r="B222" i="28"/>
  <c r="B76" i="28"/>
  <c r="C76" i="28" s="1"/>
  <c r="G42" i="25"/>
  <c r="G43" i="25" s="1"/>
  <c r="G44" i="25" s="1"/>
  <c r="G45" i="25" s="1"/>
  <c r="D96" i="28"/>
  <c r="E37" i="11"/>
  <c r="C26" i="25"/>
  <c r="E25" i="25"/>
  <c r="B35" i="25"/>
  <c r="D34" i="25"/>
  <c r="F25" i="11"/>
  <c r="B26" i="11"/>
  <c r="B72" i="14" l="1"/>
  <c r="C70" i="14"/>
  <c r="E70" i="14"/>
  <c r="A70" i="14"/>
  <c r="G24" i="11"/>
  <c r="D25" i="11"/>
  <c r="H25" i="11"/>
  <c r="K26" i="11"/>
  <c r="H26" i="11" s="1"/>
  <c r="F18" i="14"/>
  <c r="A243" i="28"/>
  <c r="A246" i="28" s="1"/>
  <c r="A249" i="28" s="1"/>
  <c r="A257" i="28" s="1"/>
  <c r="B239" i="28"/>
  <c r="C222" i="28"/>
  <c r="D235" i="28" s="1"/>
  <c r="D236" i="28"/>
  <c r="D237" i="28"/>
  <c r="B79" i="28"/>
  <c r="C79" i="28" s="1"/>
  <c r="E32" i="27"/>
  <c r="G46" i="25"/>
  <c r="D104" i="28"/>
  <c r="E38" i="11"/>
  <c r="D35" i="25"/>
  <c r="B36" i="25"/>
  <c r="B37" i="25" s="1"/>
  <c r="B38" i="25" s="1"/>
  <c r="C27" i="25"/>
  <c r="E26" i="25"/>
  <c r="F26" i="11"/>
  <c r="B27" i="11"/>
  <c r="B74" i="14" l="1"/>
  <c r="E72" i="14"/>
  <c r="A72" i="14"/>
  <c r="C72" i="14"/>
  <c r="D26" i="11"/>
  <c r="C26" i="11"/>
  <c r="C27" i="11" s="1"/>
  <c r="K27" i="11"/>
  <c r="G27" i="11" s="1"/>
  <c r="F19" i="14"/>
  <c r="C239" i="28"/>
  <c r="D252" i="28" s="1"/>
  <c r="D253" i="28"/>
  <c r="D254" i="28"/>
  <c r="B256" i="28"/>
  <c r="A260" i="28"/>
  <c r="A263" i="28" s="1"/>
  <c r="A266" i="28" s="1"/>
  <c r="A274" i="28" s="1"/>
  <c r="G47" i="25"/>
  <c r="D107" i="28"/>
  <c r="E39" i="11"/>
  <c r="E27" i="25"/>
  <c r="C28" i="25"/>
  <c r="D38" i="25"/>
  <c r="B39" i="25"/>
  <c r="F27" i="11"/>
  <c r="B28" i="11"/>
  <c r="B76" i="14" l="1"/>
  <c r="C74" i="14"/>
  <c r="E74" i="14"/>
  <c r="A74" i="14"/>
  <c r="D27" i="11"/>
  <c r="G26" i="11"/>
  <c r="H27" i="11"/>
  <c r="K28" i="11"/>
  <c r="H28" i="11" s="1"/>
  <c r="F20" i="14"/>
  <c r="B273" i="28"/>
  <c r="A277" i="28"/>
  <c r="A280" i="28" s="1"/>
  <c r="A283" i="28" s="1"/>
  <c r="C256" i="28"/>
  <c r="D269" i="28" s="1"/>
  <c r="D270" i="28"/>
  <c r="D271" i="28"/>
  <c r="E33" i="27"/>
  <c r="E34" i="27"/>
  <c r="G48" i="25"/>
  <c r="D110" i="28"/>
  <c r="E40" i="11"/>
  <c r="D39" i="25"/>
  <c r="B40" i="25"/>
  <c r="E28" i="25"/>
  <c r="C29" i="25"/>
  <c r="B29" i="11"/>
  <c r="B30" i="11" s="1"/>
  <c r="B31" i="11" s="1"/>
  <c r="F28" i="11"/>
  <c r="B78" i="14" l="1"/>
  <c r="C76" i="14"/>
  <c r="E76" i="14"/>
  <c r="A76" i="14"/>
  <c r="D28" i="11"/>
  <c r="D29" i="11" s="1"/>
  <c r="D30" i="11" s="1"/>
  <c r="C28" i="11"/>
  <c r="C29" i="11" s="1"/>
  <c r="C30" i="11" s="1"/>
  <c r="G28" i="11"/>
  <c r="K29" i="11"/>
  <c r="K30" i="11" s="1"/>
  <c r="K31" i="11" s="1"/>
  <c r="H31" i="11" s="1"/>
  <c r="F21" i="14"/>
  <c r="C273" i="28"/>
  <c r="D286" i="28" s="1"/>
  <c r="D287" i="28"/>
  <c r="D288" i="28"/>
  <c r="B90" i="28"/>
  <c r="C90" i="28" s="1"/>
  <c r="G49" i="25"/>
  <c r="G50" i="25" s="1"/>
  <c r="G51" i="25" s="1"/>
  <c r="G52" i="25" s="1"/>
  <c r="D113" i="28"/>
  <c r="E41" i="11"/>
  <c r="E29" i="25"/>
  <c r="C30" i="25"/>
  <c r="B41" i="25"/>
  <c r="D40" i="25"/>
  <c r="B32" i="11"/>
  <c r="F31" i="11"/>
  <c r="B80" i="14" l="1"/>
  <c r="C78" i="14"/>
  <c r="E78" i="14"/>
  <c r="A78" i="14"/>
  <c r="C31" i="11"/>
  <c r="D31" i="11"/>
  <c r="D32" i="11" s="1"/>
  <c r="K32" i="11"/>
  <c r="G32" i="11" s="1"/>
  <c r="F22" i="14"/>
  <c r="B93" i="28"/>
  <c r="C93" i="28" s="1"/>
  <c r="E35" i="27"/>
  <c r="G53" i="25"/>
  <c r="D121" i="28"/>
  <c r="E42" i="11"/>
  <c r="B42" i="25"/>
  <c r="D41" i="25"/>
  <c r="C31" i="25"/>
  <c r="E30" i="25"/>
  <c r="F32" i="11"/>
  <c r="B33" i="11"/>
  <c r="B82" i="14" l="1"/>
  <c r="C80" i="14"/>
  <c r="E80" i="14"/>
  <c r="A80" i="14"/>
  <c r="H32" i="11"/>
  <c r="C32" i="11"/>
  <c r="G31" i="11"/>
  <c r="K33" i="11"/>
  <c r="H33" i="11" s="1"/>
  <c r="F23" i="14"/>
  <c r="B96" i="28"/>
  <c r="C96" i="28" s="1"/>
  <c r="E36" i="27"/>
  <c r="G54" i="25"/>
  <c r="D124" i="28"/>
  <c r="E43" i="11"/>
  <c r="E31" i="25"/>
  <c r="C32" i="25"/>
  <c r="D42" i="25"/>
  <c r="B43" i="25"/>
  <c r="B44" i="25" s="1"/>
  <c r="B45" i="25" s="1"/>
  <c r="F33" i="11"/>
  <c r="B34" i="11"/>
  <c r="B84" i="14" l="1"/>
  <c r="C82" i="14"/>
  <c r="E82" i="14"/>
  <c r="A82" i="14"/>
  <c r="C33" i="11"/>
  <c r="C34" i="11" s="1"/>
  <c r="D33" i="11"/>
  <c r="K34" i="11"/>
  <c r="F24" i="14"/>
  <c r="G55" i="25"/>
  <c r="D127" i="28"/>
  <c r="E44" i="11"/>
  <c r="B46" i="25"/>
  <c r="D45" i="25"/>
  <c r="E32" i="25"/>
  <c r="C33" i="25"/>
  <c r="B35" i="11"/>
  <c r="F34" i="11"/>
  <c r="B86" i="14" l="1"/>
  <c r="C84" i="14"/>
  <c r="E84" i="14"/>
  <c r="A84" i="14"/>
  <c r="G34" i="11"/>
  <c r="G33" i="11"/>
  <c r="D34" i="11"/>
  <c r="D35" i="11" s="1"/>
  <c r="D36" i="11" s="1"/>
  <c r="D37" i="11" s="1"/>
  <c r="K35" i="11"/>
  <c r="H35" i="11" s="1"/>
  <c r="F25" i="14"/>
  <c r="G56" i="25"/>
  <c r="G57" i="25" s="1"/>
  <c r="G58" i="25" s="1"/>
  <c r="G59" i="25" s="1"/>
  <c r="D130" i="28"/>
  <c r="E45" i="11"/>
  <c r="C34" i="25"/>
  <c r="E33" i="25"/>
  <c r="D46" i="25"/>
  <c r="E38" i="27" s="1"/>
  <c r="B47" i="25"/>
  <c r="B36" i="11"/>
  <c r="B37" i="11" s="1"/>
  <c r="B38" i="11" s="1"/>
  <c r="F35" i="11"/>
  <c r="B88" i="14" l="1"/>
  <c r="C86" i="14"/>
  <c r="E86" i="14"/>
  <c r="A86" i="14"/>
  <c r="H34" i="11"/>
  <c r="C35" i="11"/>
  <c r="C36" i="11" s="1"/>
  <c r="C37" i="11" s="1"/>
  <c r="C38" i="11" s="1"/>
  <c r="G35" i="11"/>
  <c r="K36" i="11"/>
  <c r="K37" i="11" s="1"/>
  <c r="K38" i="11" s="1"/>
  <c r="H38" i="11" s="1"/>
  <c r="F26" i="14"/>
  <c r="B107" i="28"/>
  <c r="C107" i="28" s="1"/>
  <c r="E39" i="27"/>
  <c r="G60" i="25"/>
  <c r="D138" i="28"/>
  <c r="E46" i="11"/>
  <c r="D47" i="25"/>
  <c r="B48" i="25"/>
  <c r="C35" i="25"/>
  <c r="E34" i="25"/>
  <c r="B39" i="11"/>
  <c r="F38" i="11"/>
  <c r="B90" i="14" l="1"/>
  <c r="E88" i="14"/>
  <c r="A88" i="14"/>
  <c r="C88" i="14"/>
  <c r="D38" i="11"/>
  <c r="K39" i="11"/>
  <c r="G39" i="11" s="1"/>
  <c r="F27" i="14"/>
  <c r="B110" i="28"/>
  <c r="C110" i="28" s="1"/>
  <c r="E40" i="27"/>
  <c r="G61" i="25"/>
  <c r="D141" i="28"/>
  <c r="E47" i="11"/>
  <c r="C36" i="25"/>
  <c r="E35" i="25"/>
  <c r="B49" i="25"/>
  <c r="D48" i="25"/>
  <c r="F39" i="11"/>
  <c r="B40" i="11"/>
  <c r="B92" i="14" l="1"/>
  <c r="C90" i="14"/>
  <c r="E90" i="14"/>
  <c r="A90" i="14"/>
  <c r="D39" i="11"/>
  <c r="C39" i="11"/>
  <c r="G38" i="11"/>
  <c r="H39" i="11"/>
  <c r="K40" i="11"/>
  <c r="H40" i="11" s="1"/>
  <c r="F28" i="14"/>
  <c r="B113" i="28"/>
  <c r="C113" i="28" s="1"/>
  <c r="G62" i="25"/>
  <c r="D144" i="28"/>
  <c r="E48" i="11"/>
  <c r="B50" i="25"/>
  <c r="B51" i="25" s="1"/>
  <c r="B52" i="25" s="1"/>
  <c r="D49" i="25"/>
  <c r="E36" i="25"/>
  <c r="C37" i="25"/>
  <c r="F40" i="11"/>
  <c r="B41" i="11"/>
  <c r="C92" i="14" l="1"/>
  <c r="E92" i="14"/>
  <c r="A92" i="14"/>
  <c r="B94" i="14"/>
  <c r="C40" i="11"/>
  <c r="D40" i="11"/>
  <c r="D41" i="11" s="1"/>
  <c r="G40" i="11"/>
  <c r="K41" i="11"/>
  <c r="F29" i="14"/>
  <c r="G63" i="25"/>
  <c r="G64" i="25" s="1"/>
  <c r="G65" i="25" s="1"/>
  <c r="G66" i="25" s="1"/>
  <c r="D147" i="28"/>
  <c r="E49" i="11"/>
  <c r="E37" i="25"/>
  <c r="C38" i="25"/>
  <c r="D52" i="25"/>
  <c r="B53" i="25"/>
  <c r="F41" i="11"/>
  <c r="B42" i="11"/>
  <c r="C94" i="14" l="1"/>
  <c r="E94" i="14"/>
  <c r="A94" i="14"/>
  <c r="B96" i="14"/>
  <c r="H41" i="11"/>
  <c r="G41" i="11"/>
  <c r="C41" i="11"/>
  <c r="C42" i="11" s="1"/>
  <c r="C43" i="11" s="1"/>
  <c r="C44" i="11" s="1"/>
  <c r="C45" i="11" s="1"/>
  <c r="K42" i="11"/>
  <c r="H42" i="11" s="1"/>
  <c r="F30" i="14"/>
  <c r="G67" i="25"/>
  <c r="D155" i="28"/>
  <c r="E50" i="11"/>
  <c r="B54" i="25"/>
  <c r="D53" i="25"/>
  <c r="C39" i="25"/>
  <c r="E38" i="25"/>
  <c r="B43" i="11"/>
  <c r="B44" i="11" s="1"/>
  <c r="B45" i="11" s="1"/>
  <c r="F42" i="11"/>
  <c r="C96" i="14" l="1"/>
  <c r="E96" i="14"/>
  <c r="A96" i="14"/>
  <c r="B98" i="14"/>
  <c r="D42" i="11"/>
  <c r="D43" i="11" s="1"/>
  <c r="D44" i="11" s="1"/>
  <c r="D45" i="11" s="1"/>
  <c r="G42" i="11"/>
  <c r="K43" i="11"/>
  <c r="K44" i="11" s="1"/>
  <c r="K45" i="11" s="1"/>
  <c r="F31" i="14"/>
  <c r="B124" i="28"/>
  <c r="C124" i="28" s="1"/>
  <c r="G68" i="25"/>
  <c r="D158" i="28"/>
  <c r="E51" i="11"/>
  <c r="E39" i="25"/>
  <c r="C40" i="25"/>
  <c r="D54" i="25"/>
  <c r="B55" i="25"/>
  <c r="B46" i="11"/>
  <c r="F45" i="11"/>
  <c r="C98" i="14" l="1"/>
  <c r="E98" i="14"/>
  <c r="A98" i="14"/>
  <c r="B100" i="14"/>
  <c r="K46" i="11"/>
  <c r="F32" i="14"/>
  <c r="B127" i="28"/>
  <c r="C127" i="28" s="1"/>
  <c r="G69" i="25"/>
  <c r="D161" i="28"/>
  <c r="E52" i="11"/>
  <c r="D55" i="25"/>
  <c r="B56" i="25"/>
  <c r="E40" i="25"/>
  <c r="C41" i="25"/>
  <c r="F46" i="11"/>
  <c r="B47" i="11"/>
  <c r="C100" i="14" l="1"/>
  <c r="E100" i="14"/>
  <c r="A100" i="14"/>
  <c r="B102" i="14"/>
  <c r="G46" i="11"/>
  <c r="C46" i="11"/>
  <c r="C47" i="11" s="1"/>
  <c r="H46" i="11"/>
  <c r="D46" i="11"/>
  <c r="K47" i="11"/>
  <c r="H47" i="11" s="1"/>
  <c r="B130" i="28"/>
  <c r="C130" i="28" s="1"/>
  <c r="G70" i="25"/>
  <c r="G71" i="25" s="1"/>
  <c r="G72" i="25" s="1"/>
  <c r="G73" i="25" s="1"/>
  <c r="D164" i="28"/>
  <c r="E53" i="11"/>
  <c r="C42" i="25"/>
  <c r="E41" i="25"/>
  <c r="B57" i="25"/>
  <c r="B58" i="25" s="1"/>
  <c r="B59" i="25" s="1"/>
  <c r="D56" i="25"/>
  <c r="B48" i="11"/>
  <c r="F47" i="11"/>
  <c r="C102" i="14" l="1"/>
  <c r="E102" i="14"/>
  <c r="A102" i="14"/>
  <c r="B104" i="14"/>
  <c r="D47" i="11"/>
  <c r="G47" i="11"/>
  <c r="F33" i="14"/>
  <c r="K48" i="11"/>
  <c r="G48" i="11" s="1"/>
  <c r="F34" i="14"/>
  <c r="G74" i="25"/>
  <c r="D172" i="28"/>
  <c r="E54" i="11"/>
  <c r="D59" i="25"/>
  <c r="B60" i="25"/>
  <c r="C43" i="25"/>
  <c r="E42" i="25"/>
  <c r="F48" i="11"/>
  <c r="B49" i="11"/>
  <c r="E104" i="14" l="1"/>
  <c r="A104" i="14"/>
  <c r="C104" i="14"/>
  <c r="B106" i="14"/>
  <c r="D48" i="11"/>
  <c r="D49" i="11" s="1"/>
  <c r="D50" i="11" s="1"/>
  <c r="D51" i="11" s="1"/>
  <c r="C48" i="11"/>
  <c r="K49" i="11"/>
  <c r="H49" i="11" s="1"/>
  <c r="F35" i="14"/>
  <c r="G75" i="25"/>
  <c r="D175" i="28"/>
  <c r="E55" i="11"/>
  <c r="C44" i="25"/>
  <c r="E43" i="25"/>
  <c r="D60" i="25"/>
  <c r="B61" i="25"/>
  <c r="B50" i="11"/>
  <c r="B51" i="11" s="1"/>
  <c r="B52" i="11" s="1"/>
  <c r="F49" i="11"/>
  <c r="C106" i="14" l="1"/>
  <c r="E106" i="14"/>
  <c r="A106" i="14"/>
  <c r="B108" i="14"/>
  <c r="D52" i="11"/>
  <c r="H48" i="11"/>
  <c r="C49" i="11"/>
  <c r="C50" i="11" s="1"/>
  <c r="C51" i="11" s="1"/>
  <c r="C52" i="11" s="1"/>
  <c r="G49" i="11"/>
  <c r="K50" i="11"/>
  <c r="K51" i="11" s="1"/>
  <c r="K52" i="11" s="1"/>
  <c r="H52" i="11" s="1"/>
  <c r="F36" i="14"/>
  <c r="B141" i="28"/>
  <c r="C141" i="28" s="1"/>
  <c r="G76" i="25"/>
  <c r="D178" i="28"/>
  <c r="E56" i="11"/>
  <c r="B62" i="25"/>
  <c r="D61" i="25"/>
  <c r="B144" i="28" s="1"/>
  <c r="C144" i="28" s="1"/>
  <c r="E44" i="25"/>
  <c r="C45" i="25"/>
  <c r="B53" i="11"/>
  <c r="F52" i="11"/>
  <c r="C108" i="14" l="1"/>
  <c r="E108" i="14"/>
  <c r="A108" i="14"/>
  <c r="B110" i="14"/>
  <c r="K53" i="11"/>
  <c r="G53" i="11" s="1"/>
  <c r="F37" i="14"/>
  <c r="G77" i="25"/>
  <c r="G78" i="25" s="1"/>
  <c r="G79" i="25" s="1"/>
  <c r="G80" i="25" s="1"/>
  <c r="D181" i="28"/>
  <c r="E57" i="11"/>
  <c r="E45" i="25"/>
  <c r="C46" i="25"/>
  <c r="D62" i="25"/>
  <c r="B63" i="25"/>
  <c r="B54" i="11"/>
  <c r="F53" i="11"/>
  <c r="C110" i="14" l="1"/>
  <c r="E110" i="14"/>
  <c r="A110" i="14"/>
  <c r="B112" i="14"/>
  <c r="C53" i="11"/>
  <c r="C54" i="11" s="1"/>
  <c r="D53" i="11"/>
  <c r="D54" i="11" s="1"/>
  <c r="G52" i="11"/>
  <c r="K54" i="11"/>
  <c r="H54" i="11" s="1"/>
  <c r="F38" i="14"/>
  <c r="B147" i="28"/>
  <c r="C147" i="28" s="1"/>
  <c r="D189" i="28"/>
  <c r="G81" i="25"/>
  <c r="E58" i="11"/>
  <c r="D63" i="25"/>
  <c r="B64" i="25"/>
  <c r="B65" i="25" s="1"/>
  <c r="B66" i="25" s="1"/>
  <c r="C47" i="25"/>
  <c r="E46" i="25"/>
  <c r="B55" i="11"/>
  <c r="F54" i="11"/>
  <c r="C112" i="14" l="1"/>
  <c r="E112" i="14"/>
  <c r="A112" i="14"/>
  <c r="B114" i="14"/>
  <c r="H53" i="11"/>
  <c r="G54" i="11"/>
  <c r="K55" i="11"/>
  <c r="G55" i="11" s="1"/>
  <c r="G82" i="25"/>
  <c r="D192" i="28"/>
  <c r="E59" i="11"/>
  <c r="E47" i="25"/>
  <c r="C48" i="25"/>
  <c r="D66" i="25"/>
  <c r="B67" i="25"/>
  <c r="B56" i="11"/>
  <c r="F55" i="11"/>
  <c r="F39" i="14" s="1"/>
  <c r="C114" i="14" l="1"/>
  <c r="E114" i="14"/>
  <c r="A114" i="14"/>
  <c r="B116" i="14"/>
  <c r="C55" i="11"/>
  <c r="C56" i="11" s="1"/>
  <c r="C57" i="11" s="1"/>
  <c r="C58" i="11" s="1"/>
  <c r="D55" i="11"/>
  <c r="D56" i="11" s="1"/>
  <c r="D57" i="11" s="1"/>
  <c r="D58" i="11" s="1"/>
  <c r="K56" i="11"/>
  <c r="H56" i="11" s="1"/>
  <c r="G83" i="25"/>
  <c r="D195" i="28"/>
  <c r="E60" i="11"/>
  <c r="D67" i="25"/>
  <c r="B68" i="25"/>
  <c r="E48" i="25"/>
  <c r="C49" i="25"/>
  <c r="B57" i="11"/>
  <c r="B58" i="11" s="1"/>
  <c r="B59" i="11" s="1"/>
  <c r="F56" i="11"/>
  <c r="F40" i="14" s="1"/>
  <c r="C116" i="14" l="1"/>
  <c r="E116" i="14"/>
  <c r="A116" i="14"/>
  <c r="B118" i="14"/>
  <c r="H55" i="11"/>
  <c r="G56" i="11"/>
  <c r="K57" i="11"/>
  <c r="K58" i="11" s="1"/>
  <c r="K59" i="11" s="1"/>
  <c r="H59" i="11" s="1"/>
  <c r="B158" i="28"/>
  <c r="C158" i="28" s="1"/>
  <c r="G84" i="25"/>
  <c r="G85" i="25" s="1"/>
  <c r="G86" i="25" s="1"/>
  <c r="G87" i="25" s="1"/>
  <c r="D198" i="28"/>
  <c r="E61" i="11"/>
  <c r="C50" i="25"/>
  <c r="E49" i="25"/>
  <c r="D68" i="25"/>
  <c r="B69" i="25"/>
  <c r="B60" i="11"/>
  <c r="F59" i="11"/>
  <c r="C118" i="14" l="1"/>
  <c r="E118" i="14"/>
  <c r="A118" i="14"/>
  <c r="B120" i="14"/>
  <c r="D59" i="11"/>
  <c r="C59" i="11"/>
  <c r="G59" i="11"/>
  <c r="F41" i="14"/>
  <c r="K60" i="11"/>
  <c r="G60" i="11" s="1"/>
  <c r="F42" i="14"/>
  <c r="B161" i="28"/>
  <c r="C161" i="28" s="1"/>
  <c r="G88" i="25"/>
  <c r="D206" i="28"/>
  <c r="E62" i="11"/>
  <c r="B70" i="25"/>
  <c r="D69" i="25"/>
  <c r="C51" i="25"/>
  <c r="E50" i="25"/>
  <c r="B61" i="11"/>
  <c r="F60" i="11"/>
  <c r="E120" i="14" l="1"/>
  <c r="A120" i="14"/>
  <c r="C120" i="14"/>
  <c r="B122" i="14"/>
  <c r="C60" i="11"/>
  <c r="C61" i="11" s="1"/>
  <c r="D60" i="11"/>
  <c r="H60" i="11"/>
  <c r="K61" i="11"/>
  <c r="H61" i="11" s="1"/>
  <c r="F43" i="14"/>
  <c r="B164" i="28"/>
  <c r="C164" i="28" s="1"/>
  <c r="G89" i="25"/>
  <c r="D209" i="28"/>
  <c r="E63" i="11"/>
  <c r="E51" i="25"/>
  <c r="C52" i="25"/>
  <c r="D70" i="25"/>
  <c r="B71" i="25"/>
  <c r="B72" i="25" s="1"/>
  <c r="B73" i="25" s="1"/>
  <c r="B62" i="11"/>
  <c r="F61" i="11"/>
  <c r="C122" i="14" l="1"/>
  <c r="E122" i="14"/>
  <c r="A122" i="14"/>
  <c r="B124" i="14"/>
  <c r="D61" i="11"/>
  <c r="G61" i="11"/>
  <c r="K62" i="11"/>
  <c r="G62" i="11" s="1"/>
  <c r="G90" i="25"/>
  <c r="D212" i="28"/>
  <c r="B61" i="13"/>
  <c r="B141" i="13"/>
  <c r="B121" i="13"/>
  <c r="B101" i="13"/>
  <c r="B161" i="13"/>
  <c r="B81" i="13"/>
  <c r="E64" i="11"/>
  <c r="B74" i="25"/>
  <c r="D73" i="25"/>
  <c r="A24" i="27" s="1"/>
  <c r="A25" i="27" s="1"/>
  <c r="E52" i="25"/>
  <c r="C53" i="25"/>
  <c r="F62" i="11"/>
  <c r="F44" i="14" s="1"/>
  <c r="B63" i="11"/>
  <c r="C124" i="14" l="1"/>
  <c r="E124" i="14"/>
  <c r="A124" i="14"/>
  <c r="B126" i="14"/>
  <c r="C62" i="11"/>
  <c r="D62" i="11"/>
  <c r="H62" i="11"/>
  <c r="F154" i="13"/>
  <c r="F125" i="13"/>
  <c r="F91" i="13"/>
  <c r="F62" i="13"/>
  <c r="F28" i="13"/>
  <c r="F51" i="13"/>
  <c r="F142" i="13"/>
  <c r="F45" i="13"/>
  <c r="F165" i="13"/>
  <c r="F68" i="13"/>
  <c r="F151" i="13"/>
  <c r="F122" i="13"/>
  <c r="F88" i="13"/>
  <c r="F54" i="13"/>
  <c r="F25" i="13"/>
  <c r="F148" i="13"/>
  <c r="F85" i="13"/>
  <c r="F74" i="13"/>
  <c r="F131" i="13"/>
  <c r="F34" i="13"/>
  <c r="F128" i="13"/>
  <c r="F65" i="13"/>
  <c r="F114" i="13"/>
  <c r="F22" i="13"/>
  <c r="F145" i="13"/>
  <c r="F111" i="13"/>
  <c r="F82" i="13"/>
  <c r="F48" i="13"/>
  <c r="F171" i="13"/>
  <c r="F108" i="13"/>
  <c r="F102" i="13"/>
  <c r="F168" i="13"/>
  <c r="F134" i="13"/>
  <c r="F105" i="13"/>
  <c r="F71" i="13"/>
  <c r="F42" i="13"/>
  <c r="F162" i="13"/>
  <c r="F94" i="13"/>
  <c r="F31" i="13"/>
  <c r="B19" i="28"/>
  <c r="C19" i="28" s="1"/>
  <c r="B36" i="28"/>
  <c r="C36" i="28" s="1"/>
  <c r="B53" i="28"/>
  <c r="C53" i="28" s="1"/>
  <c r="B70" i="28"/>
  <c r="C70" i="28" s="1"/>
  <c r="B87" i="28"/>
  <c r="C87" i="28" s="1"/>
  <c r="B104" i="28"/>
  <c r="C104" i="28" s="1"/>
  <c r="B121" i="28"/>
  <c r="C121" i="28" s="1"/>
  <c r="B138" i="28"/>
  <c r="C138" i="28" s="1"/>
  <c r="F179" i="13"/>
  <c r="E161" i="13"/>
  <c r="F177" i="13" s="1"/>
  <c r="F178" i="13"/>
  <c r="F139" i="13"/>
  <c r="F138" i="13"/>
  <c r="E121" i="13"/>
  <c r="F137" i="13" s="1"/>
  <c r="F79" i="13"/>
  <c r="E61" i="13"/>
  <c r="F77" i="13" s="1"/>
  <c r="F78" i="13"/>
  <c r="F119" i="13"/>
  <c r="E101" i="13"/>
  <c r="F117" i="13" s="1"/>
  <c r="F118" i="13"/>
  <c r="F159" i="13"/>
  <c r="E141" i="13"/>
  <c r="F157" i="13" s="1"/>
  <c r="F158" i="13"/>
  <c r="F99" i="13"/>
  <c r="F98" i="13"/>
  <c r="E81" i="13"/>
  <c r="F97" i="13" s="1"/>
  <c r="A30" i="27"/>
  <c r="A44" i="27"/>
  <c r="A40" i="27"/>
  <c r="A39" i="27"/>
  <c r="A14" i="27"/>
  <c r="A15" i="27" s="1"/>
  <c r="A31" i="27"/>
  <c r="A28" i="27"/>
  <c r="A38" i="27"/>
  <c r="A43" i="27"/>
  <c r="A26" i="27"/>
  <c r="A27" i="27" s="1"/>
  <c r="A47" i="27"/>
  <c r="A12" i="27"/>
  <c r="A13" i="27" s="1"/>
  <c r="A16" i="27"/>
  <c r="A17" i="27" s="1"/>
  <c r="A8" i="27"/>
  <c r="A9" i="27" s="1"/>
  <c r="A18" i="27"/>
  <c r="A19" i="27" s="1"/>
  <c r="A45" i="27"/>
  <c r="A35" i="27"/>
  <c r="A20" i="27"/>
  <c r="A21" i="27" s="1"/>
  <c r="A37" i="27"/>
  <c r="A33" i="27"/>
  <c r="A36" i="27"/>
  <c r="A22" i="27"/>
  <c r="A23" i="27" s="1"/>
  <c r="A48" i="27"/>
  <c r="A10" i="27"/>
  <c r="A11" i="27" s="1"/>
  <c r="A32" i="27"/>
  <c r="A4" i="27"/>
  <c r="A5" i="27" s="1"/>
  <c r="A29" i="27"/>
  <c r="A46" i="27"/>
  <c r="A6" i="27"/>
  <c r="A7" i="27" s="1"/>
  <c r="A42" i="27"/>
  <c r="A41" i="27"/>
  <c r="K63" i="11"/>
  <c r="D215" i="28"/>
  <c r="G91" i="25"/>
  <c r="G92" i="25" s="1"/>
  <c r="G93" i="25" s="1"/>
  <c r="G94" i="25" s="1"/>
  <c r="E65" i="11"/>
  <c r="B5" i="13"/>
  <c r="B2" i="13"/>
  <c r="B34" i="13"/>
  <c r="B31" i="13"/>
  <c r="B25" i="13"/>
  <c r="B62" i="13"/>
  <c r="B28" i="13"/>
  <c r="B14" i="13"/>
  <c r="B11" i="13"/>
  <c r="B22" i="13"/>
  <c r="B8" i="13"/>
  <c r="B131" i="13"/>
  <c r="B162" i="13"/>
  <c r="B82" i="13"/>
  <c r="B45" i="13"/>
  <c r="B125" i="13"/>
  <c r="B65" i="13"/>
  <c r="B42" i="13"/>
  <c r="B128" i="13"/>
  <c r="B122" i="13"/>
  <c r="B51" i="13"/>
  <c r="B142" i="13"/>
  <c r="B48" i="13"/>
  <c r="B102" i="13"/>
  <c r="B165" i="13"/>
  <c r="B68" i="13"/>
  <c r="B54" i="13"/>
  <c r="B145" i="13"/>
  <c r="B134" i="13"/>
  <c r="B105" i="13"/>
  <c r="B85" i="13"/>
  <c r="B148" i="13"/>
  <c r="B168" i="13"/>
  <c r="B108" i="13"/>
  <c r="B71" i="13"/>
  <c r="B88" i="13"/>
  <c r="B91" i="13"/>
  <c r="B171" i="13"/>
  <c r="B74" i="13"/>
  <c r="B111" i="13"/>
  <c r="B151" i="13"/>
  <c r="B114" i="13"/>
  <c r="B154" i="13"/>
  <c r="B94" i="13"/>
  <c r="E53" i="25"/>
  <c r="C54" i="25"/>
  <c r="D74" i="25"/>
  <c r="A49" i="27" s="1"/>
  <c r="B75" i="25"/>
  <c r="B64" i="11"/>
  <c r="B65" i="11" s="1"/>
  <c r="B66" i="11" s="1"/>
  <c r="F63" i="11"/>
  <c r="B174" i="13" s="1"/>
  <c r="C126" i="14" l="1"/>
  <c r="E126" i="14"/>
  <c r="A126" i="14"/>
  <c r="B128" i="14"/>
  <c r="D63" i="11"/>
  <c r="D64" i="11" s="1"/>
  <c r="D65" i="11" s="1"/>
  <c r="D66" i="11" s="1"/>
  <c r="D67" i="11" s="1"/>
  <c r="D68" i="11" s="1"/>
  <c r="D69" i="11" s="1"/>
  <c r="D70" i="11" s="1"/>
  <c r="D71" i="11" s="1"/>
  <c r="D72" i="11" s="1"/>
  <c r="H63" i="11"/>
  <c r="C63" i="11"/>
  <c r="C64" i="11" s="1"/>
  <c r="C65" i="11" s="1"/>
  <c r="C66" i="11" s="1"/>
  <c r="C67" i="11" s="1"/>
  <c r="C68" i="11" s="1"/>
  <c r="C69" i="11" s="1"/>
  <c r="C70" i="11" s="1"/>
  <c r="C71" i="11" s="1"/>
  <c r="C72" i="11" s="1"/>
  <c r="F174" i="13"/>
  <c r="E174" i="13"/>
  <c r="E68" i="13"/>
  <c r="E151" i="13"/>
  <c r="E168" i="13"/>
  <c r="E165" i="13"/>
  <c r="E65" i="13"/>
  <c r="E42" i="13"/>
  <c r="F44" i="13"/>
  <c r="E111" i="13"/>
  <c r="E148" i="13"/>
  <c r="E102" i="13"/>
  <c r="E125" i="13"/>
  <c r="E128" i="13"/>
  <c r="E108" i="13"/>
  <c r="E74" i="13"/>
  <c r="E28" i="13"/>
  <c r="E45" i="13"/>
  <c r="E105" i="13"/>
  <c r="E62" i="13"/>
  <c r="E154" i="13"/>
  <c r="E114" i="13"/>
  <c r="E22" i="13"/>
  <c r="E85" i="13"/>
  <c r="E171" i="13"/>
  <c r="E142" i="13"/>
  <c r="E82" i="13"/>
  <c r="E91" i="13"/>
  <c r="E134" i="13"/>
  <c r="E51" i="13"/>
  <c r="E162" i="13"/>
  <c r="E25" i="13"/>
  <c r="E71" i="13"/>
  <c r="E48" i="13"/>
  <c r="E94" i="13"/>
  <c r="E88" i="13"/>
  <c r="E145" i="13"/>
  <c r="F124" i="13"/>
  <c r="E122" i="13"/>
  <c r="E131" i="13"/>
  <c r="E31" i="13"/>
  <c r="E54" i="13"/>
  <c r="E34" i="13"/>
  <c r="E2" i="13"/>
  <c r="E11" i="13"/>
  <c r="E14" i="13"/>
  <c r="E5" i="13"/>
  <c r="E8" i="13"/>
  <c r="F45" i="14"/>
  <c r="K64" i="11"/>
  <c r="K65" i="11" s="1"/>
  <c r="K66" i="11" s="1"/>
  <c r="B175" i="28"/>
  <c r="C175" i="28" s="1"/>
  <c r="G95" i="25"/>
  <c r="D223" i="28"/>
  <c r="E66" i="11"/>
  <c r="D75" i="25"/>
  <c r="B178" i="28" s="1"/>
  <c r="C178" i="28" s="1"/>
  <c r="B76" i="25"/>
  <c r="C55" i="25"/>
  <c r="E54" i="25"/>
  <c r="B67" i="11"/>
  <c r="F66" i="11"/>
  <c r="E128" i="14" l="1"/>
  <c r="A128" i="14"/>
  <c r="C128" i="14"/>
  <c r="B130" i="14"/>
  <c r="G63" i="11"/>
  <c r="K67" i="11"/>
  <c r="G96" i="25"/>
  <c r="D226" i="28"/>
  <c r="E67" i="11"/>
  <c r="B181" i="13"/>
  <c r="E55" i="25"/>
  <c r="C56" i="25"/>
  <c r="D76" i="25"/>
  <c r="B77" i="25"/>
  <c r="F67" i="11"/>
  <c r="B68" i="11"/>
  <c r="C130" i="14" l="1"/>
  <c r="E130" i="14"/>
  <c r="A130" i="14"/>
  <c r="B132" i="14"/>
  <c r="F198" i="13"/>
  <c r="F199" i="13"/>
  <c r="E181" i="13"/>
  <c r="F197" i="13" s="1"/>
  <c r="K68" i="11"/>
  <c r="B181" i="28"/>
  <c r="C181" i="28" s="1"/>
  <c r="G97" i="25"/>
  <c r="D229" i="28"/>
  <c r="E68" i="11"/>
  <c r="B78" i="25"/>
  <c r="B79" i="25" s="1"/>
  <c r="B80" i="25" s="1"/>
  <c r="D77" i="25"/>
  <c r="E56" i="25"/>
  <c r="C57" i="25"/>
  <c r="B69" i="11"/>
  <c r="F68" i="11"/>
  <c r="C132" i="14" l="1"/>
  <c r="E132" i="14"/>
  <c r="A132" i="14"/>
  <c r="B134" i="14"/>
  <c r="B81" i="25"/>
  <c r="B82" i="25" s="1"/>
  <c r="D80" i="25"/>
  <c r="K69" i="11"/>
  <c r="G98" i="25"/>
  <c r="G99" i="25" s="1"/>
  <c r="G100" i="25" s="1"/>
  <c r="G101" i="25" s="1"/>
  <c r="D232" i="28"/>
  <c r="E69" i="11"/>
  <c r="C58" i="25"/>
  <c r="E57" i="25"/>
  <c r="F69" i="11"/>
  <c r="B70" i="11"/>
  <c r="C134" i="14" l="1"/>
  <c r="E134" i="14"/>
  <c r="A134" i="14"/>
  <c r="B136" i="14"/>
  <c r="D81" i="25"/>
  <c r="B192" i="28" s="1"/>
  <c r="C192" i="28" s="1"/>
  <c r="K70" i="11"/>
  <c r="G102" i="25"/>
  <c r="D240" i="28"/>
  <c r="E70" i="11"/>
  <c r="D82" i="25"/>
  <c r="B83" i="25"/>
  <c r="C59" i="25"/>
  <c r="E58" i="25"/>
  <c r="B71" i="11"/>
  <c r="B72" i="11" s="1"/>
  <c r="B73" i="11" s="1"/>
  <c r="F70" i="11"/>
  <c r="C136" i="14" l="1"/>
  <c r="E136" i="14"/>
  <c r="A136" i="14"/>
  <c r="B138" i="14"/>
  <c r="K71" i="11"/>
  <c r="K72" i="11" s="1"/>
  <c r="K73" i="11" s="1"/>
  <c r="B195" i="28"/>
  <c r="C195" i="28" s="1"/>
  <c r="G103" i="25"/>
  <c r="D243" i="28"/>
  <c r="E71" i="11"/>
  <c r="E59" i="25"/>
  <c r="C60" i="25"/>
  <c r="D83" i="25"/>
  <c r="B198" i="28" s="1"/>
  <c r="C198" i="28" s="1"/>
  <c r="B84" i="25"/>
  <c r="B74" i="11"/>
  <c r="F73" i="11"/>
  <c r="C138" i="14" l="1"/>
  <c r="E138" i="14"/>
  <c r="A138" i="14"/>
  <c r="B140" i="14"/>
  <c r="H73" i="11"/>
  <c r="C73" i="11"/>
  <c r="D73" i="11"/>
  <c r="G73" i="11"/>
  <c r="F46" i="14"/>
  <c r="F47" i="14"/>
  <c r="K74" i="11"/>
  <c r="G74" i="11" s="1"/>
  <c r="G104" i="25"/>
  <c r="D246" i="28"/>
  <c r="E72" i="11"/>
  <c r="D84" i="25"/>
  <c r="B85" i="25"/>
  <c r="B86" i="25" s="1"/>
  <c r="B87" i="25" s="1"/>
  <c r="E60" i="25"/>
  <c r="C61" i="25"/>
  <c r="F74" i="11"/>
  <c r="B75" i="11"/>
  <c r="C140" i="14" l="1"/>
  <c r="E140" i="14"/>
  <c r="A140" i="14"/>
  <c r="B142" i="14"/>
  <c r="D74" i="11"/>
  <c r="C74" i="11"/>
  <c r="H74" i="11"/>
  <c r="F48" i="14"/>
  <c r="K75" i="11"/>
  <c r="H75" i="11" s="1"/>
  <c r="G105" i="25"/>
  <c r="G106" i="25" s="1"/>
  <c r="G107" i="25" s="1"/>
  <c r="G108" i="25" s="1"/>
  <c r="D249" i="28"/>
  <c r="E73" i="11"/>
  <c r="E61" i="25"/>
  <c r="C62" i="25"/>
  <c r="D87" i="25"/>
  <c r="B88" i="25"/>
  <c r="B76" i="11"/>
  <c r="F75" i="11"/>
  <c r="C142" i="14" l="1"/>
  <c r="E142" i="14"/>
  <c r="A142" i="14"/>
  <c r="B144" i="14"/>
  <c r="C75" i="11"/>
  <c r="C76" i="11" s="1"/>
  <c r="D75" i="11"/>
  <c r="K76" i="11"/>
  <c r="G76" i="11" s="1"/>
  <c r="G109" i="25"/>
  <c r="D257" i="28"/>
  <c r="E74" i="11"/>
  <c r="B89" i="25"/>
  <c r="D88" i="25"/>
  <c r="C63" i="25"/>
  <c r="E62" i="25"/>
  <c r="B77" i="11"/>
  <c r="F76" i="11"/>
  <c r="F49" i="14" s="1"/>
  <c r="E144" i="14" l="1"/>
  <c r="A144" i="14"/>
  <c r="C144" i="14"/>
  <c r="B146" i="14"/>
  <c r="G75" i="11"/>
  <c r="H76" i="11"/>
  <c r="D76" i="11"/>
  <c r="K77" i="11"/>
  <c r="B209" i="28"/>
  <c r="C209" i="28" s="1"/>
  <c r="G110" i="25"/>
  <c r="D260" i="28"/>
  <c r="E75" i="11"/>
  <c r="E63" i="25"/>
  <c r="C64" i="25"/>
  <c r="B90" i="25"/>
  <c r="D89" i="25"/>
  <c r="F77" i="11"/>
  <c r="F50" i="14" s="1"/>
  <c r="B78" i="11"/>
  <c r="B79" i="11" s="1"/>
  <c r="B80" i="11" s="1"/>
  <c r="C146" i="14" l="1"/>
  <c r="E146" i="14"/>
  <c r="A146" i="14"/>
  <c r="B148" i="14"/>
  <c r="G77" i="11"/>
  <c r="H77" i="11"/>
  <c r="C77" i="11"/>
  <c r="C78" i="11" s="1"/>
  <c r="C79" i="11" s="1"/>
  <c r="D77" i="11"/>
  <c r="D78" i="11" s="1"/>
  <c r="D79" i="11" s="1"/>
  <c r="B91" i="25"/>
  <c r="D90" i="25"/>
  <c r="B215" i="28" s="1"/>
  <c r="C215" i="28" s="1"/>
  <c r="B81" i="11"/>
  <c r="F81" i="11" s="1"/>
  <c r="F80" i="11"/>
  <c r="F51" i="14" s="1"/>
  <c r="K78" i="11"/>
  <c r="K79" i="11" s="1"/>
  <c r="K80" i="11" s="1"/>
  <c r="B212" i="28"/>
  <c r="C212" i="28" s="1"/>
  <c r="G111" i="25"/>
  <c r="D263" i="28"/>
  <c r="E76" i="11"/>
  <c r="E64" i="25"/>
  <c r="C65" i="25"/>
  <c r="C148" i="14" l="1"/>
  <c r="E148" i="14"/>
  <c r="A148" i="14"/>
  <c r="B150" i="14"/>
  <c r="D80" i="11"/>
  <c r="D81" i="11" s="1"/>
  <c r="K81" i="11"/>
  <c r="G81" i="11" s="1"/>
  <c r="H80" i="11"/>
  <c r="C80" i="11"/>
  <c r="C81" i="11" s="1"/>
  <c r="C82" i="11" s="1"/>
  <c r="B92" i="25"/>
  <c r="B93" i="25" s="1"/>
  <c r="B94" i="25" s="1"/>
  <c r="D91" i="25"/>
  <c r="F53" i="14"/>
  <c r="F52" i="14"/>
  <c r="B82" i="11"/>
  <c r="B83" i="11" s="1"/>
  <c r="K82" i="11"/>
  <c r="H82" i="11" s="1"/>
  <c r="G112" i="25"/>
  <c r="G113" i="25" s="1"/>
  <c r="G114" i="25" s="1"/>
  <c r="G115" i="25" s="1"/>
  <c r="D266" i="28"/>
  <c r="E77" i="11"/>
  <c r="C66" i="25"/>
  <c r="E65" i="25"/>
  <c r="C150" i="14" l="1"/>
  <c r="E150" i="14"/>
  <c r="A150" i="14"/>
  <c r="B152" i="14"/>
  <c r="D82" i="11"/>
  <c r="H81" i="11"/>
  <c r="G82" i="11"/>
  <c r="G80" i="11"/>
  <c r="F82" i="11"/>
  <c r="D94" i="25"/>
  <c r="B95" i="25"/>
  <c r="F54" i="14"/>
  <c r="K83" i="11"/>
  <c r="G83" i="11" s="1"/>
  <c r="G116" i="25"/>
  <c r="D274" i="28"/>
  <c r="E78" i="11"/>
  <c r="C67" i="25"/>
  <c r="E66" i="25"/>
  <c r="B84" i="11"/>
  <c r="F83" i="11"/>
  <c r="C152" i="14" l="1"/>
  <c r="E152" i="14"/>
  <c r="A152" i="14"/>
  <c r="B154" i="14"/>
  <c r="D83" i="11"/>
  <c r="C83" i="11"/>
  <c r="H83" i="11"/>
  <c r="D95" i="25"/>
  <c r="B226" i="28" s="1"/>
  <c r="C226" i="28" s="1"/>
  <c r="B96" i="25"/>
  <c r="K84" i="11"/>
  <c r="H84" i="11" s="1"/>
  <c r="G117" i="25"/>
  <c r="D277" i="28"/>
  <c r="E79" i="11"/>
  <c r="E67" i="25"/>
  <c r="C68" i="25"/>
  <c r="B85" i="11"/>
  <c r="B86" i="11" s="1"/>
  <c r="B87" i="11" s="1"/>
  <c r="F84" i="11"/>
  <c r="F55" i="14" s="1"/>
  <c r="C154" i="14" l="1"/>
  <c r="E154" i="14"/>
  <c r="A154" i="14"/>
  <c r="B156" i="14"/>
  <c r="C84" i="11"/>
  <c r="C85" i="11" s="1"/>
  <c r="C86" i="11" s="1"/>
  <c r="C87" i="11" s="1"/>
  <c r="D84" i="11"/>
  <c r="D85" i="11" s="1"/>
  <c r="D86" i="11" s="1"/>
  <c r="D96" i="25"/>
  <c r="B229" i="28" s="1"/>
  <c r="C229" i="28" s="1"/>
  <c r="B97" i="25"/>
  <c r="K85" i="11"/>
  <c r="K86" i="11" s="1"/>
  <c r="K87" i="11" s="1"/>
  <c r="H87" i="11" s="1"/>
  <c r="G118" i="25"/>
  <c r="D280" i="28"/>
  <c r="E80" i="11"/>
  <c r="E68" i="25"/>
  <c r="C69" i="25"/>
  <c r="B88" i="11"/>
  <c r="F87" i="11"/>
  <c r="C156" i="14" l="1"/>
  <c r="E156" i="14"/>
  <c r="A156" i="14"/>
  <c r="B158" i="14"/>
  <c r="G84" i="11"/>
  <c r="D87" i="11"/>
  <c r="G87" i="11"/>
  <c r="B98" i="25"/>
  <c r="D97" i="25"/>
  <c r="B232" i="28" s="1"/>
  <c r="C232" i="28" s="1"/>
  <c r="F57" i="14"/>
  <c r="F56" i="14"/>
  <c r="K88" i="11"/>
  <c r="G88" i="11" s="1"/>
  <c r="G119" i="25"/>
  <c r="G120" i="25" s="1"/>
  <c r="G121" i="25" s="1"/>
  <c r="G122" i="25" s="1"/>
  <c r="G123" i="25" s="1"/>
  <c r="G124" i="25" s="1"/>
  <c r="G125" i="25" s="1"/>
  <c r="G126" i="25" s="1"/>
  <c r="G127" i="25" s="1"/>
  <c r="D283" i="28"/>
  <c r="E81" i="11"/>
  <c r="E69" i="25"/>
  <c r="C70" i="25"/>
  <c r="F88" i="11"/>
  <c r="B89" i="11"/>
  <c r="C158" i="14" l="1"/>
  <c r="E158" i="14"/>
  <c r="A158" i="14"/>
  <c r="B160" i="14"/>
  <c r="C88" i="11"/>
  <c r="C89" i="11" s="1"/>
  <c r="D88" i="11"/>
  <c r="H88" i="11"/>
  <c r="D98" i="25"/>
  <c r="B99" i="25"/>
  <c r="B100" i="25" s="1"/>
  <c r="B101" i="25" s="1"/>
  <c r="F58" i="14"/>
  <c r="K89" i="11"/>
  <c r="H89" i="11" s="1"/>
  <c r="E82" i="11"/>
  <c r="C71" i="25"/>
  <c r="E70" i="25"/>
  <c r="F89" i="11"/>
  <c r="B90" i="11"/>
  <c r="E160" i="14" l="1"/>
  <c r="A160" i="14"/>
  <c r="C160" i="14"/>
  <c r="D89" i="11"/>
  <c r="D90" i="11" s="1"/>
  <c r="G89" i="11"/>
  <c r="B102" i="25"/>
  <c r="D101" i="25"/>
  <c r="B91" i="11"/>
  <c r="F90" i="11"/>
  <c r="F59" i="14"/>
  <c r="K90" i="11"/>
  <c r="E83" i="11"/>
  <c r="E71" i="25"/>
  <c r="C72" i="25"/>
  <c r="D91" i="11" l="1"/>
  <c r="D92" i="11" s="1"/>
  <c r="D93" i="11" s="1"/>
  <c r="K91" i="11"/>
  <c r="G90" i="11"/>
  <c r="C90" i="11"/>
  <c r="C91" i="11" s="1"/>
  <c r="C92" i="11" s="1"/>
  <c r="C93" i="11" s="1"/>
  <c r="A54" i="27"/>
  <c r="A53" i="27"/>
  <c r="A56" i="27"/>
  <c r="A55" i="27"/>
  <c r="A58" i="27"/>
  <c r="B103" i="25"/>
  <c r="D102" i="25"/>
  <c r="B243" i="28" s="1"/>
  <c r="C243" i="28" s="1"/>
  <c r="A59" i="27"/>
  <c r="A65" i="27"/>
  <c r="A62" i="27"/>
  <c r="A63" i="27"/>
  <c r="A61" i="27"/>
  <c r="A60" i="27"/>
  <c r="B92" i="11"/>
  <c r="B93" i="11" s="1"/>
  <c r="B94" i="11" s="1"/>
  <c r="B95" i="11" s="1"/>
  <c r="F95" i="11" s="1"/>
  <c r="F91" i="11"/>
  <c r="E84" i="11"/>
  <c r="E72" i="25"/>
  <c r="C73" i="25"/>
  <c r="K92" i="11" l="1"/>
  <c r="K93" i="11" s="1"/>
  <c r="K94" i="11" s="1"/>
  <c r="H91" i="11"/>
  <c r="D94" i="11"/>
  <c r="H90" i="11"/>
  <c r="G91" i="11"/>
  <c r="A51" i="27"/>
  <c r="A52" i="27"/>
  <c r="A64" i="27"/>
  <c r="A57" i="27"/>
  <c r="A50" i="27"/>
  <c r="D103" i="25"/>
  <c r="B104" i="25"/>
  <c r="B96" i="11"/>
  <c r="B97" i="11" s="1"/>
  <c r="F94" i="11"/>
  <c r="F60" i="14"/>
  <c r="E85" i="11"/>
  <c r="C74" i="25"/>
  <c r="E73" i="25"/>
  <c r="D105" i="25"/>
  <c r="D95" i="11" l="1"/>
  <c r="H94" i="11"/>
  <c r="K95" i="11"/>
  <c r="C94" i="11"/>
  <c r="C95" i="11" s="1"/>
  <c r="G94" i="11"/>
  <c r="F96" i="11"/>
  <c r="B246" i="28"/>
  <c r="C246" i="28" s="1"/>
  <c r="D104" i="25"/>
  <c r="B249" i="28" s="1"/>
  <c r="C249" i="28" s="1"/>
  <c r="B105" i="25"/>
  <c r="B106" i="25" s="1"/>
  <c r="B107" i="25" s="1"/>
  <c r="B108" i="25" s="1"/>
  <c r="D108" i="25" s="1"/>
  <c r="F61" i="14"/>
  <c r="F62" i="14"/>
  <c r="E86" i="11"/>
  <c r="C75" i="25"/>
  <c r="E74" i="25"/>
  <c r="B98" i="11"/>
  <c r="F97" i="11"/>
  <c r="D96" i="11" l="1"/>
  <c r="G95" i="11"/>
  <c r="K96" i="11"/>
  <c r="H95" i="11"/>
  <c r="C96" i="11"/>
  <c r="B109" i="25"/>
  <c r="B110" i="25" s="1"/>
  <c r="F63" i="14"/>
  <c r="E87" i="11"/>
  <c r="E75" i="25"/>
  <c r="C76" i="25"/>
  <c r="B99" i="11"/>
  <c r="B100" i="11" s="1"/>
  <c r="B101" i="11" s="1"/>
  <c r="F98" i="11"/>
  <c r="H96" i="11" l="1"/>
  <c r="K97" i="11"/>
  <c r="G96" i="11"/>
  <c r="C97" i="11"/>
  <c r="D97" i="11"/>
  <c r="D109" i="25"/>
  <c r="B260" i="28" s="1"/>
  <c r="C260" i="28" s="1"/>
  <c r="F64" i="14"/>
  <c r="E88" i="11"/>
  <c r="D110" i="25"/>
  <c r="B111" i="25"/>
  <c r="E76" i="25"/>
  <c r="C77" i="25"/>
  <c r="F101" i="11"/>
  <c r="B102" i="11"/>
  <c r="G97" i="11" l="1"/>
  <c r="H97" i="11"/>
  <c r="K98" i="11"/>
  <c r="F65" i="14"/>
  <c r="B263" i="28"/>
  <c r="C263" i="28" s="1"/>
  <c r="E89" i="11"/>
  <c r="E77" i="25"/>
  <c r="C78" i="25"/>
  <c r="D111" i="25"/>
  <c r="B266" i="28" s="1"/>
  <c r="C266" i="28" s="1"/>
  <c r="B112" i="25"/>
  <c r="F102" i="11"/>
  <c r="B103" i="11"/>
  <c r="H98" i="11" l="1"/>
  <c r="K99" i="11"/>
  <c r="K100" i="11" s="1"/>
  <c r="K101" i="11" s="1"/>
  <c r="G98" i="11"/>
  <c r="C98" i="11"/>
  <c r="C99" i="11" s="1"/>
  <c r="C100" i="11" s="1"/>
  <c r="C101" i="11" s="1"/>
  <c r="D98" i="11"/>
  <c r="D99" i="11" s="1"/>
  <c r="D100" i="11" s="1"/>
  <c r="D101" i="11" s="1"/>
  <c r="E90" i="11"/>
  <c r="B113" i="25"/>
  <c r="B114" i="25" s="1"/>
  <c r="B115" i="25" s="1"/>
  <c r="D112" i="25"/>
  <c r="C79" i="25"/>
  <c r="E78" i="25"/>
  <c r="B104" i="11"/>
  <c r="F103" i="11"/>
  <c r="F66" i="14" s="1"/>
  <c r="H101" i="11" l="1"/>
  <c r="G101" i="11"/>
  <c r="K102" i="11"/>
  <c r="A67" i="27"/>
  <c r="E91" i="11"/>
  <c r="E79" i="25"/>
  <c r="C80" i="25"/>
  <c r="D115" i="25"/>
  <c r="B116" i="25"/>
  <c r="B105" i="11"/>
  <c r="F104" i="11"/>
  <c r="F67" i="14" s="1"/>
  <c r="G102" i="11" l="1"/>
  <c r="K103" i="11"/>
  <c r="C102" i="11"/>
  <c r="C103" i="11" s="1"/>
  <c r="D102" i="11"/>
  <c r="D103" i="11" s="1"/>
  <c r="A69" i="27"/>
  <c r="A66" i="27"/>
  <c r="A68" i="27"/>
  <c r="A72" i="27"/>
  <c r="A73" i="27"/>
  <c r="A70" i="27"/>
  <c r="A71" i="27"/>
  <c r="E92" i="11"/>
  <c r="D116" i="25"/>
  <c r="B117" i="25"/>
  <c r="E80" i="25"/>
  <c r="C81" i="25"/>
  <c r="B106" i="11"/>
  <c r="B107" i="11" s="1"/>
  <c r="B108" i="11" s="1"/>
  <c r="F105" i="11"/>
  <c r="H103" i="11" l="1"/>
  <c r="G103" i="11"/>
  <c r="K104" i="11"/>
  <c r="H102" i="11"/>
  <c r="B277" i="28"/>
  <c r="C277" i="28" s="1"/>
  <c r="E93" i="11"/>
  <c r="C82" i="25"/>
  <c r="E81" i="25"/>
  <c r="B118" i="25"/>
  <c r="D117" i="25"/>
  <c r="B280" i="28" s="1"/>
  <c r="C280" i="28" s="1"/>
  <c r="B109" i="11"/>
  <c r="F108" i="11"/>
  <c r="F68" i="14" s="1"/>
  <c r="G104" i="11" l="1"/>
  <c r="K105" i="11"/>
  <c r="K106" i="11" s="1"/>
  <c r="K107" i="11" s="1"/>
  <c r="K108" i="11" s="1"/>
  <c r="H108" i="11" s="1"/>
  <c r="C104" i="11"/>
  <c r="C105" i="11" s="1"/>
  <c r="C106" i="11" s="1"/>
  <c r="C107" i="11" s="1"/>
  <c r="C108" i="11" s="1"/>
  <c r="C109" i="11" s="1"/>
  <c r="D104" i="11"/>
  <c r="D105" i="11" s="1"/>
  <c r="D106" i="11" s="1"/>
  <c r="D107" i="11" s="1"/>
  <c r="D108" i="11" s="1"/>
  <c r="D109" i="11" s="1"/>
  <c r="F69" i="14"/>
  <c r="K109" i="11"/>
  <c r="G109" i="11" s="1"/>
  <c r="E94" i="11"/>
  <c r="D118" i="25"/>
  <c r="B119" i="25"/>
  <c r="C83" i="25"/>
  <c r="E82" i="25"/>
  <c r="B110" i="11"/>
  <c r="F109" i="11"/>
  <c r="H104" i="11" l="1"/>
  <c r="C110" i="11"/>
  <c r="G108" i="11"/>
  <c r="H109" i="11"/>
  <c r="B120" i="25"/>
  <c r="B121" i="25" s="1"/>
  <c r="B122" i="25" s="1"/>
  <c r="D119" i="25"/>
  <c r="F70" i="14"/>
  <c r="K110" i="11"/>
  <c r="H110" i="11" s="1"/>
  <c r="B283" i="28"/>
  <c r="C283" i="28" s="1"/>
  <c r="C31" i="27"/>
  <c r="C52" i="27"/>
  <c r="C36" i="27"/>
  <c r="C63" i="27"/>
  <c r="C67" i="27"/>
  <c r="C43" i="27"/>
  <c r="C48" i="27"/>
  <c r="C70" i="27"/>
  <c r="C29" i="27"/>
  <c r="C37" i="27"/>
  <c r="C74" i="27"/>
  <c r="C73" i="27"/>
  <c r="C42" i="27"/>
  <c r="C35" i="27"/>
  <c r="C50" i="27"/>
  <c r="C38" i="27"/>
  <c r="C49" i="27"/>
  <c r="C32" i="27"/>
  <c r="C34" i="27"/>
  <c r="C46" i="27"/>
  <c r="C71" i="27"/>
  <c r="C58" i="27"/>
  <c r="C57" i="27"/>
  <c r="C72" i="27"/>
  <c r="C66" i="27"/>
  <c r="C59" i="27"/>
  <c r="C68" i="27"/>
  <c r="C12" i="27"/>
  <c r="C13" i="27" s="1"/>
  <c r="C69" i="27"/>
  <c r="C55" i="27"/>
  <c r="C51" i="27"/>
  <c r="C60" i="27"/>
  <c r="C75" i="27"/>
  <c r="C30" i="27"/>
  <c r="C53" i="27"/>
  <c r="C28" i="27"/>
  <c r="C41" i="27"/>
  <c r="C33" i="27"/>
  <c r="C18" i="27"/>
  <c r="C19" i="27" s="1"/>
  <c r="C56" i="27"/>
  <c r="C54" i="27"/>
  <c r="C61" i="27"/>
  <c r="C47" i="27"/>
  <c r="C45" i="27"/>
  <c r="C64" i="27"/>
  <c r="C44" i="27"/>
  <c r="C24" i="27"/>
  <c r="C25" i="27" s="1"/>
  <c r="C16" i="27"/>
  <c r="C17" i="27" s="1"/>
  <c r="C65" i="27"/>
  <c r="C62" i="27"/>
  <c r="C76" i="27"/>
  <c r="C20" i="27"/>
  <c r="C21" i="27" s="1"/>
  <c r="C40" i="27"/>
  <c r="C39" i="27"/>
  <c r="C26" i="27"/>
  <c r="C27" i="27" s="1"/>
  <c r="C22" i="27"/>
  <c r="C23" i="27" s="1"/>
  <c r="E37" i="27"/>
  <c r="E42" i="27"/>
  <c r="E41" i="27"/>
  <c r="E43" i="27"/>
  <c r="E44" i="27"/>
  <c r="E45" i="27"/>
  <c r="E46" i="27"/>
  <c r="E47" i="27"/>
  <c r="E49" i="27"/>
  <c r="E48" i="27"/>
  <c r="E50" i="27"/>
  <c r="E51" i="27"/>
  <c r="E52" i="27"/>
  <c r="E53" i="27"/>
  <c r="E55" i="27"/>
  <c r="E57" i="27"/>
  <c r="E54" i="27"/>
  <c r="E56" i="27"/>
  <c r="E59" i="27"/>
  <c r="E58" i="27"/>
  <c r="E60" i="27"/>
  <c r="E61" i="27"/>
  <c r="E62" i="27"/>
  <c r="E63" i="27"/>
  <c r="E68" i="27"/>
  <c r="E64" i="27"/>
  <c r="E65" i="27"/>
  <c r="E67" i="27"/>
  <c r="E66" i="27"/>
  <c r="E69" i="27"/>
  <c r="E73" i="27"/>
  <c r="E70" i="27"/>
  <c r="E74" i="27"/>
  <c r="E72" i="27"/>
  <c r="E71" i="27"/>
  <c r="E76" i="27"/>
  <c r="E75" i="27"/>
  <c r="E95" i="11"/>
  <c r="E83" i="25"/>
  <c r="C84" i="25"/>
  <c r="F110" i="11"/>
  <c r="B111" i="11"/>
  <c r="D110" i="11" l="1"/>
  <c r="G110" i="11"/>
  <c r="B123" i="25"/>
  <c r="D122" i="25"/>
  <c r="F71" i="14"/>
  <c r="K111" i="11"/>
  <c r="E96" i="11"/>
  <c r="E84" i="25"/>
  <c r="C85" i="25"/>
  <c r="B112" i="11"/>
  <c r="F111" i="11"/>
  <c r="G111" i="11" l="1"/>
  <c r="D111" i="11"/>
  <c r="C111" i="11"/>
  <c r="F228" i="13"/>
  <c r="F225" i="13"/>
  <c r="F254" i="13"/>
  <c r="F194" i="13"/>
  <c r="F191" i="13"/>
  <c r="F248" i="13"/>
  <c r="F234" i="13"/>
  <c r="F242" i="13"/>
  <c r="F188" i="13"/>
  <c r="F182" i="13"/>
  <c r="F202" i="13"/>
  <c r="F262" i="13"/>
  <c r="F214" i="13"/>
  <c r="F208" i="13"/>
  <c r="F251" i="13"/>
  <c r="F185" i="13"/>
  <c r="F245" i="13"/>
  <c r="F265" i="13"/>
  <c r="F205" i="13"/>
  <c r="F222" i="13"/>
  <c r="F211" i="13"/>
  <c r="F231" i="13"/>
  <c r="B155" i="28"/>
  <c r="C155" i="28" s="1"/>
  <c r="B172" i="28"/>
  <c r="C172" i="28" s="1"/>
  <c r="B189" i="28"/>
  <c r="C189" i="28" s="1"/>
  <c r="B206" i="28"/>
  <c r="C206" i="28" s="1"/>
  <c r="B223" i="28"/>
  <c r="C223" i="28" s="1"/>
  <c r="E77" i="27"/>
  <c r="C77" i="27"/>
  <c r="A74" i="27"/>
  <c r="E78" i="27"/>
  <c r="C78" i="27"/>
  <c r="A75" i="27"/>
  <c r="A77" i="27"/>
  <c r="A76" i="27"/>
  <c r="B124" i="25"/>
  <c r="D123" i="25"/>
  <c r="K112" i="11"/>
  <c r="H112" i="11" s="1"/>
  <c r="E97" i="11"/>
  <c r="F268" i="13" s="1"/>
  <c r="B242" i="13"/>
  <c r="B222" i="13"/>
  <c r="B191" i="13"/>
  <c r="B208" i="13"/>
  <c r="B234" i="13"/>
  <c r="B265" i="13"/>
  <c r="B248" i="13"/>
  <c r="B211" i="13"/>
  <c r="B251" i="13"/>
  <c r="B245" i="13"/>
  <c r="B228" i="13"/>
  <c r="B202" i="13"/>
  <c r="B194" i="13"/>
  <c r="B182" i="13"/>
  <c r="B188" i="13"/>
  <c r="B225" i="13"/>
  <c r="B185" i="13"/>
  <c r="B262" i="13"/>
  <c r="B205" i="13"/>
  <c r="B231" i="13"/>
  <c r="B254" i="13"/>
  <c r="B214" i="13"/>
  <c r="E85" i="25"/>
  <c r="C86" i="25"/>
  <c r="F112" i="11"/>
  <c r="F72" i="14" s="1"/>
  <c r="B113" i="11"/>
  <c r="B114" i="11" s="1"/>
  <c r="B115" i="11" s="1"/>
  <c r="C112" i="11" l="1"/>
  <c r="C113" i="11" s="1"/>
  <c r="C114" i="11" s="1"/>
  <c r="D112" i="11"/>
  <c r="D113" i="11" s="1"/>
  <c r="D114" i="11" s="1"/>
  <c r="H111" i="11"/>
  <c r="B268" i="13"/>
  <c r="E268" i="13" s="1"/>
  <c r="G112" i="11"/>
  <c r="E262" i="13"/>
  <c r="E245" i="13"/>
  <c r="E222" i="13"/>
  <c r="F187" i="13"/>
  <c r="E185" i="13"/>
  <c r="E251" i="13"/>
  <c r="E242" i="13"/>
  <c r="E248" i="13"/>
  <c r="E228" i="13"/>
  <c r="E211" i="13"/>
  <c r="E254" i="13"/>
  <c r="E182" i="13"/>
  <c r="F184" i="13"/>
  <c r="E265" i="13"/>
  <c r="E191" i="13"/>
  <c r="F193" i="13"/>
  <c r="F190" i="13"/>
  <c r="E188" i="13"/>
  <c r="E231" i="13"/>
  <c r="E234" i="13"/>
  <c r="E205" i="13"/>
  <c r="E225" i="13"/>
  <c r="E214" i="13"/>
  <c r="E194" i="13"/>
  <c r="F196" i="13"/>
  <c r="E202" i="13"/>
  <c r="E208" i="13"/>
  <c r="A78" i="27"/>
  <c r="B125" i="25"/>
  <c r="B126" i="25" s="1"/>
  <c r="B127" i="25" s="1"/>
  <c r="D124" i="25"/>
  <c r="F73" i="14"/>
  <c r="K113" i="11"/>
  <c r="K114" i="11" s="1"/>
  <c r="K115" i="11" s="1"/>
  <c r="H115" i="11" s="1"/>
  <c r="E98" i="11"/>
  <c r="C87" i="25"/>
  <c r="E86" i="25"/>
  <c r="B116" i="11"/>
  <c r="F115" i="11"/>
  <c r="D115" i="11" l="1"/>
  <c r="C115" i="11"/>
  <c r="G115" i="11"/>
  <c r="A79" i="27"/>
  <c r="C79" i="27"/>
  <c r="E79" i="27"/>
  <c r="A2" i="27"/>
  <c r="A3" i="27" s="1"/>
  <c r="A34" i="27"/>
  <c r="K116" i="11"/>
  <c r="G116" i="11" s="1"/>
  <c r="E99" i="11"/>
  <c r="E87" i="25"/>
  <c r="C88" i="25"/>
  <c r="B117" i="11"/>
  <c r="F116" i="11"/>
  <c r="C116" i="11" l="1"/>
  <c r="D116" i="11"/>
  <c r="H116" i="11"/>
  <c r="D126" i="28"/>
  <c r="D109" i="28"/>
  <c r="D92" i="28"/>
  <c r="F92" i="28"/>
  <c r="D128" i="28"/>
  <c r="F78" i="28"/>
  <c r="D140" i="28"/>
  <c r="D64" i="28"/>
  <c r="D12" i="28"/>
  <c r="D146" i="28"/>
  <c r="F27" i="28"/>
  <c r="F38" i="28"/>
  <c r="D47" i="28"/>
  <c r="D81" i="28"/>
  <c r="F30" i="28"/>
  <c r="D98" i="28"/>
  <c r="F47" i="28"/>
  <c r="D108" i="28"/>
  <c r="D91" i="28"/>
  <c r="D74" i="28"/>
  <c r="D75" i="28"/>
  <c r="D112" i="28"/>
  <c r="D54" i="28"/>
  <c r="D77" i="28"/>
  <c r="D131" i="28"/>
  <c r="D142" i="28"/>
  <c r="D145" i="28"/>
  <c r="D27" i="28"/>
  <c r="F41" i="28"/>
  <c r="D46" i="28"/>
  <c r="D63" i="28"/>
  <c r="D41" i="28"/>
  <c r="F146" i="28"/>
  <c r="F55" i="28"/>
  <c r="D58" i="28"/>
  <c r="F61" i="28"/>
  <c r="D61" i="28"/>
  <c r="F95" i="28"/>
  <c r="D72" i="28"/>
  <c r="F132" i="28"/>
  <c r="D97" i="28"/>
  <c r="D115" i="28"/>
  <c r="D148" i="28"/>
  <c r="D26" i="28"/>
  <c r="D40" i="28"/>
  <c r="F106" i="28"/>
  <c r="D57" i="28"/>
  <c r="D89" i="28"/>
  <c r="F58" i="28"/>
  <c r="D6" i="28"/>
  <c r="F75" i="28"/>
  <c r="F72" i="28"/>
  <c r="F98" i="28"/>
  <c r="D149" i="28"/>
  <c r="D55" i="28"/>
  <c r="D4" i="28"/>
  <c r="D7" i="28"/>
  <c r="F4" i="28"/>
  <c r="D105" i="28"/>
  <c r="D88" i="28"/>
  <c r="D60" i="28"/>
  <c r="D3" i="28"/>
  <c r="F64" i="28"/>
  <c r="F81" i="28"/>
  <c r="D114" i="28"/>
  <c r="F149" i="28"/>
  <c r="D29" i="28"/>
  <c r="D43" i="28"/>
  <c r="D95" i="28"/>
  <c r="D38" i="28"/>
  <c r="D122" i="28"/>
  <c r="D71" i="28"/>
  <c r="F140" i="28"/>
  <c r="F89" i="28"/>
  <c r="D125" i="28"/>
  <c r="F7" i="28"/>
  <c r="D94" i="28"/>
  <c r="F115" i="28"/>
  <c r="F143" i="28"/>
  <c r="D80" i="28"/>
  <c r="D24" i="28"/>
  <c r="D30" i="28"/>
  <c r="D44" i="28"/>
  <c r="F13" i="28"/>
  <c r="F44" i="28"/>
  <c r="F126" i="28"/>
  <c r="F109" i="28"/>
  <c r="D143" i="28"/>
  <c r="D106" i="28"/>
  <c r="F123" i="28"/>
  <c r="F129" i="28"/>
  <c r="D129" i="28"/>
  <c r="D123" i="28"/>
  <c r="D111" i="28"/>
  <c r="D78" i="28"/>
  <c r="D132" i="28"/>
  <c r="D13" i="28"/>
  <c r="D23" i="28"/>
  <c r="D37" i="28"/>
  <c r="D139" i="28"/>
  <c r="F112" i="28"/>
  <c r="F24" i="28"/>
  <c r="D157" i="28"/>
  <c r="F225" i="28"/>
  <c r="F208" i="28"/>
  <c r="D162" i="28"/>
  <c r="F183" i="28"/>
  <c r="D180" i="28"/>
  <c r="D207" i="28"/>
  <c r="F163" i="28"/>
  <c r="F180" i="28"/>
  <c r="F197" i="28"/>
  <c r="D179" i="28"/>
  <c r="F200" i="28"/>
  <c r="D199" i="28"/>
  <c r="D166" i="28"/>
  <c r="D213" i="28"/>
  <c r="D194" i="28"/>
  <c r="D159" i="28"/>
  <c r="D183" i="28"/>
  <c r="D228" i="28"/>
  <c r="D165" i="28"/>
  <c r="F174" i="28"/>
  <c r="F214" i="28"/>
  <c r="D227" i="28"/>
  <c r="D211" i="28"/>
  <c r="F160" i="28"/>
  <c r="D208" i="28"/>
  <c r="D214" i="28"/>
  <c r="D176" i="28"/>
  <c r="D197" i="28"/>
  <c r="D200" i="28"/>
  <c r="D196" i="28"/>
  <c r="D174" i="28"/>
  <c r="D225" i="28"/>
  <c r="F228" i="28"/>
  <c r="F177" i="28"/>
  <c r="D193" i="28"/>
  <c r="D210" i="28"/>
  <c r="F194" i="28"/>
  <c r="F157" i="28"/>
  <c r="F166" i="28"/>
  <c r="F211" i="28"/>
  <c r="D224" i="28"/>
  <c r="D182" i="28"/>
  <c r="D156" i="28"/>
  <c r="D177" i="28"/>
  <c r="D160" i="28"/>
  <c r="D163" i="28"/>
  <c r="D173" i="28"/>
  <c r="D231" i="28"/>
  <c r="D230" i="28"/>
  <c r="F231" i="28"/>
  <c r="F248" i="28"/>
  <c r="D242" i="28"/>
  <c r="D251" i="28"/>
  <c r="D259" i="28"/>
  <c r="D264" i="28"/>
  <c r="F245" i="28"/>
  <c r="F242" i="28"/>
  <c r="D233" i="28"/>
  <c r="D265" i="28"/>
  <c r="D262" i="28"/>
  <c r="F265" i="28"/>
  <c r="D261" i="28"/>
  <c r="D258" i="28"/>
  <c r="F234" i="28"/>
  <c r="D241" i="28"/>
  <c r="D234" i="28"/>
  <c r="F262" i="28"/>
  <c r="D244" i="28"/>
  <c r="D250" i="28"/>
  <c r="F251" i="28"/>
  <c r="D247" i="28"/>
  <c r="D245" i="28"/>
  <c r="D248" i="28"/>
  <c r="F259" i="28"/>
  <c r="F268" i="28"/>
  <c r="D268" i="28"/>
  <c r="D267" i="28"/>
  <c r="D190" i="28"/>
  <c r="D20" i="28"/>
  <c r="F10" i="28"/>
  <c r="D21" i="28"/>
  <c r="D191" i="28"/>
  <c r="F217" i="28"/>
  <c r="D216" i="28"/>
  <c r="F191" i="28"/>
  <c r="D278" i="28"/>
  <c r="D276" i="28"/>
  <c r="D10" i="28"/>
  <c r="D284" i="28"/>
  <c r="D282" i="28"/>
  <c r="F276" i="28"/>
  <c r="F282" i="28"/>
  <c r="F285" i="28"/>
  <c r="D281" i="28"/>
  <c r="D279" i="28"/>
  <c r="D217" i="28"/>
  <c r="D275" i="28"/>
  <c r="D285" i="28"/>
  <c r="F279" i="28"/>
  <c r="F21" i="28"/>
  <c r="D9" i="28"/>
  <c r="F75" i="14"/>
  <c r="F74" i="14"/>
  <c r="K117" i="11"/>
  <c r="H117" i="11" s="1"/>
  <c r="E100" i="11"/>
  <c r="E88" i="25"/>
  <c r="C89" i="25"/>
  <c r="F117" i="11"/>
  <c r="B118" i="11"/>
  <c r="D117" i="11" l="1"/>
  <c r="C117" i="11"/>
  <c r="C118" i="11" s="1"/>
  <c r="G117" i="11"/>
  <c r="F76" i="14"/>
  <c r="K118" i="11"/>
  <c r="G118" i="11" s="1"/>
  <c r="E101" i="11"/>
  <c r="C90" i="25"/>
  <c r="E89" i="25"/>
  <c r="F118" i="11"/>
  <c r="B119" i="11"/>
  <c r="D118" i="11" l="1"/>
  <c r="H118" i="11"/>
  <c r="B120" i="11"/>
  <c r="B121" i="11" s="1"/>
  <c r="B122" i="11" s="1"/>
  <c r="F119" i="11"/>
  <c r="K119" i="11"/>
  <c r="E102" i="11"/>
  <c r="C91" i="25"/>
  <c r="E90" i="25"/>
  <c r="K120" i="11" l="1"/>
  <c r="K121" i="11" s="1"/>
  <c r="K122" i="11" s="1"/>
  <c r="H119" i="11"/>
  <c r="D119" i="11"/>
  <c r="D120" i="11" s="1"/>
  <c r="D121" i="11" s="1"/>
  <c r="D122" i="11" s="1"/>
  <c r="C119" i="11"/>
  <c r="C120" i="11" s="1"/>
  <c r="C121" i="11" s="1"/>
  <c r="C122" i="11" s="1"/>
  <c r="F95" i="14"/>
  <c r="F131" i="14"/>
  <c r="F119" i="14"/>
  <c r="F145" i="14"/>
  <c r="F153" i="14"/>
  <c r="F101" i="14"/>
  <c r="F91" i="14"/>
  <c r="F149" i="14"/>
  <c r="F86" i="14"/>
  <c r="F90" i="14"/>
  <c r="F105" i="14"/>
  <c r="F94" i="14"/>
  <c r="F84" i="14"/>
  <c r="F135" i="14"/>
  <c r="F88" i="14"/>
  <c r="F89" i="14"/>
  <c r="F137" i="14"/>
  <c r="F99" i="14"/>
  <c r="F141" i="14"/>
  <c r="F121" i="14"/>
  <c r="F113" i="14"/>
  <c r="F151" i="14"/>
  <c r="F117" i="14"/>
  <c r="F147" i="14"/>
  <c r="F112" i="14"/>
  <c r="F93" i="14"/>
  <c r="F111" i="14"/>
  <c r="F115" i="14"/>
  <c r="F107" i="14"/>
  <c r="F110" i="14"/>
  <c r="F100" i="14"/>
  <c r="F118" i="14"/>
  <c r="F87" i="14"/>
  <c r="F106" i="14"/>
  <c r="F125" i="14"/>
  <c r="F143" i="14"/>
  <c r="F85" i="14"/>
  <c r="F155" i="14"/>
  <c r="F133" i="14"/>
  <c r="F92" i="14"/>
  <c r="F127" i="14"/>
  <c r="F109" i="14"/>
  <c r="F97" i="14"/>
  <c r="F139" i="14"/>
  <c r="F120" i="14"/>
  <c r="F108" i="14"/>
  <c r="F83" i="14"/>
  <c r="F116" i="14"/>
  <c r="F104" i="14"/>
  <c r="F102" i="14"/>
  <c r="F124" i="14"/>
  <c r="F123" i="14"/>
  <c r="F122" i="14"/>
  <c r="F98" i="14"/>
  <c r="F103" i="14"/>
  <c r="F130" i="14"/>
  <c r="F128" i="14"/>
  <c r="F114" i="14"/>
  <c r="F126" i="14"/>
  <c r="F96" i="14"/>
  <c r="F129" i="14"/>
  <c r="F134" i="14"/>
  <c r="F132" i="14"/>
  <c r="F136" i="14"/>
  <c r="F142" i="14"/>
  <c r="F138" i="14"/>
  <c r="F140" i="14"/>
  <c r="F146" i="14"/>
  <c r="F144" i="14"/>
  <c r="F148" i="14"/>
  <c r="F152" i="14"/>
  <c r="F150" i="14"/>
  <c r="F154" i="14"/>
  <c r="B123" i="11"/>
  <c r="F122" i="11"/>
  <c r="F78" i="14"/>
  <c r="F77" i="14"/>
  <c r="E103" i="11"/>
  <c r="E91" i="25"/>
  <c r="C92" i="25"/>
  <c r="K123" i="11" l="1"/>
  <c r="H122" i="11"/>
  <c r="G119" i="11"/>
  <c r="F156" i="14"/>
  <c r="F157" i="14"/>
  <c r="B124" i="11"/>
  <c r="F123" i="11"/>
  <c r="F79" i="14"/>
  <c r="E104" i="11"/>
  <c r="E92" i="25"/>
  <c r="C93" i="25"/>
  <c r="K124" i="11" l="1"/>
  <c r="G123" i="11"/>
  <c r="D123" i="11"/>
  <c r="C123" i="11"/>
  <c r="C124" i="11" s="1"/>
  <c r="C125" i="11" s="1"/>
  <c r="C126" i="11" s="1"/>
  <c r="C127" i="11" s="1"/>
  <c r="G122" i="11"/>
  <c r="F158" i="14"/>
  <c r="F159" i="14"/>
  <c r="B125" i="11"/>
  <c r="F124" i="11"/>
  <c r="E105" i="11"/>
  <c r="E93" i="25"/>
  <c r="C94" i="25"/>
  <c r="D124" i="11" l="1"/>
  <c r="D125" i="11" s="1"/>
  <c r="D126" i="11" s="1"/>
  <c r="D127" i="11" s="1"/>
  <c r="H123" i="11"/>
  <c r="K125" i="11"/>
  <c r="K126" i="11" s="1"/>
  <c r="K127" i="11" s="1"/>
  <c r="H124" i="11"/>
  <c r="G124" i="11"/>
  <c r="F160" i="14"/>
  <c r="F161" i="14"/>
  <c r="B126" i="11"/>
  <c r="F125" i="11"/>
  <c r="F80" i="14"/>
  <c r="E106" i="11"/>
  <c r="C95" i="25"/>
  <c r="E94" i="25"/>
  <c r="F81" i="14" l="1"/>
  <c r="B127" i="11"/>
  <c r="F126" i="11"/>
  <c r="E107" i="11"/>
  <c r="E95" i="25"/>
  <c r="C96" i="25"/>
  <c r="F82" i="14" l="1"/>
  <c r="E108" i="11"/>
  <c r="E96" i="25"/>
  <c r="C97" i="25"/>
  <c r="E109" i="11" l="1"/>
  <c r="C98" i="25"/>
  <c r="E97" i="25"/>
  <c r="E110" i="11" l="1"/>
  <c r="C99" i="25"/>
  <c r="E98" i="25"/>
  <c r="E111" i="11" l="1"/>
  <c r="E99" i="25"/>
  <c r="C100" i="25"/>
  <c r="E112" i="11" l="1"/>
  <c r="E100" i="25"/>
  <c r="C101" i="25"/>
  <c r="B240" i="28" l="1"/>
  <c r="C240" i="28" s="1"/>
  <c r="F305" i="13"/>
  <c r="F294" i="13"/>
  <c r="B257" i="28"/>
  <c r="C257" i="28" s="1"/>
  <c r="F288" i="13"/>
  <c r="F285" i="13"/>
  <c r="F271" i="13"/>
  <c r="F282" i="13"/>
  <c r="F291" i="13"/>
  <c r="F308" i="13"/>
  <c r="F274" i="13"/>
  <c r="F302" i="13"/>
  <c r="F311" i="13"/>
  <c r="E113" i="11"/>
  <c r="F314" i="13" s="1"/>
  <c r="B308" i="13"/>
  <c r="B302" i="13"/>
  <c r="B288" i="13"/>
  <c r="B285" i="13"/>
  <c r="B311" i="13"/>
  <c r="B291" i="13"/>
  <c r="B274" i="13"/>
  <c r="B294" i="13"/>
  <c r="B282" i="13"/>
  <c r="B271" i="13"/>
  <c r="B305" i="13"/>
  <c r="E101" i="25"/>
  <c r="C102" i="25"/>
  <c r="B314" i="13" l="1"/>
  <c r="E314" i="13" s="1"/>
  <c r="E271" i="13"/>
  <c r="F296" i="13"/>
  <c r="E294" i="13"/>
  <c r="E285" i="13"/>
  <c r="E288" i="13"/>
  <c r="E302" i="13"/>
  <c r="E274" i="13"/>
  <c r="E311" i="13"/>
  <c r="E305" i="13"/>
  <c r="E282" i="13"/>
  <c r="E308" i="13"/>
  <c r="E291" i="13"/>
  <c r="E114" i="11"/>
  <c r="C103" i="25"/>
  <c r="E102" i="25"/>
  <c r="E115" i="11" l="1"/>
  <c r="E103" i="25"/>
  <c r="C104" i="25"/>
  <c r="E116" i="11" l="1"/>
  <c r="E104" i="25"/>
  <c r="C105" i="25"/>
  <c r="E117" i="11" l="1"/>
  <c r="C106" i="25"/>
  <c r="E105" i="25"/>
  <c r="E118" i="11" l="1"/>
  <c r="C107" i="25"/>
  <c r="E106" i="25"/>
  <c r="E119" i="11" l="1"/>
  <c r="E107" i="25"/>
  <c r="C108" i="25"/>
  <c r="E120" i="11" l="1"/>
  <c r="E108" i="25"/>
  <c r="C109" i="25"/>
  <c r="F322" i="13" l="1"/>
  <c r="F325" i="13"/>
  <c r="F331" i="13"/>
  <c r="F328" i="13"/>
  <c r="F334" i="13"/>
  <c r="B274" i="28"/>
  <c r="C274" i="28" s="1"/>
  <c r="E121" i="11"/>
  <c r="B331" i="13"/>
  <c r="B328" i="13"/>
  <c r="B322" i="13"/>
  <c r="B334" i="13"/>
  <c r="B325" i="13"/>
  <c r="E109" i="25"/>
  <c r="C110" i="25"/>
  <c r="E325" i="13" l="1"/>
  <c r="E328" i="13"/>
  <c r="E334" i="13"/>
  <c r="E331" i="13"/>
  <c r="E322" i="13"/>
  <c r="E122" i="11"/>
  <c r="C111" i="25"/>
  <c r="E110" i="25"/>
  <c r="E123" i="11" l="1"/>
  <c r="E111" i="25"/>
  <c r="C112" i="25"/>
  <c r="E124" i="11" l="1"/>
  <c r="E112" i="25"/>
  <c r="C113" i="25"/>
  <c r="F342" i="13" l="1"/>
  <c r="B345" i="13"/>
  <c r="F345" i="13"/>
  <c r="E125" i="11"/>
  <c r="C114" i="25"/>
  <c r="E113" i="25"/>
  <c r="E345" i="13" l="1"/>
  <c r="E126" i="11"/>
  <c r="C115" i="25"/>
  <c r="E114" i="25"/>
  <c r="F70" i="13" l="1"/>
  <c r="F329" i="13"/>
  <c r="F113" i="13"/>
  <c r="H187" i="13"/>
  <c r="H207" i="13"/>
  <c r="H204" i="13"/>
  <c r="F87" i="13"/>
  <c r="F107" i="13"/>
  <c r="F50" i="13"/>
  <c r="F147" i="13"/>
  <c r="H250" i="13"/>
  <c r="H7" i="13"/>
  <c r="F253" i="13"/>
  <c r="F76" i="13"/>
  <c r="H30" i="13"/>
  <c r="H64" i="13"/>
  <c r="F332" i="13"/>
  <c r="F90" i="13"/>
  <c r="F333" i="13"/>
  <c r="H147" i="13"/>
  <c r="H327" i="13"/>
  <c r="H136" i="13"/>
  <c r="H310" i="13"/>
  <c r="H273" i="13"/>
  <c r="H127" i="13"/>
  <c r="F273" i="13"/>
  <c r="H230" i="13"/>
  <c r="F67" i="13"/>
  <c r="H76" i="13"/>
  <c r="F270" i="13"/>
  <c r="H293" i="13"/>
  <c r="H144" i="13"/>
  <c r="H307" i="13"/>
  <c r="F336" i="13"/>
  <c r="H113" i="13"/>
  <c r="H193" i="13"/>
  <c r="H107" i="13"/>
  <c r="F64" i="13"/>
  <c r="H184" i="13"/>
  <c r="H196" i="13"/>
  <c r="H344" i="13"/>
  <c r="H256" i="13"/>
  <c r="F213" i="13"/>
  <c r="F16" i="13"/>
  <c r="H324" i="13"/>
  <c r="H190" i="13"/>
  <c r="H53" i="13"/>
  <c r="F110" i="13"/>
  <c r="F256" i="13"/>
  <c r="F96" i="13"/>
  <c r="F153" i="13"/>
  <c r="H333" i="13"/>
  <c r="F33" i="13"/>
  <c r="H73" i="13"/>
  <c r="H173" i="13"/>
  <c r="H56" i="13"/>
  <c r="H247" i="13"/>
  <c r="H330" i="13"/>
  <c r="F307" i="13"/>
  <c r="H156" i="13"/>
  <c r="F136" i="13"/>
  <c r="F247" i="13"/>
  <c r="F30" i="13"/>
  <c r="F13" i="13"/>
  <c r="H86" i="13"/>
  <c r="F92" i="13"/>
  <c r="H72" i="13"/>
  <c r="H63" i="13"/>
  <c r="F49" i="13"/>
  <c r="F55" i="13"/>
  <c r="F66" i="13"/>
  <c r="H66" i="13"/>
  <c r="H69" i="13"/>
  <c r="F83" i="13"/>
  <c r="F72" i="13"/>
  <c r="H89" i="13"/>
  <c r="H52" i="13"/>
  <c r="F35" i="13"/>
  <c r="H29" i="13"/>
  <c r="F69" i="13"/>
  <c r="F75" i="13"/>
  <c r="H12" i="13"/>
  <c r="H55" i="13"/>
  <c r="H92" i="13"/>
  <c r="F32" i="13"/>
  <c r="H32" i="13"/>
  <c r="F63" i="13"/>
  <c r="F6" i="13"/>
  <c r="F29" i="13"/>
  <c r="H9" i="13"/>
  <c r="F86" i="13"/>
  <c r="H3" i="13"/>
  <c r="F12" i="13"/>
  <c r="H26" i="13"/>
  <c r="H6" i="13"/>
  <c r="F23" i="13"/>
  <c r="F89" i="13"/>
  <c r="H75" i="13"/>
  <c r="H35" i="13"/>
  <c r="H46" i="13"/>
  <c r="H83" i="13"/>
  <c r="H15" i="13"/>
  <c r="F26" i="13"/>
  <c r="H49" i="13"/>
  <c r="F46" i="13"/>
  <c r="F52" i="13"/>
  <c r="H23" i="13"/>
  <c r="H146" i="13"/>
  <c r="H126" i="13"/>
  <c r="F103" i="13"/>
  <c r="F115" i="13"/>
  <c r="H109" i="13"/>
  <c r="H95" i="13"/>
  <c r="H103" i="13"/>
  <c r="H112" i="13"/>
  <c r="H132" i="13"/>
  <c r="F126" i="13"/>
  <c r="H135" i="13"/>
  <c r="F95" i="13"/>
  <c r="F132" i="13"/>
  <c r="H106" i="13"/>
  <c r="H115" i="13"/>
  <c r="F106" i="13"/>
  <c r="F129" i="13"/>
  <c r="F112" i="13"/>
  <c r="H129" i="13"/>
  <c r="F109" i="13"/>
  <c r="H143" i="13"/>
  <c r="F143" i="13"/>
  <c r="F146" i="13"/>
  <c r="F135" i="13"/>
  <c r="H255" i="13"/>
  <c r="H149" i="13"/>
  <c r="F163" i="13"/>
  <c r="H289" i="13"/>
  <c r="F149" i="13"/>
  <c r="F155" i="13"/>
  <c r="F152" i="13"/>
  <c r="F235" i="13"/>
  <c r="H283" i="13"/>
  <c r="F255" i="13"/>
  <c r="H215" i="13"/>
  <c r="F166" i="13"/>
  <c r="H246" i="13"/>
  <c r="F243" i="13"/>
  <c r="H272" i="13"/>
  <c r="F232" i="13"/>
  <c r="H263" i="13"/>
  <c r="H163" i="13"/>
  <c r="H232" i="13"/>
  <c r="H266" i="13"/>
  <c r="F283" i="13"/>
  <c r="F206" i="13"/>
  <c r="H209" i="13"/>
  <c r="F169" i="13"/>
  <c r="H175" i="13"/>
  <c r="F175" i="13"/>
  <c r="F263" i="13"/>
  <c r="F246" i="13"/>
  <c r="F226" i="13"/>
  <c r="H169" i="13"/>
  <c r="F212" i="13"/>
  <c r="H292" i="13"/>
  <c r="H172" i="13"/>
  <c r="H269" i="13"/>
  <c r="F272" i="13"/>
  <c r="F229" i="13"/>
  <c r="H286" i="13"/>
  <c r="H275" i="13"/>
  <c r="H249" i="13"/>
  <c r="F303" i="13"/>
  <c r="F223" i="13"/>
  <c r="H212" i="13"/>
  <c r="F209" i="13"/>
  <c r="H152" i="13"/>
  <c r="F249" i="13"/>
  <c r="H166" i="13"/>
  <c r="H203" i="13"/>
  <c r="F252" i="13"/>
  <c r="H226" i="13"/>
  <c r="H223" i="13"/>
  <c r="H229" i="13"/>
  <c r="H155" i="13"/>
  <c r="H235" i="13"/>
  <c r="F306" i="13"/>
  <c r="F203" i="13"/>
  <c r="F286" i="13"/>
  <c r="H252" i="13"/>
  <c r="F292" i="13"/>
  <c r="F275" i="13"/>
  <c r="F269" i="13"/>
  <c r="F215" i="13"/>
  <c r="F266" i="13"/>
  <c r="H306" i="13"/>
  <c r="H206" i="13"/>
  <c r="H303" i="13"/>
  <c r="F289" i="13"/>
  <c r="F172" i="13"/>
  <c r="H243" i="13"/>
  <c r="H312" i="13"/>
  <c r="F309" i="13"/>
  <c r="H309" i="13"/>
  <c r="F312" i="13"/>
  <c r="F315" i="13"/>
  <c r="H323" i="13"/>
  <c r="F323" i="13"/>
  <c r="F326" i="13"/>
  <c r="H315" i="13"/>
  <c r="H326" i="13"/>
  <c r="H10" i="13"/>
  <c r="H50" i="13"/>
  <c r="F4" i="13"/>
  <c r="F230" i="13"/>
  <c r="F173" i="13"/>
  <c r="H33" i="13"/>
  <c r="H264" i="13"/>
  <c r="H87" i="13"/>
  <c r="F324" i="13"/>
  <c r="F264" i="13"/>
  <c r="H93" i="13"/>
  <c r="H4" i="13"/>
  <c r="H236" i="13"/>
  <c r="F250" i="13"/>
  <c r="F347" i="13"/>
  <c r="F330" i="13"/>
  <c r="H304" i="13"/>
  <c r="F47" i="13"/>
  <c r="H96" i="13"/>
  <c r="H130" i="13"/>
  <c r="H150" i="13"/>
  <c r="F316" i="13"/>
  <c r="H170" i="13"/>
  <c r="F327" i="13"/>
  <c r="F236" i="13"/>
  <c r="H244" i="13"/>
  <c r="H313" i="13"/>
  <c r="F287" i="13"/>
  <c r="F104" i="13"/>
  <c r="H133" i="13"/>
  <c r="F164" i="13"/>
  <c r="F204" i="13"/>
  <c r="F227" i="13"/>
  <c r="H224" i="13"/>
  <c r="F156" i="13"/>
  <c r="H210" i="13"/>
  <c r="F216" i="13"/>
  <c r="H216" i="13"/>
  <c r="H227" i="13"/>
  <c r="F7" i="13"/>
  <c r="F210" i="13"/>
  <c r="F56" i="13"/>
  <c r="H316" i="13"/>
  <c r="F207" i="13"/>
  <c r="F127" i="13"/>
  <c r="F53" i="13"/>
  <c r="H336" i="13"/>
  <c r="H110" i="13"/>
  <c r="F130" i="13"/>
  <c r="F313" i="13"/>
  <c r="H213" i="13"/>
  <c r="F116" i="13"/>
  <c r="H70" i="13"/>
  <c r="H116" i="13"/>
  <c r="F36" i="13"/>
  <c r="H176" i="13"/>
  <c r="H90" i="13"/>
  <c r="H253" i="13"/>
  <c r="H153" i="13"/>
  <c r="F84" i="13"/>
  <c r="H164" i="13"/>
  <c r="F310" i="13"/>
  <c r="F290" i="13"/>
  <c r="H47" i="13"/>
  <c r="H270" i="13"/>
  <c r="H233" i="13"/>
  <c r="F133" i="13"/>
  <c r="F144" i="13"/>
  <c r="H16" i="13"/>
  <c r="H44" i="13"/>
  <c r="F24" i="13"/>
  <c r="F170" i="13"/>
  <c r="H84" i="13"/>
  <c r="F167" i="13"/>
  <c r="F304" i="13"/>
  <c r="H329" i="13"/>
  <c r="H267" i="13"/>
  <c r="H276" i="13"/>
  <c r="F176" i="13"/>
  <c r="F244" i="13"/>
  <c r="H287" i="13"/>
  <c r="H296" i="13"/>
  <c r="F233" i="13"/>
  <c r="H36" i="13"/>
  <c r="F293" i="13"/>
  <c r="F276" i="13"/>
  <c r="F73" i="13"/>
  <c r="H124" i="13"/>
  <c r="F93" i="13"/>
  <c r="H27" i="13"/>
  <c r="F150" i="13"/>
  <c r="H290" i="13"/>
  <c r="H284" i="13"/>
  <c r="F284" i="13"/>
  <c r="F27" i="13"/>
  <c r="H24" i="13"/>
  <c r="H167" i="13"/>
  <c r="H67" i="13"/>
  <c r="H13" i="13"/>
  <c r="F267" i="13"/>
  <c r="F10" i="13"/>
  <c r="H104" i="13"/>
  <c r="F224" i="13"/>
  <c r="H332" i="13"/>
  <c r="H350" i="13"/>
  <c r="H353" i="13"/>
  <c r="F183" i="13"/>
  <c r="H352" i="13"/>
  <c r="H349" i="13"/>
  <c r="F192" i="13"/>
  <c r="F43" i="13"/>
  <c r="H186" i="13"/>
  <c r="H295" i="13"/>
  <c r="F186" i="13"/>
  <c r="F346" i="13"/>
  <c r="F355" i="13"/>
  <c r="F295" i="13"/>
  <c r="H346" i="13"/>
  <c r="H343" i="13"/>
  <c r="H335" i="13"/>
  <c r="H43" i="13"/>
  <c r="F343" i="13"/>
  <c r="F195" i="13"/>
  <c r="H183" i="13"/>
  <c r="F189" i="13"/>
  <c r="F352" i="13"/>
  <c r="H195" i="13"/>
  <c r="H355" i="13"/>
  <c r="F335" i="13"/>
  <c r="F349" i="13"/>
  <c r="H192" i="13"/>
  <c r="H189" i="13"/>
  <c r="F123" i="13"/>
  <c r="H123" i="13"/>
  <c r="H356" i="13"/>
  <c r="H347" i="13"/>
  <c r="E127" i="11"/>
  <c r="E115" i="25"/>
  <c r="C116" i="25"/>
  <c r="B341" i="13" l="1"/>
  <c r="B342" i="13"/>
  <c r="B348" i="13"/>
  <c r="B351" i="13"/>
  <c r="F354" i="13"/>
  <c r="F351" i="13"/>
  <c r="B354" i="13"/>
  <c r="F348" i="13"/>
  <c r="B281" i="13"/>
  <c r="B241" i="13"/>
  <c r="B221" i="13"/>
  <c r="B201" i="13"/>
  <c r="B301" i="13"/>
  <c r="B261" i="13"/>
  <c r="B321" i="13"/>
  <c r="E116" i="25"/>
  <c r="C117" i="25"/>
  <c r="E354" i="13" l="1"/>
  <c r="F356" i="13"/>
  <c r="E351" i="13"/>
  <c r="F353" i="13"/>
  <c r="E348" i="13"/>
  <c r="F350" i="13"/>
  <c r="E342" i="13"/>
  <c r="F344" i="13"/>
  <c r="E341" i="13"/>
  <c r="F357" i="13" s="1"/>
  <c r="F358" i="13"/>
  <c r="F359" i="13"/>
  <c r="F339" i="13"/>
  <c r="E321" i="13"/>
  <c r="F337" i="13" s="1"/>
  <c r="F338" i="13"/>
  <c r="F278" i="13"/>
  <c r="F279" i="13"/>
  <c r="E261" i="13"/>
  <c r="F277" i="13" s="1"/>
  <c r="F219" i="13"/>
  <c r="E201" i="13"/>
  <c r="F217" i="13" s="1"/>
  <c r="F218" i="13"/>
  <c r="F238" i="13"/>
  <c r="F239" i="13"/>
  <c r="E221" i="13"/>
  <c r="F237" i="13" s="1"/>
  <c r="F259" i="13"/>
  <c r="E241" i="13"/>
  <c r="F257" i="13" s="1"/>
  <c r="F258" i="13"/>
  <c r="F318" i="13"/>
  <c r="F319" i="13"/>
  <c r="E301" i="13"/>
  <c r="F317" i="13" s="1"/>
  <c r="F299" i="13"/>
  <c r="E281" i="13"/>
  <c r="F297" i="13" s="1"/>
  <c r="F298" i="13"/>
  <c r="E117" i="25"/>
  <c r="C118" i="25"/>
  <c r="C119" i="25" l="1"/>
  <c r="E118" i="25"/>
  <c r="E119" i="25" l="1"/>
  <c r="C120" i="25"/>
  <c r="E120" i="25" l="1"/>
  <c r="C121" i="25"/>
  <c r="C122" i="25" l="1"/>
  <c r="E121" i="25"/>
  <c r="C123" i="25" l="1"/>
  <c r="E122" i="25"/>
  <c r="E123" i="25" l="1"/>
  <c r="C124" i="25"/>
  <c r="E124" i="25" l="1"/>
  <c r="C125" i="25"/>
  <c r="E125" i="25" l="1"/>
  <c r="C126" i="25"/>
  <c r="C127" i="25" l="1"/>
  <c r="E127" i="25" s="1"/>
  <c r="E126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5A7DA-22DD-4F4B-9353-E468443DCC8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65546EC-EB1C-4B17-91F2-DB85345C8CDD}" name="WorksheetConnection_Curriculum!$A$1:$E$1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urriculumA1E11"/>
        </x15:connection>
      </ext>
    </extLst>
  </connection>
</connections>
</file>

<file path=xl/sharedStrings.xml><?xml version="1.0" encoding="utf-8"?>
<sst xmlns="http://schemas.openxmlformats.org/spreadsheetml/2006/main" count="1596" uniqueCount="382">
  <si>
    <t>Day</t>
  </si>
  <si>
    <t>Date</t>
  </si>
  <si>
    <t>Week</t>
  </si>
  <si>
    <t>Units</t>
  </si>
  <si>
    <t>Transformers</t>
  </si>
  <si>
    <t>Unit:</t>
  </si>
  <si>
    <t>Lecture:</t>
  </si>
  <si>
    <t>Homework:</t>
  </si>
  <si>
    <t>CLO#:</t>
  </si>
  <si>
    <t>Course Outcome:</t>
  </si>
  <si>
    <t>Course Outcome</t>
  </si>
  <si>
    <t>Create and analyze motor control logic and wiring diagrams.</t>
  </si>
  <si>
    <t>&lt;- Enter the Sunday before first day of class</t>
  </si>
  <si>
    <t>On column A, select which days are "In Session"</t>
  </si>
  <si>
    <t>Semester Intro/Orientation</t>
  </si>
  <si>
    <t>Schematic Symbols, Pushbuttons</t>
  </si>
  <si>
    <t>Schematic Symbols, Selector Switch</t>
  </si>
  <si>
    <t>Truth Tables and Boolean Logic</t>
  </si>
  <si>
    <t>Latching Circuits</t>
  </si>
  <si>
    <t>Stop/Start Circuit</t>
  </si>
  <si>
    <t>Stop/Start Circuit using and ESTOP</t>
  </si>
  <si>
    <t>Stop/Start Circuit using and ESTOP and Indicator Lights</t>
  </si>
  <si>
    <t>Stop/Start/ESTOP and Stopped and Running Lights Controls 1P motor</t>
  </si>
  <si>
    <t>Stop/Start/Jog Circuit with selector switch</t>
  </si>
  <si>
    <t>Stop/Start/Jog Circuit with three pushbuttons</t>
  </si>
  <si>
    <t>Stop/Start/Jog Circuit with three pushbuttons, three lights and 1P Motor</t>
  </si>
  <si>
    <t>Forward/Reverse plus Jog of a 1P Motor</t>
  </si>
  <si>
    <t>Forward/Reverse with Overload of a 3P Motor</t>
  </si>
  <si>
    <t>Forward/Reverse/Jog with Overload of a 3P Motor</t>
  </si>
  <si>
    <t>HOA Control</t>
  </si>
  <si>
    <t>Stop/Start of a 3P Motor</t>
  </si>
  <si>
    <t>Stop/Start w/Overload of a 3P Motor</t>
  </si>
  <si>
    <t>Intro to PLCs</t>
  </si>
  <si>
    <t>Basic Motor Control</t>
  </si>
  <si>
    <t>Internal Tables</t>
  </si>
  <si>
    <t>Numberic Conversion</t>
  </si>
  <si>
    <t>Counters</t>
  </si>
  <si>
    <t>Design, construct, and troubleshoot motor control circuits.</t>
  </si>
  <si>
    <t>Properly size conductor and overload protection for single and three phase motor control circuits.</t>
  </si>
  <si>
    <t>Program and wire a PLC integrated with a motor control circuit.</t>
  </si>
  <si>
    <t>Construct the wiring on various types of transformers, including buck-boost, single, and three phase transformers, for different voltage and current systems</t>
  </si>
  <si>
    <t>TEST: HOA Control</t>
  </si>
  <si>
    <t>MID-TERM: Manual Motor Controls</t>
  </si>
  <si>
    <t>TEST: NEMA Schematic Symbols</t>
  </si>
  <si>
    <t>TEST: NEMA Symbols and Boolean Logic</t>
  </si>
  <si>
    <t>TEST: NEMA Symbols and Basic Motor Controls</t>
  </si>
  <si>
    <t>TEST: Basic Motor Controls and Single Phase Motors</t>
  </si>
  <si>
    <t>Job</t>
  </si>
  <si>
    <t>Description</t>
  </si>
  <si>
    <t>Boolean Logic</t>
  </si>
  <si>
    <t>PLC Components and Scan Cycle</t>
  </si>
  <si>
    <t>Jobs:</t>
  </si>
  <si>
    <t>Assignments</t>
  </si>
  <si>
    <t>Jobs 11</t>
  </si>
  <si>
    <t>Jobs 17</t>
  </si>
  <si>
    <t>Filename</t>
  </si>
  <si>
    <t>Chapters</t>
  </si>
  <si>
    <t>Questions</t>
  </si>
  <si>
    <t>Seventeen Week Semester</t>
  </si>
  <si>
    <t>Assignment</t>
  </si>
  <si>
    <t>Weekly Job Assignments</t>
  </si>
  <si>
    <t>Eleven Week Semester</t>
  </si>
  <si>
    <t>Hmwk 11</t>
  </si>
  <si>
    <t>Hmwk 17</t>
  </si>
  <si>
    <t>Weekly Homework Assignments</t>
  </si>
  <si>
    <t>Running Days</t>
  </si>
  <si>
    <t>Run</t>
  </si>
  <si>
    <t>Binary Number System</t>
  </si>
  <si>
    <t>trest</t>
  </si>
  <si>
    <t>TEST: Three Phase Motors and Motor Starters</t>
  </si>
  <si>
    <t>TEST: Motor Nameplate and Three Phase Motors</t>
  </si>
  <si>
    <t>TEST: PLC Basics</t>
  </si>
  <si>
    <t>TEST: Numbers and Number Conversion</t>
  </si>
  <si>
    <t>TEST: Number Conversion and PLC Basics</t>
  </si>
  <si>
    <t>TEST: Number Conversion and Logic Diagrams</t>
  </si>
  <si>
    <t>TEST: Single Phase and Three Phase Motors</t>
  </si>
  <si>
    <t>ESTOP/Stop/Start Circuit</t>
  </si>
  <si>
    <t>Motor Nameplates</t>
  </si>
  <si>
    <t>Forward/Reverse of a 1P Motor, Motor Nameplates</t>
  </si>
  <si>
    <t>Three Phase Motor Basics</t>
  </si>
  <si>
    <t>Motor Overloads</t>
  </si>
  <si>
    <t>Input and Output Tables, Labels and Descriptions</t>
  </si>
  <si>
    <t>Number Systems</t>
  </si>
  <si>
    <t>Ladder Logic Motor Control</t>
  </si>
  <si>
    <t>Logic Diagrams</t>
  </si>
  <si>
    <t>Number Conversion</t>
  </si>
  <si>
    <t>Timers, TON</t>
  </si>
  <si>
    <t>Timers, TOF</t>
  </si>
  <si>
    <t>Functions: ADD, SUB</t>
  </si>
  <si>
    <t>Functions: MUL, DIV</t>
  </si>
  <si>
    <t>Functions: AND, OR, MOV</t>
  </si>
  <si>
    <t>TEST: Number Conversion, Logic Diagrams, Functions</t>
  </si>
  <si>
    <t>PLC Wiring</t>
  </si>
  <si>
    <t>Final Test Preparation</t>
  </si>
  <si>
    <t>TEST: Written Final</t>
  </si>
  <si>
    <t>HANDS ON: Final</t>
  </si>
  <si>
    <t>Three Phase Power Distribution</t>
  </si>
  <si>
    <t>Theory</t>
  </si>
  <si>
    <t>Shop</t>
  </si>
  <si>
    <t>Lab</t>
  </si>
  <si>
    <t>Code</t>
  </si>
  <si>
    <t>Interpret rules and apply calculations from the NEC 70 to ensure proper electrical installations.</t>
  </si>
  <si>
    <t>Analyze and construct direct current (DC) and alternating current (AC) series, parallel and complex circuits.</t>
  </si>
  <si>
    <t>Calculate electrical values using the concepts related to solving basic and complex direct current (DC) and alternating current (AC) electrical circuitry.</t>
  </si>
  <si>
    <t>Explain the operation of electrical components such as resistors, capacitors, inductors and transformers how they are employed in basic circuits.</t>
  </si>
  <si>
    <t>Design and construct electrical circuits found in residential and commercial buildings according to blueprints and National Electrical Code standards.</t>
  </si>
  <si>
    <t>Perform basic bends in 1/2” electrical metallic conduit.</t>
  </si>
  <si>
    <t>Adhere to electrical safety rules.</t>
  </si>
  <si>
    <t>Utilize AutoCAD to represent electrical circuits in a construction drawing.</t>
  </si>
  <si>
    <t>Create an electrical estimate.</t>
  </si>
  <si>
    <t>Orientation</t>
  </si>
  <si>
    <t>Orientation/Safety</t>
  </si>
  <si>
    <t>Tool Inventory/Review</t>
  </si>
  <si>
    <t>Intro to NEC</t>
  </si>
  <si>
    <t>Math Functions</t>
  </si>
  <si>
    <t>EAS Job 01</t>
  </si>
  <si>
    <t>EAS Job 02</t>
  </si>
  <si>
    <t>EAS Job 03</t>
  </si>
  <si>
    <t>EAS Job 04</t>
  </si>
  <si>
    <t>EAS Job 05</t>
  </si>
  <si>
    <t>EAS Job 06</t>
  </si>
  <si>
    <t>EAS Job 07</t>
  </si>
  <si>
    <t>EAS Job 08</t>
  </si>
  <si>
    <t>EAS Job 09</t>
  </si>
  <si>
    <t>EAS Job 10</t>
  </si>
  <si>
    <t>EAS Job 11</t>
  </si>
  <si>
    <t>EAS Job 12</t>
  </si>
  <si>
    <t>EAS Job 13</t>
  </si>
  <si>
    <t>EAS Job 14</t>
  </si>
  <si>
    <t>EAS Job 15</t>
  </si>
  <si>
    <t>EAS Job 16</t>
  </si>
  <si>
    <t>EAS Job 17</t>
  </si>
  <si>
    <t>EAS Job 18</t>
  </si>
  <si>
    <t>EAS Job 19</t>
  </si>
  <si>
    <t>EAS Job 20</t>
  </si>
  <si>
    <t>EAS Job 21</t>
  </si>
  <si>
    <t>EAS Job 22</t>
  </si>
  <si>
    <t>EAS Job 23</t>
  </si>
  <si>
    <t>EAS Job 24</t>
  </si>
  <si>
    <t>EAS Job 25</t>
  </si>
  <si>
    <t>EAS Job 26</t>
  </si>
  <si>
    <t>EAS Job 27</t>
  </si>
  <si>
    <t>EAS Job 28</t>
  </si>
  <si>
    <t>EAS Job 29</t>
  </si>
  <si>
    <t>EAS Job 30</t>
  </si>
  <si>
    <t>Drill and Tap</t>
  </si>
  <si>
    <t>Splicing and Terminating</t>
  </si>
  <si>
    <t>Extension Cord</t>
  </si>
  <si>
    <t>Electrical Measurement and Drawings</t>
  </si>
  <si>
    <t>Simple Duplex</t>
  </si>
  <si>
    <t>Two Duplex Recepticles</t>
  </si>
  <si>
    <t>Switch Luminaire Circuit</t>
  </si>
  <si>
    <t>Switched Luminaire and Duplex Circuit, Switch HR</t>
  </si>
  <si>
    <t>Switched Luminaire and Duplex Circuit, Duplex HR</t>
  </si>
  <si>
    <t>Switched Luminaire Circuit, Luminaire HR</t>
  </si>
  <si>
    <t>Switched Luminaire and Duplex Circuit, Luminaire HR</t>
  </si>
  <si>
    <t>Switched Two Luminaires</t>
  </si>
  <si>
    <t>Switched and Two Duplex Circuit, Luminaire HR</t>
  </si>
  <si>
    <t>Two Switches and Two Luminaires</t>
  </si>
  <si>
    <t>Switched Split Duplex Receptacle</t>
  </si>
  <si>
    <t>Two Switched Split Duplex Receptacles, Switch HR</t>
  </si>
  <si>
    <t>Three-Way Switch Circuit, Switch HR NM</t>
  </si>
  <si>
    <t>Three-Way Switch Circuit, Switch HR MC</t>
  </si>
  <si>
    <t>Three-Way Switch Circuit, Luminaire HR</t>
  </si>
  <si>
    <t>Three-Way Switch Plus Duplex Circuit, Duplex HR</t>
  </si>
  <si>
    <t>Three-Way Switch Plus Two Switched Duplex Circuit, Switch HR</t>
  </si>
  <si>
    <t>Four-Way Switch Circuit, Switch HR</t>
  </si>
  <si>
    <t>Four-Way Switch Circuit, Switch &amp; Light HR</t>
  </si>
  <si>
    <t>Four-Way Switch Circuit, Luminaire HR</t>
  </si>
  <si>
    <t>Four-Way Switch Four Switch Circuit, Switch HR</t>
  </si>
  <si>
    <t>Ground Fault Circuit Interrupter</t>
  </si>
  <si>
    <t>GFCI &amp; Switch Circuit</t>
  </si>
  <si>
    <t>Alternating Two Luminaires from one Switch</t>
  </si>
  <si>
    <t>Speciality Switch, Switched Duplex</t>
  </si>
  <si>
    <t>Speciality Switch, Duplex Hot</t>
  </si>
  <si>
    <t>EAS Job 31</t>
  </si>
  <si>
    <t>EAS Job 32</t>
  </si>
  <si>
    <t>EAS Job 33</t>
  </si>
  <si>
    <t>EAS Job 34</t>
  </si>
  <si>
    <t>EAS Job 35</t>
  </si>
  <si>
    <t>EAS Job 36</t>
  </si>
  <si>
    <t>EAS Job 37</t>
  </si>
  <si>
    <t>Conduit Bending, Stub Up</t>
  </si>
  <si>
    <t>Conduit Bending, Back-to-Back</t>
  </si>
  <si>
    <r>
      <t>Conduit Bending, 45</t>
    </r>
    <r>
      <rPr>
        <sz val="10"/>
        <color theme="1"/>
        <rFont val="Calibri"/>
        <family val="2"/>
      </rPr>
      <t>˚</t>
    </r>
    <r>
      <rPr>
        <sz val="10"/>
        <color theme="1"/>
        <rFont val="Verdana"/>
        <family val="2"/>
      </rPr>
      <t xml:space="preserve"> Offset</t>
    </r>
  </si>
  <si>
    <r>
      <t>Conduit Bending, 30</t>
    </r>
    <r>
      <rPr>
        <sz val="10"/>
        <color theme="1"/>
        <rFont val="Calibri"/>
        <family val="2"/>
      </rPr>
      <t>˚</t>
    </r>
    <r>
      <rPr>
        <sz val="10"/>
        <color theme="1"/>
        <rFont val="Verdana"/>
        <family val="2"/>
      </rPr>
      <t xml:space="preserve"> Offset</t>
    </r>
  </si>
  <si>
    <t>Conduit Bending, Three-Bend Saddle</t>
  </si>
  <si>
    <t>Conduit Bending, Four-Bend Saddle</t>
  </si>
  <si>
    <t>Conduit Bending, Box Offset</t>
  </si>
  <si>
    <t>Basic Tool Usage</t>
  </si>
  <si>
    <t>Resistors</t>
  </si>
  <si>
    <t>Article 90</t>
  </si>
  <si>
    <t>Math Functions/Engineering and Scientific Notation</t>
  </si>
  <si>
    <t>TEST: Engineering and Scientific Notation</t>
  </si>
  <si>
    <t>TEST: Intro to Electricity</t>
  </si>
  <si>
    <t>TEST: Ohm's Wheel</t>
  </si>
  <si>
    <t>TEST: Series Circuits</t>
  </si>
  <si>
    <t>TEST: Combination Circuits</t>
  </si>
  <si>
    <t>TEST: Parallel Circuits</t>
  </si>
  <si>
    <t>Voltage Dividers</t>
  </si>
  <si>
    <t>TEST: Voltage Dividers</t>
  </si>
  <si>
    <t>TEST: Wheatstone Bridge</t>
  </si>
  <si>
    <t>TEST: Electromagnetism</t>
  </si>
  <si>
    <t>TEST: Trigonometry</t>
  </si>
  <si>
    <t>TEST: AC Sinewave</t>
  </si>
  <si>
    <t>TEST: Transformers</t>
  </si>
  <si>
    <t>TEST: Impedance Triangle</t>
  </si>
  <si>
    <t>TEST: Power Triangle</t>
  </si>
  <si>
    <t>TEST: RL Circuits</t>
  </si>
  <si>
    <t>TEST: RC Circuits</t>
  </si>
  <si>
    <t>TEST: Code Final</t>
  </si>
  <si>
    <t>TEST: Articles 320, 330, 358, 362</t>
  </si>
  <si>
    <t>TEST: Articles 314, 334</t>
  </si>
  <si>
    <t>TEST: Articles 400, 402, 404, 406</t>
  </si>
  <si>
    <t>TEST: Article 90</t>
  </si>
  <si>
    <t>TEST: Article 100</t>
  </si>
  <si>
    <t>TEST: Article 110, 200</t>
  </si>
  <si>
    <t>TEST: Articles 300, 310</t>
  </si>
  <si>
    <t>TEST: Voltage Drop</t>
  </si>
  <si>
    <t>TEST: Theory Final</t>
  </si>
  <si>
    <t>TEST: Lab Hands-On Final</t>
  </si>
  <si>
    <t>TEST: Shop Final</t>
  </si>
  <si>
    <t>Shop Cleanup</t>
  </si>
  <si>
    <t>Classroom Cleanup</t>
  </si>
  <si>
    <t>HANDS-ON: Conduit Bending</t>
  </si>
  <si>
    <t>HANDS-ON: Combination Circuits</t>
  </si>
  <si>
    <t>HANDS-ON: Parallel Circuits</t>
  </si>
  <si>
    <t>HANDS-ON: Series Circuits</t>
  </si>
  <si>
    <t>HANDS-ON: RL Circuits</t>
  </si>
  <si>
    <t>HANDS-ON: Four-Way Switch Circuit, Four-Way HR</t>
  </si>
  <si>
    <t>HANDS-ON: Two Switches, Two Luminaires</t>
  </si>
  <si>
    <t>HANDS-ON: Switched Two Luminaires</t>
  </si>
  <si>
    <t>HANDS-ON: Two Switched Split Duplex Receptacles, Duplex HR</t>
  </si>
  <si>
    <t>HANDS-ON: Switched Luminaire and Duplex Circuit, Switch HR</t>
  </si>
  <si>
    <t>HANDS-ON: Two Duplex Recepticles</t>
  </si>
  <si>
    <t>HANDS-ON: Switch Two Luminaires Circuit</t>
  </si>
  <si>
    <t>Article 100</t>
  </si>
  <si>
    <t>Article 200</t>
  </si>
  <si>
    <t>Article 110</t>
  </si>
  <si>
    <t>Articles 110, 200</t>
  </si>
  <si>
    <t>Article 310</t>
  </si>
  <si>
    <t>Articles 300, 310</t>
  </si>
  <si>
    <t>Article 300</t>
  </si>
  <si>
    <t>Voltage Drop Calculations</t>
  </si>
  <si>
    <t>Article 334</t>
  </si>
  <si>
    <t>Article 314</t>
  </si>
  <si>
    <t>Articles 404, 406</t>
  </si>
  <si>
    <t>Articles 400, 402</t>
  </si>
  <si>
    <t>Articles 400, 402,  404, 406</t>
  </si>
  <si>
    <t>Article 362</t>
  </si>
  <si>
    <t>Article 320</t>
  </si>
  <si>
    <t>Article 320, 330</t>
  </si>
  <si>
    <t>Artilce 330, 358</t>
  </si>
  <si>
    <t>Article 358, 362</t>
  </si>
  <si>
    <t>Code Final Prep</t>
  </si>
  <si>
    <t>Atoms, Coulombs</t>
  </si>
  <si>
    <t>Ampere, Voltage</t>
  </si>
  <si>
    <t>Ohm's Law</t>
  </si>
  <si>
    <t>Watt's Law</t>
  </si>
  <si>
    <t>Series Circuits</t>
  </si>
  <si>
    <t>Watt's Law, Series Circuits</t>
  </si>
  <si>
    <t>Parallel Circuits</t>
  </si>
  <si>
    <t>Parallel Circuits, Conductance Method</t>
  </si>
  <si>
    <t>Combination Circuits</t>
  </si>
  <si>
    <t>Wheatstone Bridge</t>
  </si>
  <si>
    <t>Electromagnetism</t>
  </si>
  <si>
    <t>Trigonometry</t>
  </si>
  <si>
    <t>AC Sinewave</t>
  </si>
  <si>
    <t>Impedance Triangle</t>
  </si>
  <si>
    <t>Power Triangle</t>
  </si>
  <si>
    <t>RL Circuits</t>
  </si>
  <si>
    <t>RC Circuits</t>
  </si>
  <si>
    <t>Eng/Sci Notation</t>
  </si>
  <si>
    <t>Ohm's Wheel</t>
  </si>
  <si>
    <t>More Series Circuits</t>
  </si>
  <si>
    <t>More Parallel Circuits</t>
  </si>
  <si>
    <t>Voltage Referencing</t>
  </si>
  <si>
    <t>Kirchhoff's Current Law</t>
  </si>
  <si>
    <t>Series-Parallel Circuits</t>
  </si>
  <si>
    <t>Parallel-Series Circuits</t>
  </si>
  <si>
    <t>Loaded Voltage Dividers</t>
  </si>
  <si>
    <t>More Loaded Voltage Dividers</t>
  </si>
  <si>
    <t>Internal Resistance</t>
  </si>
  <si>
    <t>More Wheatstone Bridge</t>
  </si>
  <si>
    <t>Flemming's Right Hand Rule</t>
  </si>
  <si>
    <t>Generator Effect</t>
  </si>
  <si>
    <t>AC Measurement</t>
  </si>
  <si>
    <t>Transformer Efficiency</t>
  </si>
  <si>
    <t>Inductive Reactance</t>
  </si>
  <si>
    <t>RL Series Circuits</t>
  </si>
  <si>
    <t>RL Parallel Circuits</t>
  </si>
  <si>
    <t>RC Series Circuits</t>
  </si>
  <si>
    <t>RC Parallel Circuits</t>
  </si>
  <si>
    <t>RLC Series Circuits</t>
  </si>
  <si>
    <t>RLC Parallel Circuits</t>
  </si>
  <si>
    <t>Wirenuts, Pigtail Method</t>
  </si>
  <si>
    <t>Duplex Recepticles</t>
  </si>
  <si>
    <t>Lamp Holders, Hickeys</t>
  </si>
  <si>
    <t>Single and Double Pole Switches</t>
  </si>
  <si>
    <t>Three-way circuits</t>
  </si>
  <si>
    <t>Residential Circuits</t>
  </si>
  <si>
    <t>Conduit Bending</t>
  </si>
  <si>
    <t>EAL Lab 01</t>
  </si>
  <si>
    <t>EAL Lab 02</t>
  </si>
  <si>
    <t>EAL Lab 03</t>
  </si>
  <si>
    <t>EAL Lab 04</t>
  </si>
  <si>
    <t>EAL Lab 05</t>
  </si>
  <si>
    <t>EAL Lab 06</t>
  </si>
  <si>
    <t>EAL Lab 07</t>
  </si>
  <si>
    <t>EAL Lab 08</t>
  </si>
  <si>
    <t>EAL Lab 09</t>
  </si>
  <si>
    <t>EAL Lab 10</t>
  </si>
  <si>
    <t>EAL Lab 11</t>
  </si>
  <si>
    <t>EAL Lab 12</t>
  </si>
  <si>
    <t>EAL Lab 13</t>
  </si>
  <si>
    <t>EAL Lab 14</t>
  </si>
  <si>
    <t>EAL Lab 15</t>
  </si>
  <si>
    <t>EAL Lab 16</t>
  </si>
  <si>
    <t>EAL Lab 17</t>
  </si>
  <si>
    <t>EAL Lab 18</t>
  </si>
  <si>
    <t>EAL Lab 19</t>
  </si>
  <si>
    <t>EAL Lab 20</t>
  </si>
  <si>
    <t>EAL Lab 21</t>
  </si>
  <si>
    <t>EAL Lab 22</t>
  </si>
  <si>
    <t>EAL Lab 23</t>
  </si>
  <si>
    <t>EAL Lab 24</t>
  </si>
  <si>
    <t>EAL Lab 25</t>
  </si>
  <si>
    <t>EAL Lab 26</t>
  </si>
  <si>
    <t>EAL Lab 27</t>
  </si>
  <si>
    <t>EAL Lab 28</t>
  </si>
  <si>
    <t>EAL Lab 29</t>
  </si>
  <si>
    <t>EAL Lab 30</t>
  </si>
  <si>
    <t>EAL Lab 31</t>
  </si>
  <si>
    <t>EAL Lab 32</t>
  </si>
  <si>
    <t>Series Circuit Current</t>
  </si>
  <si>
    <t>Series Circuit Voltage</t>
  </si>
  <si>
    <t>Open Circuit</t>
  </si>
  <si>
    <t>Short Circuit</t>
  </si>
  <si>
    <t>Voltage Divider</t>
  </si>
  <si>
    <t>Potentiometers</t>
  </si>
  <si>
    <t>Parallel Circuit Conductance</t>
  </si>
  <si>
    <t>Parallel Circuit Characteristics</t>
  </si>
  <si>
    <t>Combination Parallel-Series Circuits</t>
  </si>
  <si>
    <t>Combination Series-Parallel Circuits</t>
  </si>
  <si>
    <t>More Combination Series-Parallel Circuits</t>
  </si>
  <si>
    <t>Complex Combination Circuits</t>
  </si>
  <si>
    <t>Loaded Voltage Divider</t>
  </si>
  <si>
    <t>Multi-Load Loaded Voltage Divider</t>
  </si>
  <si>
    <t>Wheatstone Bridge with/RTD</t>
  </si>
  <si>
    <t>AC Voltage</t>
  </si>
  <si>
    <t>Oscilliscope</t>
  </si>
  <si>
    <t>Inductors</t>
  </si>
  <si>
    <t>RL Parallel Circuit</t>
  </si>
  <si>
    <t>Capacitors</t>
  </si>
  <si>
    <t>Capacitors, ICE</t>
  </si>
  <si>
    <t>Meter Usage</t>
  </si>
  <si>
    <t>Intro to Proto board/Power Supply</t>
  </si>
  <si>
    <t>Unit</t>
  </si>
  <si>
    <t>RL Series Circuit</t>
  </si>
  <si>
    <t>Subjects</t>
  </si>
  <si>
    <t>Engineering and Scientific Notation</t>
  </si>
  <si>
    <t>Series Circuits Continued</t>
  </si>
  <si>
    <t>Atomic Theory</t>
  </si>
  <si>
    <t>Coulomb</t>
  </si>
  <si>
    <t>Session Day</t>
  </si>
  <si>
    <t>MWF</t>
  </si>
  <si>
    <t>TR</t>
  </si>
  <si>
    <t>MWF Day</t>
  </si>
  <si>
    <t>TR Day</t>
  </si>
  <si>
    <t>Worksheet</t>
  </si>
  <si>
    <t>Subject</t>
  </si>
  <si>
    <t>Lab Title</t>
  </si>
  <si>
    <t>Worksheets</t>
  </si>
  <si>
    <t>Subject Number</t>
  </si>
  <si>
    <t>Time</t>
  </si>
  <si>
    <t>Running Day</t>
  </si>
  <si>
    <t>Class Day</t>
  </si>
  <si>
    <t>Sum of Day</t>
  </si>
  <si>
    <t>Sum of Subject Number</t>
  </si>
  <si>
    <t>Row Labels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</si>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</sst>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dd\,\ mmmm\ dd\,\ yyyy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2" xfId="0" applyFill="1" applyBorder="1" applyAlignment="1" applyProtection="1">
      <alignment wrapText="1"/>
      <protection locked="0"/>
    </xf>
    <xf numFmtId="0" fontId="1" fillId="0" borderId="0" xfId="0" applyFont="1"/>
    <xf numFmtId="0" fontId="0" fillId="0" borderId="1" xfId="0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2" borderId="0" xfId="0" applyFill="1" applyProtection="1"/>
    <xf numFmtId="165" fontId="0" fillId="0" borderId="1" xfId="0" applyNumberFormat="1" applyBorder="1" applyProtection="1"/>
    <xf numFmtId="0" fontId="0" fillId="0" borderId="0" xfId="0" applyAlignment="1" applyProtection="1">
      <alignment horizontal="center"/>
    </xf>
    <xf numFmtId="165" fontId="0" fillId="0" borderId="0" xfId="0" applyNumberFormat="1" applyProtection="1"/>
    <xf numFmtId="0" fontId="0" fillId="3" borderId="5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1" fillId="0" borderId="1" xfId="0" applyFont="1" applyBorder="1"/>
    <xf numFmtId="0" fontId="1" fillId="0" borderId="1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4" borderId="1" xfId="0" applyFont="1" applyFill="1" applyBorder="1" applyAlignment="1">
      <alignment horizontal="center"/>
    </xf>
    <xf numFmtId="165" fontId="0" fillId="3" borderId="6" xfId="0" applyNumberFormat="1" applyFill="1" applyBorder="1" applyProtection="1"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0" borderId="1" xfId="0" applyBorder="1" applyProtection="1"/>
    <xf numFmtId="164" fontId="0" fillId="0" borderId="1" xfId="0" applyNumberFormat="1" applyFont="1" applyBorder="1" applyAlignment="1" applyProtection="1">
      <alignment horizontal="left" vertical="center"/>
    </xf>
    <xf numFmtId="0" fontId="0" fillId="0" borderId="0" xfId="0" applyAlignment="1" applyProtection="1">
      <alignment wrapText="1"/>
    </xf>
    <xf numFmtId="0" fontId="0" fillId="0" borderId="4" xfId="0" applyBorder="1" applyAlignment="1" applyProtection="1">
      <alignment horizontal="center" wrapText="1"/>
    </xf>
    <xf numFmtId="0" fontId="0" fillId="0" borderId="4" xfId="0" applyBorder="1" applyAlignment="1" applyProtection="1">
      <alignment horizontal="center"/>
    </xf>
    <xf numFmtId="165" fontId="0" fillId="0" borderId="4" xfId="0" applyNumberFormat="1" applyBorder="1" applyAlignment="1" applyProtection="1">
      <alignment horizontal="right"/>
    </xf>
    <xf numFmtId="0" fontId="0" fillId="0" borderId="6" xfId="0" applyBorder="1" applyAlignment="1" applyProtection="1">
      <alignment horizontal="center"/>
    </xf>
    <xf numFmtId="165" fontId="0" fillId="3" borderId="6" xfId="0" applyNumberFormat="1" applyFill="1" applyBorder="1" applyProtection="1"/>
    <xf numFmtId="165" fontId="0" fillId="0" borderId="4" xfId="0" applyNumberFormat="1" applyBorder="1" applyProtection="1"/>
    <xf numFmtId="165" fontId="0" fillId="0" borderId="6" xfId="0" applyNumberFormat="1" applyBorder="1" applyProtection="1"/>
    <xf numFmtId="0" fontId="0" fillId="0" borderId="9" xfId="0" applyBorder="1" applyAlignment="1" applyProtection="1">
      <alignment horizontal="center"/>
    </xf>
    <xf numFmtId="165" fontId="0" fillId="0" borderId="9" xfId="0" applyNumberFormat="1" applyBorder="1" applyProtection="1"/>
    <xf numFmtId="0" fontId="1" fillId="0" borderId="0" xfId="0" applyFont="1" applyProtection="1"/>
    <xf numFmtId="165" fontId="1" fillId="0" borderId="0" xfId="0" applyNumberFormat="1" applyFont="1" applyProtection="1"/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wrapText="1"/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wrapText="1"/>
    </xf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5" borderId="1" xfId="0" applyFont="1" applyFill="1" applyBorder="1" applyProtection="1"/>
    <xf numFmtId="0" fontId="1" fillId="0" borderId="0" xfId="0" applyFont="1" applyAlignment="1" applyProtection="1">
      <alignment horizontal="center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3" borderId="1" xfId="0" applyFont="1" applyFill="1" applyBorder="1" applyProtection="1">
      <protection locked="0"/>
    </xf>
    <xf numFmtId="16" fontId="1" fillId="3" borderId="1" xfId="0" applyNumberFormat="1" applyFont="1" applyFill="1" applyBorder="1" applyProtection="1">
      <protection locked="0"/>
    </xf>
    <xf numFmtId="0" fontId="5" fillId="0" borderId="0" xfId="0" applyFont="1" applyAlignment="1">
      <alignment horizontal="left"/>
    </xf>
    <xf numFmtId="165" fontId="4" fillId="0" borderId="0" xfId="0" applyNumberFormat="1" applyFont="1"/>
    <xf numFmtId="0" fontId="5" fillId="0" borderId="3" xfId="0" applyFont="1" applyBorder="1" applyAlignment="1">
      <alignment horizontal="right"/>
    </xf>
    <xf numFmtId="165" fontId="4" fillId="0" borderId="3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Protection="1"/>
    <xf numFmtId="165" fontId="4" fillId="0" borderId="0" xfId="0" applyNumberFormat="1" applyFont="1" applyProtection="1"/>
    <xf numFmtId="0" fontId="5" fillId="0" borderId="3" xfId="0" applyFont="1" applyBorder="1" applyAlignment="1" applyProtection="1">
      <alignment horizontal="right"/>
    </xf>
    <xf numFmtId="165" fontId="4" fillId="0" borderId="3" xfId="0" applyNumberFormat="1" applyFont="1" applyBorder="1" applyAlignment="1" applyProtection="1">
      <alignment horizontal="left"/>
    </xf>
    <xf numFmtId="0" fontId="4" fillId="0" borderId="3" xfId="0" applyFont="1" applyBorder="1" applyProtection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left"/>
    </xf>
    <xf numFmtId="0" fontId="4" fillId="0" borderId="0" xfId="0" applyFont="1" applyBorder="1" applyProtection="1"/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right"/>
    </xf>
    <xf numFmtId="165" fontId="4" fillId="0" borderId="0" xfId="0" applyNumberFormat="1" applyFont="1" applyBorder="1" applyProtection="1"/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16" fontId="1" fillId="3" borderId="1" xfId="0" quotePrefix="1" applyNumberFormat="1" applyFont="1" applyFill="1" applyBorder="1" applyProtection="1">
      <protection locked="0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3" borderId="2" xfId="0" applyFill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</xf>
    <xf numFmtId="0" fontId="4" fillId="0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3" xfId="0" applyNumberFormat="1" applyBorder="1" applyProtection="1"/>
    <xf numFmtId="165" fontId="0" fillId="0" borderId="14" xfId="0" applyNumberFormat="1" applyBorder="1" applyProtection="1"/>
    <xf numFmtId="165" fontId="0" fillId="0" borderId="15" xfId="0" applyNumberFormat="1" applyBorder="1" applyProtection="1"/>
    <xf numFmtId="0" fontId="3" fillId="4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1" xfId="0" applyFont="1" applyFill="1" applyBorder="1" applyAlignment="1" applyProtection="1">
      <alignment horizontal="center"/>
    </xf>
    <xf numFmtId="0" fontId="3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6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165" fontId="0" fillId="0" borderId="1" xfId="0" applyNumberFormat="1" applyFill="1" applyBorder="1" applyProtection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0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Leigh" refreshedDate="43470.475988888888" backgroundQuery="1" createdVersion="6" refreshedVersion="6" minRefreshableVersion="3" recordCount="0" supportSubquery="1" supportAdvancedDrill="1" xr:uid="{FDC8A72B-085E-4E97-B2DD-CE98899EB02B}">
  <cacheSource type="external" connectionId="1"/>
  <cacheFields count="5">
    <cacheField name="[Measures].[Sum of Day]" caption="Sum of Day" numFmtId="0" hierarchy="7" level="32767"/>
    <cacheField name="[Measures].[Sum of Subject Number]" caption="Sum of Subject Number" numFmtId="0" hierarchy="8" level="32767"/>
    <cacheField name="[Range].[Subject].[Subject]" caption="Subject" numFmtId="0" hierarchy="2" level="1">
      <sharedItems count="10">
        <s v="Atomic Theory"/>
        <s v="Coulomb"/>
        <s v="Engineering and Scientific Notation"/>
        <s v="Math Functions"/>
        <s v="Ohm's Law"/>
        <s v="Ohm's Wheel"/>
        <s v="Orientation"/>
        <s v="Series Circuits"/>
        <s v="Series Circuits Continued"/>
        <s v="Watt's Law"/>
      </sharedItems>
    </cacheField>
    <cacheField name="[Range].[Worksheet].[Worksheet]" caption="Worksheet" numFmtId="0" hierarchy="3" level="1">
      <sharedItems containsBlank="1" count="8">
        <m/>
        <s v="Eng/Sci Notation"/>
        <s v="Math Functions"/>
        <s v="Ohm's Law"/>
        <s v="Ohm's Wheel"/>
        <s v="Series Circuits"/>
        <s v="More Series Circuits"/>
        <s v="Watt's Law"/>
      </sharedItems>
    </cacheField>
    <cacheField name="[Range].[Lab].[Lab]" caption="Lab" numFmtId="0" hierarchy="4" level="1">
      <sharedItems containsBlank="1" count="4">
        <s v="Resistors"/>
        <m/>
        <s v="Ohm's Law"/>
        <s v="Series Circuit Current"/>
      </sharedItems>
    </cacheField>
  </cacheFields>
  <cacheHierarchies count="9">
    <cacheHierarchy uniqueName="[Range].[Day]" caption="Day" attribute="1" defaultMemberUniqueName="[Range].[Day].[All]" allUniqueName="[Range].[Day].[All]" dimensionUniqueName="[Range]" displayFolder="" count="0" memberValueDatatype="20" unbalanced="0"/>
    <cacheHierarchy uniqueName="[Range].[Subject Number]" caption="Subject Number" attribute="1" defaultMemberUniqueName="[Range].[Subject Number].[All]" allUniqueName="[Range].[Subject Number].[All]" dimensionUniqueName="[Range]" displayFolder="" count="0" memberValueDatatype="20" unbalanced="0"/>
    <cacheHierarchy uniqueName="[Range].[Subject]" caption="Subject" attribute="1" defaultMemberUniqueName="[Range].[Subject].[All]" allUniqueName="[Range].[Subject].[All]" dimensionUniqueName="[Range]" displayFolder="" count="2" memberValueDatatype="130" unbalanced="0">
      <fieldsUsage count="2">
        <fieldUsage x="-1"/>
        <fieldUsage x="2"/>
      </fieldsUsage>
    </cacheHierarchy>
    <cacheHierarchy uniqueName="[Range].[Worksheet]" caption="Worksheet" attribute="1" defaultMemberUniqueName="[Range].[Worksheet].[All]" allUniqueName="[Range].[Worksheet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ab]" caption="Lab" attribute="1" defaultMemberUniqueName="[Range].[Lab].[All]" allUniqueName="[Range].[Lab].[All]" dimensionUniqueName="[Range]" displayFolder="" count="2" memberValueDatatype="130" unbalanced="0">
      <fieldsUsage count="2">
        <fieldUsage x="-1"/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Day]" caption="Sum of Day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bject Number]" caption="Sum of Subject Number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CFC5B-8FED-4907-98C8-08E55CBA3727}" name="PivotTable2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4" firstHeaderRow="0" firstDataRow="1" firstDataCol="1"/>
  <pivotFields count="5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3">
    <field x="2"/>
    <field x="3"/>
    <field x="4"/>
  </rowFields>
  <rowItems count="31">
    <i>
      <x/>
    </i>
    <i r="1">
      <x/>
    </i>
    <i r="2">
      <x/>
    </i>
    <i>
      <x v="1"/>
    </i>
    <i r="1">
      <x/>
    </i>
    <i r="2">
      <x v="1"/>
    </i>
    <i>
      <x v="2"/>
    </i>
    <i r="1">
      <x v="1"/>
    </i>
    <i r="2">
      <x v="1"/>
    </i>
    <i>
      <x v="3"/>
    </i>
    <i r="1">
      <x v="2"/>
    </i>
    <i r="2">
      <x v="1"/>
    </i>
    <i>
      <x v="4"/>
    </i>
    <i r="1">
      <x v="3"/>
    </i>
    <i r="2">
      <x v="2"/>
    </i>
    <i>
      <x v="5"/>
    </i>
    <i r="1">
      <x v="4"/>
    </i>
    <i r="2">
      <x v="1"/>
    </i>
    <i>
      <x v="6"/>
    </i>
    <i r="1">
      <x/>
    </i>
    <i r="2">
      <x v="1"/>
    </i>
    <i>
      <x v="7"/>
    </i>
    <i r="1">
      <x v="5"/>
    </i>
    <i r="2">
      <x v="3"/>
    </i>
    <i>
      <x v="8"/>
    </i>
    <i r="1">
      <x v="6"/>
    </i>
    <i r="2">
      <x v="1"/>
    </i>
    <i>
      <x v="9"/>
    </i>
    <i r="1">
      <x v="7"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ay" fld="0" baseField="0" baseItem="0"/>
    <dataField name="Sum of Subject Number" fld="1" baseField="0" baseItem="0"/>
  </dataField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rriculum!$A$1:$E$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7"/>
  <sheetViews>
    <sheetView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T8" sqref="T8"/>
    </sheetView>
  </sheetViews>
  <sheetFormatPr defaultColWidth="8.88671875" defaultRowHeight="14.4" x14ac:dyDescent="0.3"/>
  <cols>
    <col min="1" max="1" width="8.77734375" style="12" customWidth="1"/>
    <col min="2" max="4" width="9.109375" style="12" hidden="1" customWidth="1"/>
    <col min="5" max="5" width="9.109375" style="12" customWidth="1"/>
    <col min="6" max="10" width="6.6640625" style="12" customWidth="1"/>
    <col min="11" max="11" width="28.33203125" style="13" bestFit="1" customWidth="1"/>
    <col min="12" max="12" width="10.77734375" style="13" customWidth="1"/>
    <col min="13" max="13" width="10.77734375" style="9" customWidth="1"/>
    <col min="14" max="16384" width="8.88671875" style="9"/>
  </cols>
  <sheetData>
    <row r="1" spans="1:13" ht="51" thickBot="1" x14ac:dyDescent="0.35">
      <c r="A1" s="101" t="str">
        <f>"In Session "&amp;SUM(A2:A124)&amp;" days"</f>
        <v>In Session 80 days</v>
      </c>
      <c r="B1" s="101" t="s">
        <v>364</v>
      </c>
      <c r="C1" s="101" t="s">
        <v>367</v>
      </c>
      <c r="D1" s="101" t="s">
        <v>368</v>
      </c>
      <c r="E1" s="101" t="s">
        <v>65</v>
      </c>
      <c r="F1" s="101" t="s">
        <v>0</v>
      </c>
      <c r="G1" s="101" t="s">
        <v>365</v>
      </c>
      <c r="H1" s="101" t="s">
        <v>366</v>
      </c>
      <c r="I1" s="101" t="s">
        <v>2</v>
      </c>
      <c r="J1" s="101"/>
      <c r="K1" s="101" t="s">
        <v>1</v>
      </c>
      <c r="L1" s="101" t="s">
        <v>365</v>
      </c>
      <c r="M1" s="101" t="s">
        <v>366</v>
      </c>
    </row>
    <row r="2" spans="1:13" x14ac:dyDescent="0.3">
      <c r="A2" s="14">
        <v>0</v>
      </c>
      <c r="B2" s="33">
        <v>0</v>
      </c>
      <c r="C2" s="33">
        <v>0</v>
      </c>
      <c r="D2" s="33">
        <v>0</v>
      </c>
      <c r="E2" s="33">
        <v>1</v>
      </c>
      <c r="F2" s="33" t="str">
        <f t="shared" ref="F2:F15" si="0">IF(A2&lt;&gt;0,B2,"")</f>
        <v/>
      </c>
      <c r="G2" s="33" t="str">
        <f>IF(A2&lt;&gt;0,IF((WEEKDAY(K2)=2) + (WEEKDAY(K2) = 4) + (WEEKDAY(K2)=6),C2,""),"")</f>
        <v/>
      </c>
      <c r="H2" s="33" t="str">
        <f>IF(A2&lt;&gt;0,IF((WEEKDAY(K2)=3) + (WEEKDAY(K2) = 5),D2,""),"")</f>
        <v/>
      </c>
      <c r="I2" s="33">
        <f>IF(COUNT(A9:A15)&gt;0,1,0)</f>
        <v>1</v>
      </c>
      <c r="J2" s="33">
        <f>E2</f>
        <v>1</v>
      </c>
      <c r="K2" s="34">
        <v>43471</v>
      </c>
      <c r="L2" s="106" t="str">
        <f>IF((WEEKDAY(K2)=2)+(WEEKDAY(K2)=4)+(WEEKDAY(K2)=6),"Theory",IF((WEEKDAY(K2)=3)+(WEEKDAY(K2)=5),"Code","Weekend"))</f>
        <v>Weekend</v>
      </c>
      <c r="M2" s="27" t="str">
        <f>IF((WEEKDAY(K2)=2)+(WEEKDAY(K2)=4)+(WEEKDAY(K2)=6),"Shop",IF((WEEKDAY(K2)=3)+(WEEKDAY(K2)=5),"Lab","Weekend"))</f>
        <v>Weekend</v>
      </c>
    </row>
    <row r="3" spans="1:13" x14ac:dyDescent="0.3">
      <c r="A3" s="15">
        <v>1</v>
      </c>
      <c r="B3" s="8">
        <f t="shared" ref="B3:B15" si="1">IF(A3=1,B2+1,B2)</f>
        <v>1</v>
      </c>
      <c r="C3" s="8">
        <f>IF(A3=1,IF((WEEKDAY(K3)=2) + (WEEKDAY(K3) = 4) + (WEEKDAY(K3)=6),C2+1,C2),C2)</f>
        <v>1</v>
      </c>
      <c r="D3" s="8">
        <f>IF(A3=1,IF((WEEKDAY(K3)=3) + (WEEKDAY(K3) = 5),D2+1,D2),D2)</f>
        <v>0</v>
      </c>
      <c r="E3" s="8">
        <f>E2+1</f>
        <v>2</v>
      </c>
      <c r="F3" s="8">
        <f t="shared" si="0"/>
        <v>1</v>
      </c>
      <c r="G3" s="8">
        <f>IF(A3&lt;&gt;0,IF((WEEKDAY(K3)=2) + (WEEKDAY(K3) = 4) + (WEEKDAY(K3)=6),C3,""),"")</f>
        <v>1</v>
      </c>
      <c r="H3" s="8" t="str">
        <f>IF(A3&lt;&gt;0,IF((WEEKDAY(K3)=3) + (WEEKDAY(K3) = 5),D3,""),"")</f>
        <v/>
      </c>
      <c r="I3" s="8">
        <f>I2</f>
        <v>1</v>
      </c>
      <c r="J3" s="8">
        <f t="shared" ref="J3:J66" si="2">E3</f>
        <v>2</v>
      </c>
      <c r="K3" s="11">
        <f>K2+1</f>
        <v>43472</v>
      </c>
      <c r="L3" s="106" t="str">
        <f t="shared" ref="L3:L66" si="3">IF((WEEKDAY(K3)=2)+(WEEKDAY(K3)=4)+(WEEKDAY(K3)=6),"Theory",IF((WEEKDAY(K3)=3)+(WEEKDAY(K3)=5),"Code","Weekend"))</f>
        <v>Theory</v>
      </c>
      <c r="M3" s="27" t="str">
        <f t="shared" ref="M3:M66" si="4">IF((WEEKDAY(K3)=2)+(WEEKDAY(K3)=4)+(WEEKDAY(K3)=6),"Shop",IF((WEEKDAY(K3)=3)+(WEEKDAY(K3)=5),"Lab","Weekend"))</f>
        <v>Shop</v>
      </c>
    </row>
    <row r="4" spans="1:13" x14ac:dyDescent="0.3">
      <c r="A4" s="15">
        <v>1</v>
      </c>
      <c r="B4" s="8">
        <f t="shared" si="1"/>
        <v>2</v>
      </c>
      <c r="C4" s="8">
        <f>IF(A4=1,IF((WEEKDAY(K4)=2) + (WEEKDAY(K4) = 4) + (WEEKDAY(K4)=6),C3+1,C3),C3)</f>
        <v>1</v>
      </c>
      <c r="D4" s="8">
        <f>IF(A4=1,IF((WEEKDAY(K4)=3) + (WEEKDAY(K4) = 5),D3+1,D3),D3)</f>
        <v>1</v>
      </c>
      <c r="E4" s="8">
        <f t="shared" ref="E4:E67" si="5">E3+1</f>
        <v>3</v>
      </c>
      <c r="F4" s="8">
        <f t="shared" si="0"/>
        <v>2</v>
      </c>
      <c r="G4" s="8" t="str">
        <f>IF(A4&lt;&gt;0,IF((WEEKDAY(K4)=2) + (WEEKDAY(K4) = 4) + (WEEKDAY(K4)=6),C4,""),"")</f>
        <v/>
      </c>
      <c r="H4" s="8">
        <f>IF(A4&lt;&gt;0,IF((WEEKDAY(K4)=3) + (WEEKDAY(K4) = 5),D4,""),"")</f>
        <v>1</v>
      </c>
      <c r="I4" s="8">
        <f t="shared" ref="I4:I8" si="6">I3</f>
        <v>1</v>
      </c>
      <c r="J4" s="8">
        <f t="shared" si="2"/>
        <v>3</v>
      </c>
      <c r="K4" s="11">
        <f t="shared" ref="K4:K67" si="7">K3+1</f>
        <v>43473</v>
      </c>
      <c r="L4" s="106" t="str">
        <f t="shared" si="3"/>
        <v>Code</v>
      </c>
      <c r="M4" s="27" t="str">
        <f t="shared" si="4"/>
        <v>Lab</v>
      </c>
    </row>
    <row r="5" spans="1:13" x14ac:dyDescent="0.3">
      <c r="A5" s="15">
        <v>1</v>
      </c>
      <c r="B5" s="8">
        <f t="shared" si="1"/>
        <v>3</v>
      </c>
      <c r="C5" s="8">
        <f>IF(A5=1,IF((WEEKDAY(K5)=2) + (WEEKDAY(K5) = 4) + (WEEKDAY(K5)=6),C4+1,C4),C4)</f>
        <v>2</v>
      </c>
      <c r="D5" s="8">
        <f>IF(A5=1,IF((WEEKDAY(K5)=3) + (WEEKDAY(K5) = 5),D4+1,D4),D4)</f>
        <v>1</v>
      </c>
      <c r="E5" s="8">
        <f t="shared" si="5"/>
        <v>4</v>
      </c>
      <c r="F5" s="8">
        <f t="shared" si="0"/>
        <v>3</v>
      </c>
      <c r="G5" s="8">
        <f>IF(A5&lt;&gt;0,IF((WEEKDAY(K5)=2) + (WEEKDAY(K5) = 4) + (WEEKDAY(K5)=6),C5,""),"")</f>
        <v>2</v>
      </c>
      <c r="H5" s="8" t="str">
        <f>IF(A5&lt;&gt;0,IF((WEEKDAY(K5)=3) + (WEEKDAY(K5) = 5),D5,""),"")</f>
        <v/>
      </c>
      <c r="I5" s="8">
        <f t="shared" si="6"/>
        <v>1</v>
      </c>
      <c r="J5" s="8">
        <f t="shared" si="2"/>
        <v>4</v>
      </c>
      <c r="K5" s="11">
        <f t="shared" si="7"/>
        <v>43474</v>
      </c>
      <c r="L5" s="106" t="str">
        <f t="shared" si="3"/>
        <v>Theory</v>
      </c>
      <c r="M5" s="27" t="str">
        <f t="shared" si="4"/>
        <v>Shop</v>
      </c>
    </row>
    <row r="6" spans="1:13" x14ac:dyDescent="0.3">
      <c r="A6" s="15">
        <v>1</v>
      </c>
      <c r="B6" s="8">
        <f t="shared" si="1"/>
        <v>4</v>
      </c>
      <c r="C6" s="8">
        <f>IF(A6=1,IF((WEEKDAY(K6)=2) + (WEEKDAY(K6) = 4) + (WEEKDAY(K6)=6),C5+1,C5),C5)</f>
        <v>2</v>
      </c>
      <c r="D6" s="8">
        <f>IF(A6=1,IF((WEEKDAY(K6)=3) + (WEEKDAY(K6) = 5),D5+1,D5),D5)</f>
        <v>2</v>
      </c>
      <c r="E6" s="8">
        <f t="shared" si="5"/>
        <v>5</v>
      </c>
      <c r="F6" s="8">
        <f t="shared" si="0"/>
        <v>4</v>
      </c>
      <c r="G6" s="8" t="str">
        <f>IF(A6&lt;&gt;0,IF((WEEKDAY(K6)=2) + (WEEKDAY(K6) = 4) + (WEEKDAY(K6)=6),C6,""),"")</f>
        <v/>
      </c>
      <c r="H6" s="8">
        <f>IF(A6&lt;&gt;0,IF((WEEKDAY(K6)=3) + (WEEKDAY(K6) = 5),D6,""),"")</f>
        <v>2</v>
      </c>
      <c r="I6" s="8">
        <f t="shared" si="6"/>
        <v>1</v>
      </c>
      <c r="J6" s="8">
        <f t="shared" si="2"/>
        <v>5</v>
      </c>
      <c r="K6" s="11">
        <f t="shared" si="7"/>
        <v>43475</v>
      </c>
      <c r="L6" s="106" t="str">
        <f t="shared" si="3"/>
        <v>Code</v>
      </c>
      <c r="M6" s="27" t="str">
        <f t="shared" si="4"/>
        <v>Lab</v>
      </c>
    </row>
    <row r="7" spans="1:13" x14ac:dyDescent="0.3">
      <c r="A7" s="15">
        <v>1</v>
      </c>
      <c r="B7" s="8">
        <f t="shared" si="1"/>
        <v>5</v>
      </c>
      <c r="C7" s="8">
        <f>IF(A7=1,IF((WEEKDAY(K7)=2) + (WEEKDAY(K7) = 4) + (WEEKDAY(K7)=6),C6+1,C6),C6)</f>
        <v>3</v>
      </c>
      <c r="D7" s="8">
        <f>IF(A7=1,IF((WEEKDAY(K7)=3) + (WEEKDAY(K7) = 5),D6+1,D6),D6)</f>
        <v>2</v>
      </c>
      <c r="E7" s="8">
        <f t="shared" si="5"/>
        <v>6</v>
      </c>
      <c r="F7" s="8">
        <f t="shared" si="0"/>
        <v>5</v>
      </c>
      <c r="G7" s="8">
        <f>IF(A7&lt;&gt;0,IF((WEEKDAY(K7)=2) + (WEEKDAY(K7) = 4) + (WEEKDAY(K7)=6),C7,""),"")</f>
        <v>3</v>
      </c>
      <c r="H7" s="8" t="str">
        <f>IF(A7&lt;&gt;0,IF((WEEKDAY(K7)=3) + (WEEKDAY(K7) = 5),D7,""),"")</f>
        <v/>
      </c>
      <c r="I7" s="8">
        <f t="shared" si="6"/>
        <v>1</v>
      </c>
      <c r="J7" s="8">
        <f t="shared" si="2"/>
        <v>6</v>
      </c>
      <c r="K7" s="11">
        <f t="shared" si="7"/>
        <v>43476</v>
      </c>
      <c r="L7" s="106" t="str">
        <f t="shared" si="3"/>
        <v>Theory</v>
      </c>
      <c r="M7" s="27" t="str">
        <f t="shared" si="4"/>
        <v>Shop</v>
      </c>
    </row>
    <row r="8" spans="1:13" ht="15" thickBot="1" x14ac:dyDescent="0.35">
      <c r="A8" s="26">
        <v>0</v>
      </c>
      <c r="B8" s="37">
        <f t="shared" si="1"/>
        <v>5</v>
      </c>
      <c r="C8" s="37">
        <f>IF(A8=1,IF((WEEKDAY(K8)=2) + (WEEKDAY(K8) = 4) + (WEEKDAY(K8)=6),C7+1,C7),C7)</f>
        <v>3</v>
      </c>
      <c r="D8" s="37">
        <f>IF(A8=1,IF((WEEKDAY(K8)=3) + (WEEKDAY(K8) = 5),D7+1,D7),D7)</f>
        <v>2</v>
      </c>
      <c r="E8" s="37">
        <f t="shared" si="5"/>
        <v>7</v>
      </c>
      <c r="F8" s="31" t="str">
        <f t="shared" si="0"/>
        <v/>
      </c>
      <c r="G8" s="31" t="str">
        <f>IF(A8&lt;&gt;0,IF((WEEKDAY(K8)=2) + (WEEKDAY(K8) = 4) + (WEEKDAY(K8)=6),C8,""),"")</f>
        <v/>
      </c>
      <c r="H8" s="31" t="str">
        <f>IF(A8&lt;&gt;0,IF((WEEKDAY(K8)=3) + (WEEKDAY(K8) = 5),D8,""),"")</f>
        <v/>
      </c>
      <c r="I8" s="31">
        <f t="shared" si="6"/>
        <v>1</v>
      </c>
      <c r="J8" s="31">
        <f t="shared" si="2"/>
        <v>7</v>
      </c>
      <c r="K8" s="35">
        <f t="shared" si="7"/>
        <v>43477</v>
      </c>
      <c r="L8" s="106" t="str">
        <f t="shared" si="3"/>
        <v>Weekend</v>
      </c>
      <c r="M8" s="27" t="str">
        <f t="shared" si="4"/>
        <v>Weekend</v>
      </c>
    </row>
    <row r="9" spans="1:13" x14ac:dyDescent="0.3">
      <c r="A9" s="14">
        <v>0</v>
      </c>
      <c r="B9" s="33">
        <f t="shared" si="1"/>
        <v>5</v>
      </c>
      <c r="C9" s="33">
        <f>IF(A9=1,IF((WEEKDAY(K9)=2) + (WEEKDAY(K9) = 4) + (WEEKDAY(K9)=6),C8+1,C8),C8)</f>
        <v>3</v>
      </c>
      <c r="D9" s="33">
        <f>IF(A9=1,IF((WEEKDAY(K9)=3) + (WEEKDAY(K9) = 5),D8+1,D8),D8)</f>
        <v>2</v>
      </c>
      <c r="E9" s="33">
        <f t="shared" si="5"/>
        <v>8</v>
      </c>
      <c r="F9" s="33" t="str">
        <f t="shared" si="0"/>
        <v/>
      </c>
      <c r="G9" s="33" t="str">
        <f>IF(A9&lt;&gt;0,IF((WEEKDAY(K9)=2) + (WEEKDAY(K9) = 4) + (WEEKDAY(K9)=6),C9,""),"")</f>
        <v/>
      </c>
      <c r="H9" s="33" t="str">
        <f>IF(A9&lt;&gt;0,IF((WEEKDAY(K9)=3) + (WEEKDAY(K9) = 5),D9,""),"")</f>
        <v/>
      </c>
      <c r="I9" s="33">
        <f>IF(SUM(A9:A15)&gt;0,I2+1,0)</f>
        <v>2</v>
      </c>
      <c r="J9" s="103">
        <f t="shared" si="2"/>
        <v>8</v>
      </c>
      <c r="K9" s="95">
        <f t="shared" si="7"/>
        <v>43478</v>
      </c>
      <c r="L9" s="106" t="str">
        <f t="shared" si="3"/>
        <v>Weekend</v>
      </c>
      <c r="M9" s="27" t="str">
        <f t="shared" si="4"/>
        <v>Weekend</v>
      </c>
    </row>
    <row r="10" spans="1:13" x14ac:dyDescent="0.3">
      <c r="A10" s="15">
        <v>1</v>
      </c>
      <c r="B10" s="8">
        <f t="shared" si="1"/>
        <v>6</v>
      </c>
      <c r="C10" s="8">
        <f>IF(A10=1,IF((WEEKDAY(K10)=2) + (WEEKDAY(K10) = 4) + (WEEKDAY(K10)=6),C9+1,C9),C9)</f>
        <v>4</v>
      </c>
      <c r="D10" s="8">
        <f>IF(A10=1,IF((WEEKDAY(K10)=3) + (WEEKDAY(K10) = 5),D9+1,D9),D9)</f>
        <v>2</v>
      </c>
      <c r="E10" s="8">
        <f t="shared" si="5"/>
        <v>9</v>
      </c>
      <c r="F10" s="8">
        <f t="shared" si="0"/>
        <v>6</v>
      </c>
      <c r="G10" s="8">
        <f>IF(A10&lt;&gt;0,IF((WEEKDAY(K10)=2) + (WEEKDAY(K10) = 4) + (WEEKDAY(K10)=6),C10,""),"")</f>
        <v>4</v>
      </c>
      <c r="H10" s="8" t="str">
        <f>IF(A10&lt;&gt;0,IF((WEEKDAY(K10)=3) + (WEEKDAY(K10) = 5),D10,""),"")</f>
        <v/>
      </c>
      <c r="I10" s="8">
        <f>I9</f>
        <v>2</v>
      </c>
      <c r="J10" s="104">
        <f t="shared" si="2"/>
        <v>9</v>
      </c>
      <c r="K10" s="96">
        <f t="shared" si="7"/>
        <v>43479</v>
      </c>
      <c r="L10" s="106" t="str">
        <f t="shared" si="3"/>
        <v>Theory</v>
      </c>
      <c r="M10" s="27" t="str">
        <f t="shared" si="4"/>
        <v>Shop</v>
      </c>
    </row>
    <row r="11" spans="1:13" x14ac:dyDescent="0.3">
      <c r="A11" s="15">
        <v>1</v>
      </c>
      <c r="B11" s="8">
        <f t="shared" si="1"/>
        <v>7</v>
      </c>
      <c r="C11" s="8">
        <f>IF(A11=1,IF((WEEKDAY(K11)=2) + (WEEKDAY(K11) = 4) + (WEEKDAY(K11)=6),C10+1,C10),C10)</f>
        <v>4</v>
      </c>
      <c r="D11" s="8">
        <f>IF(A11=1,IF((WEEKDAY(K11)=3) + (WEEKDAY(K11) = 5),D10+1,D10),D10)</f>
        <v>3</v>
      </c>
      <c r="E11" s="8">
        <f t="shared" si="5"/>
        <v>10</v>
      </c>
      <c r="F11" s="8">
        <f t="shared" si="0"/>
        <v>7</v>
      </c>
      <c r="G11" s="8" t="str">
        <f>IF(A11&lt;&gt;0,IF((WEEKDAY(K11)=2) + (WEEKDAY(K11) = 4) + (WEEKDAY(K11)=6),C11,""),"")</f>
        <v/>
      </c>
      <c r="H11" s="8">
        <f>IF(A11&lt;&gt;0,IF((WEEKDAY(K11)=3) + (WEEKDAY(K11) = 5),D11,""),"")</f>
        <v>3</v>
      </c>
      <c r="I11" s="8">
        <f t="shared" ref="I11:I15" si="8">I10</f>
        <v>2</v>
      </c>
      <c r="J11" s="104">
        <f t="shared" si="2"/>
        <v>10</v>
      </c>
      <c r="K11" s="96">
        <f t="shared" si="7"/>
        <v>43480</v>
      </c>
      <c r="L11" s="106" t="str">
        <f t="shared" si="3"/>
        <v>Code</v>
      </c>
      <c r="M11" s="27" t="str">
        <f t="shared" si="4"/>
        <v>Lab</v>
      </c>
    </row>
    <row r="12" spans="1:13" x14ac:dyDescent="0.3">
      <c r="A12" s="15">
        <v>1</v>
      </c>
      <c r="B12" s="8">
        <f t="shared" si="1"/>
        <v>8</v>
      </c>
      <c r="C12" s="8">
        <f>IF(A12=1,IF((WEEKDAY(K12)=2) + (WEEKDAY(K12) = 4) + (WEEKDAY(K12)=6),C11+1,C11),C11)</f>
        <v>5</v>
      </c>
      <c r="D12" s="8">
        <f>IF(A12=1,IF((WEEKDAY(K12)=3) + (WEEKDAY(K12) = 5),D11+1,D11),D11)</f>
        <v>3</v>
      </c>
      <c r="E12" s="8">
        <f t="shared" si="5"/>
        <v>11</v>
      </c>
      <c r="F12" s="8">
        <f t="shared" si="0"/>
        <v>8</v>
      </c>
      <c r="G12" s="8">
        <f>IF(A12&lt;&gt;0,IF((WEEKDAY(K12)=2) + (WEEKDAY(K12) = 4) + (WEEKDAY(K12)=6),C12,""),"")</f>
        <v>5</v>
      </c>
      <c r="H12" s="8" t="str">
        <f>IF(A12&lt;&gt;0,IF((WEEKDAY(K12)=3) + (WEEKDAY(K12) = 5),D12,""),"")</f>
        <v/>
      </c>
      <c r="I12" s="8">
        <f t="shared" si="8"/>
        <v>2</v>
      </c>
      <c r="J12" s="104">
        <f t="shared" si="2"/>
        <v>11</v>
      </c>
      <c r="K12" s="96">
        <f t="shared" si="7"/>
        <v>43481</v>
      </c>
      <c r="L12" s="106" t="str">
        <f t="shared" si="3"/>
        <v>Theory</v>
      </c>
      <c r="M12" s="27" t="str">
        <f t="shared" si="4"/>
        <v>Shop</v>
      </c>
    </row>
    <row r="13" spans="1:13" x14ac:dyDescent="0.3">
      <c r="A13" s="15">
        <v>1</v>
      </c>
      <c r="B13" s="8">
        <f t="shared" si="1"/>
        <v>9</v>
      </c>
      <c r="C13" s="8">
        <f>IF(A13=1,IF((WEEKDAY(K13)=2) + (WEEKDAY(K13) = 4) + (WEEKDAY(K13)=6),C12+1,C12),C12)</f>
        <v>5</v>
      </c>
      <c r="D13" s="8">
        <f>IF(A13=1,IF((WEEKDAY(K13)=3) + (WEEKDAY(K13) = 5),D12+1,D12),D12)</f>
        <v>4</v>
      </c>
      <c r="E13" s="8">
        <f t="shared" si="5"/>
        <v>12</v>
      </c>
      <c r="F13" s="8">
        <f t="shared" si="0"/>
        <v>9</v>
      </c>
      <c r="G13" s="8" t="str">
        <f>IF(A13&lt;&gt;0,IF((WEEKDAY(K13)=2) + (WEEKDAY(K13) = 4) + (WEEKDAY(K13)=6),C13,""),"")</f>
        <v/>
      </c>
      <c r="H13" s="8">
        <f>IF(A13&lt;&gt;0,IF((WEEKDAY(K13)=3) + (WEEKDAY(K13) = 5),D13,""),"")</f>
        <v>4</v>
      </c>
      <c r="I13" s="8">
        <f t="shared" si="8"/>
        <v>2</v>
      </c>
      <c r="J13" s="104">
        <f t="shared" si="2"/>
        <v>12</v>
      </c>
      <c r="K13" s="96">
        <f t="shared" si="7"/>
        <v>43482</v>
      </c>
      <c r="L13" s="106" t="str">
        <f t="shared" si="3"/>
        <v>Code</v>
      </c>
      <c r="M13" s="27" t="str">
        <f t="shared" si="4"/>
        <v>Lab</v>
      </c>
    </row>
    <row r="14" spans="1:13" x14ac:dyDescent="0.3">
      <c r="A14" s="15">
        <v>1</v>
      </c>
      <c r="B14" s="8">
        <f t="shared" si="1"/>
        <v>10</v>
      </c>
      <c r="C14" s="8">
        <f>IF(A14=1,IF((WEEKDAY(K14)=2) + (WEEKDAY(K14) = 4) + (WEEKDAY(K14)=6),C13+1,C13),C13)</f>
        <v>6</v>
      </c>
      <c r="D14" s="8">
        <f>IF(A14=1,IF((WEEKDAY(K14)=3) + (WEEKDAY(K14) = 5),D13+1,D13),D13)</f>
        <v>4</v>
      </c>
      <c r="E14" s="8">
        <f t="shared" si="5"/>
        <v>13</v>
      </c>
      <c r="F14" s="8">
        <f t="shared" si="0"/>
        <v>10</v>
      </c>
      <c r="G14" s="8">
        <f>IF(A14&lt;&gt;0,IF((WEEKDAY(K14)=2) + (WEEKDAY(K14) = 4) + (WEEKDAY(K14)=6),C14,""),"")</f>
        <v>6</v>
      </c>
      <c r="H14" s="8" t="str">
        <f>IF(A14&lt;&gt;0,IF((WEEKDAY(K14)=3) + (WEEKDAY(K14) = 5),D14,""),"")</f>
        <v/>
      </c>
      <c r="I14" s="8">
        <f t="shared" si="8"/>
        <v>2</v>
      </c>
      <c r="J14" s="104">
        <f t="shared" si="2"/>
        <v>13</v>
      </c>
      <c r="K14" s="96">
        <f t="shared" si="7"/>
        <v>43483</v>
      </c>
      <c r="L14" s="106" t="str">
        <f t="shared" si="3"/>
        <v>Theory</v>
      </c>
      <c r="M14" s="27" t="str">
        <f t="shared" si="4"/>
        <v>Shop</v>
      </c>
    </row>
    <row r="15" spans="1:13" ht="15" thickBot="1" x14ac:dyDescent="0.35">
      <c r="A15" s="16">
        <v>0</v>
      </c>
      <c r="B15" s="37">
        <f t="shared" si="1"/>
        <v>10</v>
      </c>
      <c r="C15" s="37">
        <f>IF(A15=1,IF((WEEKDAY(K15)=2) + (WEEKDAY(K15) = 4) + (WEEKDAY(K15)=6),C14+1,C14),C14)</f>
        <v>6</v>
      </c>
      <c r="D15" s="37">
        <f>IF(A15=1,IF((WEEKDAY(K15)=3) + (WEEKDAY(K15) = 5),D14+1,D14),D14)</f>
        <v>4</v>
      </c>
      <c r="E15" s="37">
        <f t="shared" si="5"/>
        <v>14</v>
      </c>
      <c r="F15" s="37" t="str">
        <f t="shared" si="0"/>
        <v/>
      </c>
      <c r="G15" s="37" t="str">
        <f>IF(A15&lt;&gt;0,IF((WEEKDAY(K15)=2) + (WEEKDAY(K15) = 4) + (WEEKDAY(K15)=6),C15,""),"")</f>
        <v/>
      </c>
      <c r="H15" s="37" t="str">
        <f>IF(A15&lt;&gt;0,IF((WEEKDAY(K15)=3) + (WEEKDAY(K15) = 5),D15,""),"")</f>
        <v/>
      </c>
      <c r="I15" s="37">
        <f t="shared" si="8"/>
        <v>2</v>
      </c>
      <c r="J15" s="105">
        <f t="shared" si="2"/>
        <v>14</v>
      </c>
      <c r="K15" s="97">
        <f t="shared" si="7"/>
        <v>43484</v>
      </c>
      <c r="L15" s="106" t="str">
        <f t="shared" si="3"/>
        <v>Weekend</v>
      </c>
      <c r="M15" s="27" t="str">
        <f t="shared" si="4"/>
        <v>Weekend</v>
      </c>
    </row>
    <row r="16" spans="1:13" x14ac:dyDescent="0.3">
      <c r="A16" s="14">
        <v>0</v>
      </c>
      <c r="B16" s="33">
        <f t="shared" ref="B16:B22" si="9">IF(A16=1,B15+1,B15)</f>
        <v>10</v>
      </c>
      <c r="C16" s="33">
        <f>IF(A16=1,IF((WEEKDAY(K16)=2) + (WEEKDAY(K16) = 4) + (WEEKDAY(K16)=6),C15+1,C15),C15)</f>
        <v>6</v>
      </c>
      <c r="D16" s="33">
        <f>IF(A16=1,IF((WEEKDAY(K16)=3) + (WEEKDAY(K16) = 5),D15+1,D15),D15)</f>
        <v>4</v>
      </c>
      <c r="E16" s="33">
        <f t="shared" si="5"/>
        <v>15</v>
      </c>
      <c r="F16" s="33" t="str">
        <f t="shared" ref="F16:F22" si="10">IF(A16&lt;&gt;0,B16,"")</f>
        <v/>
      </c>
      <c r="G16" s="33" t="str">
        <f>IF(A16&lt;&gt;0,IF((WEEKDAY(K16)=2) + (WEEKDAY(K16) = 4) + (WEEKDAY(K16)=6),C16,""),"")</f>
        <v/>
      </c>
      <c r="H16" s="33" t="str">
        <f>IF(A16&lt;&gt;0,IF((WEEKDAY(K16)=3) + (WEEKDAY(K16) = 5),D16,""),"")</f>
        <v/>
      </c>
      <c r="I16" s="33">
        <f>IF(SUM(A16:A22)&gt;0,IF(I9&gt;0,I9+1,I2+1),0)</f>
        <v>3</v>
      </c>
      <c r="J16" s="103">
        <f t="shared" si="2"/>
        <v>15</v>
      </c>
      <c r="K16" s="95">
        <f t="shared" si="7"/>
        <v>43485</v>
      </c>
      <c r="L16" s="106" t="str">
        <f t="shared" si="3"/>
        <v>Weekend</v>
      </c>
      <c r="M16" s="27" t="str">
        <f t="shared" si="4"/>
        <v>Weekend</v>
      </c>
    </row>
    <row r="17" spans="1:13" x14ac:dyDescent="0.3">
      <c r="A17" s="15">
        <v>0</v>
      </c>
      <c r="B17" s="8">
        <f t="shared" si="9"/>
        <v>10</v>
      </c>
      <c r="C17" s="8">
        <f>IF(A17=1,IF((WEEKDAY(K17)=2) + (WEEKDAY(K17) = 4) + (WEEKDAY(K17)=6),C16+1,C16),C16)</f>
        <v>6</v>
      </c>
      <c r="D17" s="8">
        <f>IF(A17=1,IF((WEEKDAY(K17)=3) + (WEEKDAY(K17) = 5),D16+1,D16),D16)</f>
        <v>4</v>
      </c>
      <c r="E17" s="8">
        <f t="shared" si="5"/>
        <v>16</v>
      </c>
      <c r="F17" s="8" t="str">
        <f t="shared" si="10"/>
        <v/>
      </c>
      <c r="G17" s="8" t="str">
        <f>IF(A17&lt;&gt;0,IF((WEEKDAY(K17)=2) + (WEEKDAY(K17) = 4) + (WEEKDAY(K17)=6),C17,""),"")</f>
        <v/>
      </c>
      <c r="H17" s="8" t="str">
        <f>IF(A17&lt;&gt;0,IF((WEEKDAY(K17)=3) + (WEEKDAY(K17) = 5),D17,""),"")</f>
        <v/>
      </c>
      <c r="I17" s="8">
        <f>I16</f>
        <v>3</v>
      </c>
      <c r="J17" s="104">
        <f t="shared" si="2"/>
        <v>16</v>
      </c>
      <c r="K17" s="96">
        <f t="shared" si="7"/>
        <v>43486</v>
      </c>
      <c r="L17" s="106" t="str">
        <f t="shared" si="3"/>
        <v>Theory</v>
      </c>
      <c r="M17" s="27" t="str">
        <f t="shared" si="4"/>
        <v>Shop</v>
      </c>
    </row>
    <row r="18" spans="1:13" x14ac:dyDescent="0.3">
      <c r="A18" s="15">
        <v>1</v>
      </c>
      <c r="B18" s="8">
        <f t="shared" si="9"/>
        <v>11</v>
      </c>
      <c r="C18" s="8">
        <f>IF(A18=1,IF((WEEKDAY(K18)=2) + (WEEKDAY(K18) = 4) + (WEEKDAY(K18)=6),C17+1,C17),C17)</f>
        <v>6</v>
      </c>
      <c r="D18" s="8">
        <f>IF(A18=1,IF((WEEKDAY(K18)=3) + (WEEKDAY(K18) = 5),D17+1,D17),D17)</f>
        <v>5</v>
      </c>
      <c r="E18" s="8">
        <f t="shared" si="5"/>
        <v>17</v>
      </c>
      <c r="F18" s="8">
        <f t="shared" si="10"/>
        <v>11</v>
      </c>
      <c r="G18" s="8" t="str">
        <f>IF(A18&lt;&gt;0,IF((WEEKDAY(K18)=2) + (WEEKDAY(K18) = 4) + (WEEKDAY(K18)=6),C18,""),"")</f>
        <v/>
      </c>
      <c r="H18" s="8">
        <f>IF(A18&lt;&gt;0,IF((WEEKDAY(K18)=3) + (WEEKDAY(K18) = 5),D18,""),"")</f>
        <v>5</v>
      </c>
      <c r="I18" s="8">
        <f t="shared" ref="I18:I22" si="11">I17</f>
        <v>3</v>
      </c>
      <c r="J18" s="104">
        <f t="shared" si="2"/>
        <v>17</v>
      </c>
      <c r="K18" s="96">
        <f t="shared" si="7"/>
        <v>43487</v>
      </c>
      <c r="L18" s="106" t="str">
        <f t="shared" si="3"/>
        <v>Code</v>
      </c>
      <c r="M18" s="27" t="str">
        <f t="shared" si="4"/>
        <v>Lab</v>
      </c>
    </row>
    <row r="19" spans="1:13" x14ac:dyDescent="0.3">
      <c r="A19" s="15">
        <v>1</v>
      </c>
      <c r="B19" s="8">
        <f t="shared" si="9"/>
        <v>12</v>
      </c>
      <c r="C19" s="8">
        <f>IF(A19=1,IF((WEEKDAY(K19)=2) + (WEEKDAY(K19) = 4) + (WEEKDAY(K19)=6),C18+1,C18),C18)</f>
        <v>7</v>
      </c>
      <c r="D19" s="8">
        <f>IF(A19=1,IF((WEEKDAY(K19)=3) + (WEEKDAY(K19) = 5),D18+1,D18),D18)</f>
        <v>5</v>
      </c>
      <c r="E19" s="8">
        <f t="shared" si="5"/>
        <v>18</v>
      </c>
      <c r="F19" s="8">
        <f t="shared" si="10"/>
        <v>12</v>
      </c>
      <c r="G19" s="8">
        <f>IF(A19&lt;&gt;0,IF((WEEKDAY(K19)=2) + (WEEKDAY(K19) = 4) + (WEEKDAY(K19)=6),C19,""),"")</f>
        <v>7</v>
      </c>
      <c r="H19" s="8" t="str">
        <f>IF(A19&lt;&gt;0,IF((WEEKDAY(K19)=3) + (WEEKDAY(K19) = 5),D19,""),"")</f>
        <v/>
      </c>
      <c r="I19" s="8">
        <f t="shared" si="11"/>
        <v>3</v>
      </c>
      <c r="J19" s="104">
        <f t="shared" si="2"/>
        <v>18</v>
      </c>
      <c r="K19" s="96">
        <f t="shared" si="7"/>
        <v>43488</v>
      </c>
      <c r="L19" s="106" t="str">
        <f t="shared" si="3"/>
        <v>Theory</v>
      </c>
      <c r="M19" s="27" t="str">
        <f t="shared" si="4"/>
        <v>Shop</v>
      </c>
    </row>
    <row r="20" spans="1:13" x14ac:dyDescent="0.3">
      <c r="A20" s="15">
        <v>1</v>
      </c>
      <c r="B20" s="8">
        <f t="shared" si="9"/>
        <v>13</v>
      </c>
      <c r="C20" s="8">
        <f>IF(A20=1,IF((WEEKDAY(K20)=2) + (WEEKDAY(K20) = 4) + (WEEKDAY(K20)=6),C19+1,C19),C19)</f>
        <v>7</v>
      </c>
      <c r="D20" s="8">
        <f>IF(A20=1,IF((WEEKDAY(K20)=3) + (WEEKDAY(K20) = 5),D19+1,D19),D19)</f>
        <v>6</v>
      </c>
      <c r="E20" s="8">
        <f t="shared" si="5"/>
        <v>19</v>
      </c>
      <c r="F20" s="8">
        <f t="shared" si="10"/>
        <v>13</v>
      </c>
      <c r="G20" s="8" t="str">
        <f>IF(A20&lt;&gt;0,IF((WEEKDAY(K20)=2) + (WEEKDAY(K20) = 4) + (WEEKDAY(K20)=6),C20,""),"")</f>
        <v/>
      </c>
      <c r="H20" s="8">
        <f>IF(A20&lt;&gt;0,IF((WEEKDAY(K20)=3) + (WEEKDAY(K20) = 5),D20,""),"")</f>
        <v>6</v>
      </c>
      <c r="I20" s="8">
        <f t="shared" si="11"/>
        <v>3</v>
      </c>
      <c r="J20" s="104">
        <f t="shared" si="2"/>
        <v>19</v>
      </c>
      <c r="K20" s="96">
        <f t="shared" si="7"/>
        <v>43489</v>
      </c>
      <c r="L20" s="106" t="str">
        <f t="shared" si="3"/>
        <v>Code</v>
      </c>
      <c r="M20" s="27" t="str">
        <f t="shared" si="4"/>
        <v>Lab</v>
      </c>
    </row>
    <row r="21" spans="1:13" x14ac:dyDescent="0.3">
      <c r="A21" s="15">
        <v>1</v>
      </c>
      <c r="B21" s="8">
        <f t="shared" si="9"/>
        <v>14</v>
      </c>
      <c r="C21" s="8">
        <f>IF(A21=1,IF((WEEKDAY(K21)=2) + (WEEKDAY(K21) = 4) + (WEEKDAY(K21)=6),C20+1,C20),C20)</f>
        <v>8</v>
      </c>
      <c r="D21" s="8">
        <f>IF(A21=1,IF((WEEKDAY(K21)=3) + (WEEKDAY(K21) = 5),D20+1,D20),D20)</f>
        <v>6</v>
      </c>
      <c r="E21" s="8">
        <f t="shared" si="5"/>
        <v>20</v>
      </c>
      <c r="F21" s="8">
        <f t="shared" si="10"/>
        <v>14</v>
      </c>
      <c r="G21" s="8">
        <f>IF(A21&lt;&gt;0,IF((WEEKDAY(K21)=2) + (WEEKDAY(K21) = 4) + (WEEKDAY(K21)=6),C21,""),"")</f>
        <v>8</v>
      </c>
      <c r="H21" s="8" t="str">
        <f>IF(A21&lt;&gt;0,IF((WEEKDAY(K21)=3) + (WEEKDAY(K21) = 5),D21,""),"")</f>
        <v/>
      </c>
      <c r="I21" s="8">
        <f t="shared" si="11"/>
        <v>3</v>
      </c>
      <c r="J21" s="104">
        <f t="shared" si="2"/>
        <v>20</v>
      </c>
      <c r="K21" s="96">
        <f t="shared" si="7"/>
        <v>43490</v>
      </c>
      <c r="L21" s="106" t="str">
        <f t="shared" si="3"/>
        <v>Theory</v>
      </c>
      <c r="M21" s="27" t="str">
        <f t="shared" si="4"/>
        <v>Shop</v>
      </c>
    </row>
    <row r="22" spans="1:13" ht="15" thickBot="1" x14ac:dyDescent="0.35">
      <c r="A22" s="16">
        <v>0</v>
      </c>
      <c r="B22" s="37">
        <f t="shared" si="9"/>
        <v>14</v>
      </c>
      <c r="C22" s="37">
        <f>IF(A22=1,IF((WEEKDAY(K22)=2) + (WEEKDAY(K22) = 4) + (WEEKDAY(K22)=6),C21+1,C21),C21)</f>
        <v>8</v>
      </c>
      <c r="D22" s="37">
        <f>IF(A22=1,IF((WEEKDAY(K22)=3) + (WEEKDAY(K22) = 5),D21+1,D21),D21)</f>
        <v>6</v>
      </c>
      <c r="E22" s="37">
        <f t="shared" si="5"/>
        <v>21</v>
      </c>
      <c r="F22" s="37" t="str">
        <f t="shared" si="10"/>
        <v/>
      </c>
      <c r="G22" s="37" t="str">
        <f>IF(A22&lt;&gt;0,IF((WEEKDAY(K22)=2) + (WEEKDAY(K22) = 4) + (WEEKDAY(K22)=6),C22,""),"")</f>
        <v/>
      </c>
      <c r="H22" s="37" t="str">
        <f>IF(A22&lt;&gt;0,IF((WEEKDAY(K22)=3) + (WEEKDAY(K22) = 5),D22,""),"")</f>
        <v/>
      </c>
      <c r="I22" s="37">
        <f t="shared" si="11"/>
        <v>3</v>
      </c>
      <c r="J22" s="105">
        <f t="shared" si="2"/>
        <v>21</v>
      </c>
      <c r="K22" s="97">
        <f t="shared" si="7"/>
        <v>43491</v>
      </c>
      <c r="L22" s="106" t="str">
        <f t="shared" si="3"/>
        <v>Weekend</v>
      </c>
      <c r="M22" s="27" t="str">
        <f t="shared" si="4"/>
        <v>Weekend</v>
      </c>
    </row>
    <row r="23" spans="1:13" x14ac:dyDescent="0.3">
      <c r="A23" s="14">
        <v>0</v>
      </c>
      <c r="B23" s="33">
        <f t="shared" ref="B23:B29" si="12">IF(A23=1,B22+1,B22)</f>
        <v>14</v>
      </c>
      <c r="C23" s="33">
        <f>IF(A23=1,IF((WEEKDAY(K23)=2) + (WEEKDAY(K23) = 4) + (WEEKDAY(K23)=6),C22+1,C22),C22)</f>
        <v>8</v>
      </c>
      <c r="D23" s="33">
        <f>IF(A23=1,IF((WEEKDAY(K23)=3) + (WEEKDAY(K23) = 5),D22+1,D22),D22)</f>
        <v>6</v>
      </c>
      <c r="E23" s="33">
        <f t="shared" si="5"/>
        <v>22</v>
      </c>
      <c r="F23" s="33" t="str">
        <f t="shared" ref="F23:F29" si="13">IF(A23&lt;&gt;0,B23,"")</f>
        <v/>
      </c>
      <c r="G23" s="33" t="str">
        <f>IF(A23&lt;&gt;0,IF((WEEKDAY(K23)=2) + (WEEKDAY(K23) = 4) + (WEEKDAY(K23)=6),C23,""),"")</f>
        <v/>
      </c>
      <c r="H23" s="33" t="str">
        <f>IF(A23&lt;&gt;0,IF((WEEKDAY(K23)=3) + (WEEKDAY(K23) = 5),D23,""),"")</f>
        <v/>
      </c>
      <c r="I23" s="33">
        <f>IF(SUM(A23:A29)&gt;0,IF(I16&gt;0,I16+1,I9+1),0)</f>
        <v>4</v>
      </c>
      <c r="J23" s="103">
        <f t="shared" si="2"/>
        <v>22</v>
      </c>
      <c r="K23" s="95">
        <f t="shared" si="7"/>
        <v>43492</v>
      </c>
      <c r="L23" s="106" t="str">
        <f t="shared" si="3"/>
        <v>Weekend</v>
      </c>
      <c r="M23" s="27" t="str">
        <f t="shared" si="4"/>
        <v>Weekend</v>
      </c>
    </row>
    <row r="24" spans="1:13" x14ac:dyDescent="0.3">
      <c r="A24" s="15">
        <v>1</v>
      </c>
      <c r="B24" s="8">
        <f t="shared" si="12"/>
        <v>15</v>
      </c>
      <c r="C24" s="8">
        <f>IF(A24=1,IF((WEEKDAY(K24)=2) + (WEEKDAY(K24) = 4) + (WEEKDAY(K24)=6),C23+1,C23),C23)</f>
        <v>9</v>
      </c>
      <c r="D24" s="8">
        <f>IF(A24=1,IF((WEEKDAY(K24)=3) + (WEEKDAY(K24) = 5),D23+1,D23),D23)</f>
        <v>6</v>
      </c>
      <c r="E24" s="8">
        <f t="shared" si="5"/>
        <v>23</v>
      </c>
      <c r="F24" s="8">
        <f t="shared" si="13"/>
        <v>15</v>
      </c>
      <c r="G24" s="8">
        <f>IF(A24&lt;&gt;0,IF((WEEKDAY(K24)=2) + (WEEKDAY(K24) = 4) + (WEEKDAY(K24)=6),C24,""),"")</f>
        <v>9</v>
      </c>
      <c r="H24" s="8" t="str">
        <f>IF(A24&lt;&gt;0,IF((WEEKDAY(K24)=3) + (WEEKDAY(K24) = 5),D24,""),"")</f>
        <v/>
      </c>
      <c r="I24" s="8">
        <f>I23</f>
        <v>4</v>
      </c>
      <c r="J24" s="104">
        <f t="shared" si="2"/>
        <v>23</v>
      </c>
      <c r="K24" s="96">
        <f t="shared" si="7"/>
        <v>43493</v>
      </c>
      <c r="L24" s="106" t="str">
        <f t="shared" si="3"/>
        <v>Theory</v>
      </c>
      <c r="M24" s="27" t="str">
        <f t="shared" si="4"/>
        <v>Shop</v>
      </c>
    </row>
    <row r="25" spans="1:13" x14ac:dyDescent="0.3">
      <c r="A25" s="15">
        <v>1</v>
      </c>
      <c r="B25" s="8">
        <f t="shared" si="12"/>
        <v>16</v>
      </c>
      <c r="C25" s="8">
        <f>IF(A25=1,IF((WEEKDAY(K25)=2) + (WEEKDAY(K25) = 4) + (WEEKDAY(K25)=6),C24+1,C24),C24)</f>
        <v>9</v>
      </c>
      <c r="D25" s="8">
        <f>IF(A25=1,IF((WEEKDAY(K25)=3) + (WEEKDAY(K25) = 5),D24+1,D24),D24)</f>
        <v>7</v>
      </c>
      <c r="E25" s="8">
        <f t="shared" si="5"/>
        <v>24</v>
      </c>
      <c r="F25" s="8">
        <f t="shared" si="13"/>
        <v>16</v>
      </c>
      <c r="G25" s="8" t="str">
        <f>IF(A25&lt;&gt;0,IF((WEEKDAY(K25)=2) + (WEEKDAY(K25) = 4) + (WEEKDAY(K25)=6),C25,""),"")</f>
        <v/>
      </c>
      <c r="H25" s="8">
        <f>IF(A25&lt;&gt;0,IF((WEEKDAY(K25)=3) + (WEEKDAY(K25) = 5),D25,""),"")</f>
        <v>7</v>
      </c>
      <c r="I25" s="8">
        <f t="shared" ref="I25:I29" si="14">I24</f>
        <v>4</v>
      </c>
      <c r="J25" s="104">
        <f t="shared" si="2"/>
        <v>24</v>
      </c>
      <c r="K25" s="96">
        <f t="shared" si="7"/>
        <v>43494</v>
      </c>
      <c r="L25" s="106" t="str">
        <f t="shared" si="3"/>
        <v>Code</v>
      </c>
      <c r="M25" s="27" t="str">
        <f t="shared" si="4"/>
        <v>Lab</v>
      </c>
    </row>
    <row r="26" spans="1:13" x14ac:dyDescent="0.3">
      <c r="A26" s="15">
        <v>1</v>
      </c>
      <c r="B26" s="8">
        <f t="shared" si="12"/>
        <v>17</v>
      </c>
      <c r="C26" s="8">
        <f>IF(A26=1,IF((WEEKDAY(K26)=2) + (WEEKDAY(K26) = 4) + (WEEKDAY(K26)=6),C25+1,C25),C25)</f>
        <v>10</v>
      </c>
      <c r="D26" s="8">
        <f>IF(A26=1,IF((WEEKDAY(K26)=3) + (WEEKDAY(K26) = 5),D25+1,D25),D25)</f>
        <v>7</v>
      </c>
      <c r="E26" s="8">
        <f t="shared" si="5"/>
        <v>25</v>
      </c>
      <c r="F26" s="8">
        <f t="shared" si="13"/>
        <v>17</v>
      </c>
      <c r="G26" s="8">
        <f>IF(A26&lt;&gt;0,IF((WEEKDAY(K26)=2) + (WEEKDAY(K26) = 4) + (WEEKDAY(K26)=6),C26,""),"")</f>
        <v>10</v>
      </c>
      <c r="H26" s="8" t="str">
        <f>IF(A26&lt;&gt;0,IF((WEEKDAY(K26)=3) + (WEEKDAY(K26) = 5),D26,""),"")</f>
        <v/>
      </c>
      <c r="I26" s="8">
        <f t="shared" si="14"/>
        <v>4</v>
      </c>
      <c r="J26" s="104">
        <f t="shared" si="2"/>
        <v>25</v>
      </c>
      <c r="K26" s="96">
        <f t="shared" si="7"/>
        <v>43495</v>
      </c>
      <c r="L26" s="106" t="str">
        <f t="shared" si="3"/>
        <v>Theory</v>
      </c>
      <c r="M26" s="27" t="str">
        <f t="shared" si="4"/>
        <v>Shop</v>
      </c>
    </row>
    <row r="27" spans="1:13" x14ac:dyDescent="0.3">
      <c r="A27" s="15">
        <v>1</v>
      </c>
      <c r="B27" s="8">
        <f t="shared" si="12"/>
        <v>18</v>
      </c>
      <c r="C27" s="8">
        <f>IF(A27=1,IF((WEEKDAY(K27)=2) + (WEEKDAY(K27) = 4) + (WEEKDAY(K27)=6),C26+1,C26),C26)</f>
        <v>10</v>
      </c>
      <c r="D27" s="8">
        <f>IF(A27=1,IF((WEEKDAY(K27)=3) + (WEEKDAY(K27) = 5),D26+1,D26),D26)</f>
        <v>8</v>
      </c>
      <c r="E27" s="8">
        <f t="shared" si="5"/>
        <v>26</v>
      </c>
      <c r="F27" s="8">
        <f t="shared" si="13"/>
        <v>18</v>
      </c>
      <c r="G27" s="8" t="str">
        <f>IF(A27&lt;&gt;0,IF((WEEKDAY(K27)=2) + (WEEKDAY(K27) = 4) + (WEEKDAY(K27)=6),C27,""),"")</f>
        <v/>
      </c>
      <c r="H27" s="8">
        <f>IF(A27&lt;&gt;0,IF((WEEKDAY(K27)=3) + (WEEKDAY(K27) = 5),D27,""),"")</f>
        <v>8</v>
      </c>
      <c r="I27" s="8">
        <f t="shared" si="14"/>
        <v>4</v>
      </c>
      <c r="J27" s="104">
        <f t="shared" si="2"/>
        <v>26</v>
      </c>
      <c r="K27" s="96">
        <f t="shared" si="7"/>
        <v>43496</v>
      </c>
      <c r="L27" s="106" t="str">
        <f t="shared" si="3"/>
        <v>Code</v>
      </c>
      <c r="M27" s="27" t="str">
        <f t="shared" si="4"/>
        <v>Lab</v>
      </c>
    </row>
    <row r="28" spans="1:13" x14ac:dyDescent="0.3">
      <c r="A28" s="15">
        <v>1</v>
      </c>
      <c r="B28" s="8">
        <f t="shared" si="12"/>
        <v>19</v>
      </c>
      <c r="C28" s="8">
        <f>IF(A28=1,IF((WEEKDAY(K28)=2) + (WEEKDAY(K28) = 4) + (WEEKDAY(K28)=6),C27+1,C27),C27)</f>
        <v>11</v>
      </c>
      <c r="D28" s="8">
        <f>IF(A28=1,IF((WEEKDAY(K28)=3) + (WEEKDAY(K28) = 5),D27+1,D27),D27)</f>
        <v>8</v>
      </c>
      <c r="E28" s="8">
        <f t="shared" si="5"/>
        <v>27</v>
      </c>
      <c r="F28" s="8">
        <f t="shared" si="13"/>
        <v>19</v>
      </c>
      <c r="G28" s="8">
        <f>IF(A28&lt;&gt;0,IF((WEEKDAY(K28)=2) + (WEEKDAY(K28) = 4) + (WEEKDAY(K28)=6),C28,""),"")</f>
        <v>11</v>
      </c>
      <c r="H28" s="8" t="str">
        <f>IF(A28&lt;&gt;0,IF((WEEKDAY(K28)=3) + (WEEKDAY(K28) = 5),D28,""),"")</f>
        <v/>
      </c>
      <c r="I28" s="8">
        <f t="shared" si="14"/>
        <v>4</v>
      </c>
      <c r="J28" s="104">
        <f t="shared" si="2"/>
        <v>27</v>
      </c>
      <c r="K28" s="96">
        <f t="shared" si="7"/>
        <v>43497</v>
      </c>
      <c r="L28" s="106" t="str">
        <f t="shared" si="3"/>
        <v>Theory</v>
      </c>
      <c r="M28" s="27" t="str">
        <f t="shared" si="4"/>
        <v>Shop</v>
      </c>
    </row>
    <row r="29" spans="1:13" ht="15" thickBot="1" x14ac:dyDescent="0.35">
      <c r="A29" s="16">
        <v>0</v>
      </c>
      <c r="B29" s="37">
        <f t="shared" si="12"/>
        <v>19</v>
      </c>
      <c r="C29" s="37">
        <f>IF(A29=1,IF((WEEKDAY(K29)=2) + (WEEKDAY(K29) = 4) + (WEEKDAY(K29)=6),C28+1,C28),C28)</f>
        <v>11</v>
      </c>
      <c r="D29" s="37">
        <f>IF(A29=1,IF((WEEKDAY(K29)=3) + (WEEKDAY(K29) = 5),D28+1,D28),D28)</f>
        <v>8</v>
      </c>
      <c r="E29" s="37">
        <f t="shared" si="5"/>
        <v>28</v>
      </c>
      <c r="F29" s="37" t="str">
        <f t="shared" si="13"/>
        <v/>
      </c>
      <c r="G29" s="37" t="str">
        <f>IF(A29&lt;&gt;0,IF((WEEKDAY(K29)=2) + (WEEKDAY(K29) = 4) + (WEEKDAY(K29)=6),C29,""),"")</f>
        <v/>
      </c>
      <c r="H29" s="37" t="str">
        <f>IF(A29&lt;&gt;0,IF((WEEKDAY(K29)=3) + (WEEKDAY(K29) = 5),D29,""),"")</f>
        <v/>
      </c>
      <c r="I29" s="37">
        <f t="shared" si="14"/>
        <v>4</v>
      </c>
      <c r="J29" s="105">
        <f t="shared" si="2"/>
        <v>28</v>
      </c>
      <c r="K29" s="97">
        <f t="shared" si="7"/>
        <v>43498</v>
      </c>
      <c r="L29" s="106" t="str">
        <f t="shared" si="3"/>
        <v>Weekend</v>
      </c>
      <c r="M29" s="27" t="str">
        <f t="shared" si="4"/>
        <v>Weekend</v>
      </c>
    </row>
    <row r="30" spans="1:13" x14ac:dyDescent="0.3">
      <c r="A30" s="14">
        <v>0</v>
      </c>
      <c r="B30" s="33">
        <f t="shared" ref="B30:B36" si="15">IF(A30=1,B29+1,B29)</f>
        <v>19</v>
      </c>
      <c r="C30" s="33">
        <f>IF(A30=1,IF((WEEKDAY(K30)=2) + (WEEKDAY(K30) = 4) + (WEEKDAY(K30)=6),C29+1,C29),C29)</f>
        <v>11</v>
      </c>
      <c r="D30" s="33">
        <f>IF(A30=1,IF((WEEKDAY(K30)=3) + (WEEKDAY(K30) = 5),D29+1,D29),D29)</f>
        <v>8</v>
      </c>
      <c r="E30" s="33">
        <f t="shared" si="5"/>
        <v>29</v>
      </c>
      <c r="F30" s="33" t="str">
        <f t="shared" ref="F30:F36" si="16">IF(A30&lt;&gt;0,B30,"")</f>
        <v/>
      </c>
      <c r="G30" s="33" t="str">
        <f>IF(A30&lt;&gt;0,IF((WEEKDAY(K30)=2) + (WEEKDAY(K30) = 4) + (WEEKDAY(K30)=6),C30,""),"")</f>
        <v/>
      </c>
      <c r="H30" s="33" t="str">
        <f>IF(A30&lt;&gt;0,IF((WEEKDAY(K30)=3) + (WEEKDAY(K30) = 5),D30,""),"")</f>
        <v/>
      </c>
      <c r="I30" s="33">
        <f>IF(SUM(A30:A36)&gt;0,IF(I23&gt;0,I23+1,I16+1),0)</f>
        <v>5</v>
      </c>
      <c r="J30" s="103">
        <f t="shared" si="2"/>
        <v>29</v>
      </c>
      <c r="K30" s="95">
        <f t="shared" si="7"/>
        <v>43499</v>
      </c>
      <c r="L30" s="106" t="str">
        <f t="shared" si="3"/>
        <v>Weekend</v>
      </c>
      <c r="M30" s="27" t="str">
        <f t="shared" si="4"/>
        <v>Weekend</v>
      </c>
    </row>
    <row r="31" spans="1:13" x14ac:dyDescent="0.3">
      <c r="A31" s="15">
        <v>1</v>
      </c>
      <c r="B31" s="8">
        <f t="shared" si="15"/>
        <v>20</v>
      </c>
      <c r="C31" s="8">
        <f>IF(A31=1,IF((WEEKDAY(K31)=2) + (WEEKDAY(K31) = 4) + (WEEKDAY(K31)=6),C30+1,C30),C30)</f>
        <v>12</v>
      </c>
      <c r="D31" s="8">
        <f>IF(A31=1,IF((WEEKDAY(K31)=3) + (WEEKDAY(K31) = 5),D30+1,D30),D30)</f>
        <v>8</v>
      </c>
      <c r="E31" s="8">
        <f t="shared" si="5"/>
        <v>30</v>
      </c>
      <c r="F31" s="8">
        <f t="shared" si="16"/>
        <v>20</v>
      </c>
      <c r="G31" s="8">
        <f>IF(A31&lt;&gt;0,IF((WEEKDAY(K31)=2) + (WEEKDAY(K31) = 4) + (WEEKDAY(K31)=6),C31,""),"")</f>
        <v>12</v>
      </c>
      <c r="H31" s="8" t="str">
        <f>IF(A31&lt;&gt;0,IF((WEEKDAY(K31)=3) + (WEEKDAY(K31) = 5),D31,""),"")</f>
        <v/>
      </c>
      <c r="I31" s="8">
        <f>I30</f>
        <v>5</v>
      </c>
      <c r="J31" s="104">
        <f t="shared" si="2"/>
        <v>30</v>
      </c>
      <c r="K31" s="96">
        <f t="shared" si="7"/>
        <v>43500</v>
      </c>
      <c r="L31" s="106" t="str">
        <f t="shared" si="3"/>
        <v>Theory</v>
      </c>
      <c r="M31" s="27" t="str">
        <f t="shared" si="4"/>
        <v>Shop</v>
      </c>
    </row>
    <row r="32" spans="1:13" x14ac:dyDescent="0.3">
      <c r="A32" s="15">
        <v>1</v>
      </c>
      <c r="B32" s="8">
        <f t="shared" si="15"/>
        <v>21</v>
      </c>
      <c r="C32" s="8">
        <f>IF(A32=1,IF((WEEKDAY(K32)=2) + (WEEKDAY(K32) = 4) + (WEEKDAY(K32)=6),C31+1,C31),C31)</f>
        <v>12</v>
      </c>
      <c r="D32" s="8">
        <f>IF(A32=1,IF((WEEKDAY(K32)=3) + (WEEKDAY(K32) = 5),D31+1,D31),D31)</f>
        <v>9</v>
      </c>
      <c r="E32" s="8">
        <f t="shared" si="5"/>
        <v>31</v>
      </c>
      <c r="F32" s="8">
        <f t="shared" si="16"/>
        <v>21</v>
      </c>
      <c r="G32" s="8" t="str">
        <f>IF(A32&lt;&gt;0,IF((WEEKDAY(K32)=2) + (WEEKDAY(K32) = 4) + (WEEKDAY(K32)=6),C32,""),"")</f>
        <v/>
      </c>
      <c r="H32" s="8">
        <f>IF(A32&lt;&gt;0,IF((WEEKDAY(K32)=3) + (WEEKDAY(K32) = 5),D32,""),"")</f>
        <v>9</v>
      </c>
      <c r="I32" s="8">
        <f t="shared" ref="I32:I36" si="17">I31</f>
        <v>5</v>
      </c>
      <c r="J32" s="104">
        <f t="shared" si="2"/>
        <v>31</v>
      </c>
      <c r="K32" s="96">
        <f t="shared" si="7"/>
        <v>43501</v>
      </c>
      <c r="L32" s="106" t="str">
        <f t="shared" si="3"/>
        <v>Code</v>
      </c>
      <c r="M32" s="27" t="str">
        <f t="shared" si="4"/>
        <v>Lab</v>
      </c>
    </row>
    <row r="33" spans="1:13" x14ac:dyDescent="0.3">
      <c r="A33" s="15">
        <v>1</v>
      </c>
      <c r="B33" s="8">
        <f t="shared" si="15"/>
        <v>22</v>
      </c>
      <c r="C33" s="8">
        <f>IF(A33=1,IF((WEEKDAY(K33)=2) + (WEEKDAY(K33) = 4) + (WEEKDAY(K33)=6),C32+1,C32),C32)</f>
        <v>13</v>
      </c>
      <c r="D33" s="8">
        <f>IF(A33=1,IF((WEEKDAY(K33)=3) + (WEEKDAY(K33) = 5),D32+1,D32),D32)</f>
        <v>9</v>
      </c>
      <c r="E33" s="8">
        <f t="shared" si="5"/>
        <v>32</v>
      </c>
      <c r="F33" s="8">
        <f t="shared" si="16"/>
        <v>22</v>
      </c>
      <c r="G33" s="8">
        <f>IF(A33&lt;&gt;0,IF((WEEKDAY(K33)=2) + (WEEKDAY(K33) = 4) + (WEEKDAY(K33)=6),C33,""),"")</f>
        <v>13</v>
      </c>
      <c r="H33" s="8" t="str">
        <f>IF(A33&lt;&gt;0,IF((WEEKDAY(K33)=3) + (WEEKDAY(K33) = 5),D33,""),"")</f>
        <v/>
      </c>
      <c r="I33" s="8">
        <f t="shared" si="17"/>
        <v>5</v>
      </c>
      <c r="J33" s="104">
        <f t="shared" si="2"/>
        <v>32</v>
      </c>
      <c r="K33" s="96">
        <f t="shared" si="7"/>
        <v>43502</v>
      </c>
      <c r="L33" s="106" t="str">
        <f t="shared" si="3"/>
        <v>Theory</v>
      </c>
      <c r="M33" s="27" t="str">
        <f t="shared" si="4"/>
        <v>Shop</v>
      </c>
    </row>
    <row r="34" spans="1:13" x14ac:dyDescent="0.3">
      <c r="A34" s="15">
        <v>1</v>
      </c>
      <c r="B34" s="8">
        <f t="shared" si="15"/>
        <v>23</v>
      </c>
      <c r="C34" s="8">
        <f>IF(A34=1,IF((WEEKDAY(K34)=2) + (WEEKDAY(K34) = 4) + (WEEKDAY(K34)=6),C33+1,C33),C33)</f>
        <v>13</v>
      </c>
      <c r="D34" s="8">
        <f>IF(A34=1,IF((WEEKDAY(K34)=3) + (WEEKDAY(K34) = 5),D33+1,D33),D33)</f>
        <v>10</v>
      </c>
      <c r="E34" s="8">
        <f t="shared" si="5"/>
        <v>33</v>
      </c>
      <c r="F34" s="8">
        <f t="shared" si="16"/>
        <v>23</v>
      </c>
      <c r="G34" s="8" t="str">
        <f>IF(A34&lt;&gt;0,IF((WEEKDAY(K34)=2) + (WEEKDAY(K34) = 4) + (WEEKDAY(K34)=6),C34,""),"")</f>
        <v/>
      </c>
      <c r="H34" s="8">
        <f>IF(A34&lt;&gt;0,IF((WEEKDAY(K34)=3) + (WEEKDAY(K34) = 5),D34,""),"")</f>
        <v>10</v>
      </c>
      <c r="I34" s="8">
        <f t="shared" si="17"/>
        <v>5</v>
      </c>
      <c r="J34" s="104">
        <f t="shared" si="2"/>
        <v>33</v>
      </c>
      <c r="K34" s="96">
        <f t="shared" si="7"/>
        <v>43503</v>
      </c>
      <c r="L34" s="106" t="str">
        <f t="shared" si="3"/>
        <v>Code</v>
      </c>
      <c r="M34" s="27" t="str">
        <f t="shared" si="4"/>
        <v>Lab</v>
      </c>
    </row>
    <row r="35" spans="1:13" x14ac:dyDescent="0.3">
      <c r="A35" s="15">
        <v>1</v>
      </c>
      <c r="B35" s="8">
        <f t="shared" si="15"/>
        <v>24</v>
      </c>
      <c r="C35" s="8">
        <f>IF(A35=1,IF((WEEKDAY(K35)=2) + (WEEKDAY(K35) = 4) + (WEEKDAY(K35)=6),C34+1,C34),C34)</f>
        <v>14</v>
      </c>
      <c r="D35" s="8">
        <f>IF(A35=1,IF((WEEKDAY(K35)=3) + (WEEKDAY(K35) = 5),D34+1,D34),D34)</f>
        <v>10</v>
      </c>
      <c r="E35" s="8">
        <f t="shared" si="5"/>
        <v>34</v>
      </c>
      <c r="F35" s="8">
        <f t="shared" si="16"/>
        <v>24</v>
      </c>
      <c r="G35" s="8">
        <f>IF(A35&lt;&gt;0,IF((WEEKDAY(K35)=2) + (WEEKDAY(K35) = 4) + (WEEKDAY(K35)=6),C35,""),"")</f>
        <v>14</v>
      </c>
      <c r="H35" s="8" t="str">
        <f>IF(A35&lt;&gt;0,IF((WEEKDAY(K35)=3) + (WEEKDAY(K35) = 5),D35,""),"")</f>
        <v/>
      </c>
      <c r="I35" s="8">
        <f t="shared" si="17"/>
        <v>5</v>
      </c>
      <c r="J35" s="104">
        <f t="shared" si="2"/>
        <v>34</v>
      </c>
      <c r="K35" s="96">
        <f t="shared" si="7"/>
        <v>43504</v>
      </c>
      <c r="L35" s="106" t="str">
        <f t="shared" si="3"/>
        <v>Theory</v>
      </c>
      <c r="M35" s="27" t="str">
        <f t="shared" si="4"/>
        <v>Shop</v>
      </c>
    </row>
    <row r="36" spans="1:13" ht="15" thickBot="1" x14ac:dyDescent="0.35">
      <c r="A36" s="16">
        <v>0</v>
      </c>
      <c r="B36" s="37">
        <f t="shared" si="15"/>
        <v>24</v>
      </c>
      <c r="C36" s="37">
        <f>IF(A36=1,IF((WEEKDAY(K36)=2) + (WEEKDAY(K36) = 4) + (WEEKDAY(K36)=6),C35+1,C35),C35)</f>
        <v>14</v>
      </c>
      <c r="D36" s="37">
        <f>IF(A36=1,IF((WEEKDAY(K36)=3) + (WEEKDAY(K36) = 5),D35+1,D35),D35)</f>
        <v>10</v>
      </c>
      <c r="E36" s="37">
        <f t="shared" si="5"/>
        <v>35</v>
      </c>
      <c r="F36" s="37" t="str">
        <f t="shared" si="16"/>
        <v/>
      </c>
      <c r="G36" s="37" t="str">
        <f>IF(A36&lt;&gt;0,IF((WEEKDAY(K36)=2) + (WEEKDAY(K36) = 4) + (WEEKDAY(K36)=6),C36,""),"")</f>
        <v/>
      </c>
      <c r="H36" s="37" t="str">
        <f>IF(A36&lt;&gt;0,IF((WEEKDAY(K36)=3) + (WEEKDAY(K36) = 5),D36,""),"")</f>
        <v/>
      </c>
      <c r="I36" s="37">
        <f t="shared" si="17"/>
        <v>5</v>
      </c>
      <c r="J36" s="105">
        <f t="shared" si="2"/>
        <v>35</v>
      </c>
      <c r="K36" s="97">
        <f t="shared" si="7"/>
        <v>43505</v>
      </c>
      <c r="L36" s="106" t="str">
        <f t="shared" si="3"/>
        <v>Weekend</v>
      </c>
      <c r="M36" s="27" t="str">
        <f t="shared" si="4"/>
        <v>Weekend</v>
      </c>
    </row>
    <row r="37" spans="1:13" x14ac:dyDescent="0.3">
      <c r="A37" s="14">
        <v>0</v>
      </c>
      <c r="B37" s="33">
        <f t="shared" ref="B37:B43" si="18">IF(A37=1,B36+1,B36)</f>
        <v>24</v>
      </c>
      <c r="C37" s="33">
        <f>IF(A37=1,IF((WEEKDAY(K37)=2) + (WEEKDAY(K37) = 4) + (WEEKDAY(K37)=6),C36+1,C36),C36)</f>
        <v>14</v>
      </c>
      <c r="D37" s="33">
        <f>IF(A37=1,IF((WEEKDAY(K37)=3) + (WEEKDAY(K37) = 5),D36+1,D36),D36)</f>
        <v>10</v>
      </c>
      <c r="E37" s="33">
        <f t="shared" si="5"/>
        <v>36</v>
      </c>
      <c r="F37" s="33" t="str">
        <f t="shared" ref="F37:F43" si="19">IF(A37&lt;&gt;0,B37,"")</f>
        <v/>
      </c>
      <c r="G37" s="33" t="str">
        <f>IF(A37&lt;&gt;0,IF((WEEKDAY(K37)=2) + (WEEKDAY(K37) = 4) + (WEEKDAY(K37)=6),C37,""),"")</f>
        <v/>
      </c>
      <c r="H37" s="33" t="str">
        <f>IF(A37&lt;&gt;0,IF((WEEKDAY(K37)=3) + (WEEKDAY(K37) = 5),D37,""),"")</f>
        <v/>
      </c>
      <c r="I37" s="33">
        <f>IF(SUM(A37:A43)&gt;0,IF(I30&gt;0,I30+1,I23+1),0)</f>
        <v>6</v>
      </c>
      <c r="J37" s="103">
        <f t="shared" si="2"/>
        <v>36</v>
      </c>
      <c r="K37" s="95">
        <f t="shared" si="7"/>
        <v>43506</v>
      </c>
      <c r="L37" s="106" t="str">
        <f t="shared" si="3"/>
        <v>Weekend</v>
      </c>
      <c r="M37" s="27" t="str">
        <f t="shared" si="4"/>
        <v>Weekend</v>
      </c>
    </row>
    <row r="38" spans="1:13" x14ac:dyDescent="0.3">
      <c r="A38" s="15">
        <v>1</v>
      </c>
      <c r="B38" s="8">
        <f t="shared" si="18"/>
        <v>25</v>
      </c>
      <c r="C38" s="8">
        <f>IF(A38=1,IF((WEEKDAY(K38)=2) + (WEEKDAY(K38) = 4) + (WEEKDAY(K38)=6),C37+1,C37),C37)</f>
        <v>15</v>
      </c>
      <c r="D38" s="8">
        <f>IF(A38=1,IF((WEEKDAY(K38)=3) + (WEEKDAY(K38) = 5),D37+1,D37),D37)</f>
        <v>10</v>
      </c>
      <c r="E38" s="8">
        <f t="shared" si="5"/>
        <v>37</v>
      </c>
      <c r="F38" s="8">
        <f t="shared" si="19"/>
        <v>25</v>
      </c>
      <c r="G38" s="8">
        <f>IF(A38&lt;&gt;0,IF((WEEKDAY(K38)=2) + (WEEKDAY(K38) = 4) + (WEEKDAY(K38)=6),C38,""),"")</f>
        <v>15</v>
      </c>
      <c r="H38" s="8" t="str">
        <f>IF(A38&lt;&gt;0,IF((WEEKDAY(K38)=3) + (WEEKDAY(K38) = 5),D38,""),"")</f>
        <v/>
      </c>
      <c r="I38" s="8">
        <f>I37</f>
        <v>6</v>
      </c>
      <c r="J38" s="104">
        <f t="shared" si="2"/>
        <v>37</v>
      </c>
      <c r="K38" s="96">
        <f t="shared" si="7"/>
        <v>43507</v>
      </c>
      <c r="L38" s="106" t="str">
        <f t="shared" si="3"/>
        <v>Theory</v>
      </c>
      <c r="M38" s="27" t="str">
        <f t="shared" si="4"/>
        <v>Shop</v>
      </c>
    </row>
    <row r="39" spans="1:13" x14ac:dyDescent="0.3">
      <c r="A39" s="15">
        <v>1</v>
      </c>
      <c r="B39" s="8">
        <f t="shared" si="18"/>
        <v>26</v>
      </c>
      <c r="C39" s="8">
        <f>IF(A39=1,IF((WEEKDAY(K39)=2) + (WEEKDAY(K39) = 4) + (WEEKDAY(K39)=6),C38+1,C38),C38)</f>
        <v>15</v>
      </c>
      <c r="D39" s="8">
        <f>IF(A39=1,IF((WEEKDAY(K39)=3) + (WEEKDAY(K39) = 5),D38+1,D38),D38)</f>
        <v>11</v>
      </c>
      <c r="E39" s="8">
        <f t="shared" si="5"/>
        <v>38</v>
      </c>
      <c r="F39" s="8">
        <f t="shared" si="19"/>
        <v>26</v>
      </c>
      <c r="G39" s="8" t="str">
        <f>IF(A39&lt;&gt;0,IF((WEEKDAY(K39)=2) + (WEEKDAY(K39) = 4) + (WEEKDAY(K39)=6),C39,""),"")</f>
        <v/>
      </c>
      <c r="H39" s="8">
        <f>IF(A39&lt;&gt;0,IF((WEEKDAY(K39)=3) + (WEEKDAY(K39) = 5),D39,""),"")</f>
        <v>11</v>
      </c>
      <c r="I39" s="8">
        <f t="shared" ref="I39:I43" si="20">I38</f>
        <v>6</v>
      </c>
      <c r="J39" s="104">
        <f t="shared" si="2"/>
        <v>38</v>
      </c>
      <c r="K39" s="96">
        <f t="shared" si="7"/>
        <v>43508</v>
      </c>
      <c r="L39" s="106" t="str">
        <f t="shared" si="3"/>
        <v>Code</v>
      </c>
      <c r="M39" s="27" t="str">
        <f t="shared" si="4"/>
        <v>Lab</v>
      </c>
    </row>
    <row r="40" spans="1:13" x14ac:dyDescent="0.3">
      <c r="A40" s="15">
        <v>1</v>
      </c>
      <c r="B40" s="8">
        <f t="shared" si="18"/>
        <v>27</v>
      </c>
      <c r="C40" s="8">
        <f>IF(A40=1,IF((WEEKDAY(K40)=2) + (WEEKDAY(K40) = 4) + (WEEKDAY(K40)=6),C39+1,C39),C39)</f>
        <v>16</v>
      </c>
      <c r="D40" s="8">
        <f>IF(A40=1,IF((WEEKDAY(K40)=3) + (WEEKDAY(K40) = 5),D39+1,D39),D39)</f>
        <v>11</v>
      </c>
      <c r="E40" s="8">
        <f t="shared" si="5"/>
        <v>39</v>
      </c>
      <c r="F40" s="8">
        <f t="shared" si="19"/>
        <v>27</v>
      </c>
      <c r="G40" s="8">
        <f>IF(A40&lt;&gt;0,IF((WEEKDAY(K40)=2) + (WEEKDAY(K40) = 4) + (WEEKDAY(K40)=6),C40,""),"")</f>
        <v>16</v>
      </c>
      <c r="H40" s="8" t="str">
        <f>IF(A40&lt;&gt;0,IF((WEEKDAY(K40)=3) + (WEEKDAY(K40) = 5),D40,""),"")</f>
        <v/>
      </c>
      <c r="I40" s="8">
        <f t="shared" si="20"/>
        <v>6</v>
      </c>
      <c r="J40" s="104">
        <f t="shared" si="2"/>
        <v>39</v>
      </c>
      <c r="K40" s="96">
        <f t="shared" si="7"/>
        <v>43509</v>
      </c>
      <c r="L40" s="106" t="str">
        <f t="shared" si="3"/>
        <v>Theory</v>
      </c>
      <c r="M40" s="27" t="str">
        <f t="shared" si="4"/>
        <v>Shop</v>
      </c>
    </row>
    <row r="41" spans="1:13" x14ac:dyDescent="0.3">
      <c r="A41" s="15">
        <v>1</v>
      </c>
      <c r="B41" s="8">
        <f t="shared" si="18"/>
        <v>28</v>
      </c>
      <c r="C41" s="8">
        <f>IF(A41=1,IF((WEEKDAY(K41)=2) + (WEEKDAY(K41) = 4) + (WEEKDAY(K41)=6),C40+1,C40),C40)</f>
        <v>16</v>
      </c>
      <c r="D41" s="8">
        <f>IF(A41=1,IF((WEEKDAY(K41)=3) + (WEEKDAY(K41) = 5),D40+1,D40),D40)</f>
        <v>12</v>
      </c>
      <c r="E41" s="8">
        <f t="shared" si="5"/>
        <v>40</v>
      </c>
      <c r="F41" s="8">
        <f t="shared" si="19"/>
        <v>28</v>
      </c>
      <c r="G41" s="8" t="str">
        <f>IF(A41&lt;&gt;0,IF((WEEKDAY(K41)=2) + (WEEKDAY(K41) = 4) + (WEEKDAY(K41)=6),C41,""),"")</f>
        <v/>
      </c>
      <c r="H41" s="8">
        <f>IF(A41&lt;&gt;0,IF((WEEKDAY(K41)=3) + (WEEKDAY(K41) = 5),D41,""),"")</f>
        <v>12</v>
      </c>
      <c r="I41" s="8">
        <f t="shared" si="20"/>
        <v>6</v>
      </c>
      <c r="J41" s="104">
        <f t="shared" si="2"/>
        <v>40</v>
      </c>
      <c r="K41" s="96">
        <f t="shared" si="7"/>
        <v>43510</v>
      </c>
      <c r="L41" s="106" t="str">
        <f t="shared" si="3"/>
        <v>Code</v>
      </c>
      <c r="M41" s="27" t="str">
        <f t="shared" si="4"/>
        <v>Lab</v>
      </c>
    </row>
    <row r="42" spans="1:13" x14ac:dyDescent="0.3">
      <c r="A42" s="15">
        <v>1</v>
      </c>
      <c r="B42" s="8">
        <f t="shared" si="18"/>
        <v>29</v>
      </c>
      <c r="C42" s="8">
        <f>IF(A42=1,IF((WEEKDAY(K42)=2) + (WEEKDAY(K42) = 4) + (WEEKDAY(K42)=6),C41+1,C41),C41)</f>
        <v>17</v>
      </c>
      <c r="D42" s="8">
        <f>IF(A42=1,IF((WEEKDAY(K42)=3) + (WEEKDAY(K42) = 5),D41+1,D41),D41)</f>
        <v>12</v>
      </c>
      <c r="E42" s="8">
        <f t="shared" si="5"/>
        <v>41</v>
      </c>
      <c r="F42" s="8">
        <f t="shared" si="19"/>
        <v>29</v>
      </c>
      <c r="G42" s="8">
        <f>IF(A42&lt;&gt;0,IF((WEEKDAY(K42)=2) + (WEEKDAY(K42) = 4) + (WEEKDAY(K42)=6),C42,""),"")</f>
        <v>17</v>
      </c>
      <c r="H42" s="8" t="str">
        <f>IF(A42&lt;&gt;0,IF((WEEKDAY(K42)=3) + (WEEKDAY(K42) = 5),D42,""),"")</f>
        <v/>
      </c>
      <c r="I42" s="8">
        <f t="shared" si="20"/>
        <v>6</v>
      </c>
      <c r="J42" s="104">
        <f t="shared" si="2"/>
        <v>41</v>
      </c>
      <c r="K42" s="96">
        <f t="shared" si="7"/>
        <v>43511</v>
      </c>
      <c r="L42" s="106" t="str">
        <f t="shared" si="3"/>
        <v>Theory</v>
      </c>
      <c r="M42" s="27" t="str">
        <f t="shared" si="4"/>
        <v>Shop</v>
      </c>
    </row>
    <row r="43" spans="1:13" ht="15" thickBot="1" x14ac:dyDescent="0.35">
      <c r="A43" s="16">
        <v>0</v>
      </c>
      <c r="B43" s="37">
        <f t="shared" si="18"/>
        <v>29</v>
      </c>
      <c r="C43" s="37">
        <f>IF(A43=1,IF((WEEKDAY(K43)=2) + (WEEKDAY(K43) = 4) + (WEEKDAY(K43)=6),C42+1,C42),C42)</f>
        <v>17</v>
      </c>
      <c r="D43" s="37">
        <f>IF(A43=1,IF((WEEKDAY(K43)=3) + (WEEKDAY(K43) = 5),D42+1,D42),D42)</f>
        <v>12</v>
      </c>
      <c r="E43" s="37">
        <f t="shared" si="5"/>
        <v>42</v>
      </c>
      <c r="F43" s="37" t="str">
        <f t="shared" si="19"/>
        <v/>
      </c>
      <c r="G43" s="37" t="str">
        <f>IF(A43&lt;&gt;0,IF((WEEKDAY(K43)=2) + (WEEKDAY(K43) = 4) + (WEEKDAY(K43)=6),C43,""),"")</f>
        <v/>
      </c>
      <c r="H43" s="37" t="str">
        <f>IF(A43&lt;&gt;0,IF((WEEKDAY(K43)=3) + (WEEKDAY(K43) = 5),D43,""),"")</f>
        <v/>
      </c>
      <c r="I43" s="37">
        <f t="shared" si="20"/>
        <v>6</v>
      </c>
      <c r="J43" s="105">
        <f t="shared" si="2"/>
        <v>42</v>
      </c>
      <c r="K43" s="97">
        <f t="shared" si="7"/>
        <v>43512</v>
      </c>
      <c r="L43" s="106" t="str">
        <f t="shared" si="3"/>
        <v>Weekend</v>
      </c>
      <c r="M43" s="27" t="str">
        <f t="shared" si="4"/>
        <v>Weekend</v>
      </c>
    </row>
    <row r="44" spans="1:13" x14ac:dyDescent="0.3">
      <c r="A44" s="14">
        <v>0</v>
      </c>
      <c r="B44" s="33">
        <f t="shared" ref="B44:B50" si="21">IF(A44=1,B43+1,B43)</f>
        <v>29</v>
      </c>
      <c r="C44" s="33">
        <f>IF(A44=1,IF((WEEKDAY(K44)=2) + (WEEKDAY(K44) = 4) + (WEEKDAY(K44)=6),C43+1,C43),C43)</f>
        <v>17</v>
      </c>
      <c r="D44" s="33">
        <f>IF(A44=1,IF((WEEKDAY(K44)=3) + (WEEKDAY(K44) = 5),D43+1,D43),D43)</f>
        <v>12</v>
      </c>
      <c r="E44" s="33">
        <f t="shared" si="5"/>
        <v>43</v>
      </c>
      <c r="F44" s="33" t="str">
        <f t="shared" ref="F44:F50" si="22">IF(A44&lt;&gt;0,B44,"")</f>
        <v/>
      </c>
      <c r="G44" s="33" t="str">
        <f>IF(A44&lt;&gt;0,IF((WEEKDAY(K44)=2) + (WEEKDAY(K44) = 4) + (WEEKDAY(K44)=6),C44,""),"")</f>
        <v/>
      </c>
      <c r="H44" s="33" t="str">
        <f>IF(A44&lt;&gt;0,IF((WEEKDAY(K44)=3) + (WEEKDAY(K44) = 5),D44,""),"")</f>
        <v/>
      </c>
      <c r="I44" s="33">
        <f>IF(SUM(A44:A50)&gt;0,IF(I37&gt;0,I37+1,I30+1),0)</f>
        <v>7</v>
      </c>
      <c r="J44" s="103">
        <f t="shared" si="2"/>
        <v>43</v>
      </c>
      <c r="K44" s="95">
        <f t="shared" si="7"/>
        <v>43513</v>
      </c>
      <c r="L44" s="106" t="str">
        <f t="shared" si="3"/>
        <v>Weekend</v>
      </c>
      <c r="M44" s="27" t="str">
        <f t="shared" si="4"/>
        <v>Weekend</v>
      </c>
    </row>
    <row r="45" spans="1:13" x14ac:dyDescent="0.3">
      <c r="A45" s="15">
        <v>0</v>
      </c>
      <c r="B45" s="8">
        <f t="shared" si="21"/>
        <v>29</v>
      </c>
      <c r="C45" s="8">
        <f>IF(A45=1,IF((WEEKDAY(K45)=2) + (WEEKDAY(K45) = 4) + (WEEKDAY(K45)=6),C44+1,C44),C44)</f>
        <v>17</v>
      </c>
      <c r="D45" s="8">
        <f>IF(A45=1,IF((WEEKDAY(K45)=3) + (WEEKDAY(K45) = 5),D44+1,D44),D44)</f>
        <v>12</v>
      </c>
      <c r="E45" s="8">
        <f t="shared" si="5"/>
        <v>44</v>
      </c>
      <c r="F45" s="8" t="str">
        <f t="shared" si="22"/>
        <v/>
      </c>
      <c r="G45" s="8" t="str">
        <f>IF(A45&lt;&gt;0,IF((WEEKDAY(K45)=2) + (WEEKDAY(K45) = 4) + (WEEKDAY(K45)=6),C45,""),"")</f>
        <v/>
      </c>
      <c r="H45" s="8" t="str">
        <f>IF(A45&lt;&gt;0,IF((WEEKDAY(K45)=3) + (WEEKDAY(K45) = 5),D45,""),"")</f>
        <v/>
      </c>
      <c r="I45" s="8">
        <f>I44</f>
        <v>7</v>
      </c>
      <c r="J45" s="104">
        <f t="shared" si="2"/>
        <v>44</v>
      </c>
      <c r="K45" s="96">
        <f t="shared" si="7"/>
        <v>43514</v>
      </c>
      <c r="L45" s="106" t="str">
        <f t="shared" si="3"/>
        <v>Theory</v>
      </c>
      <c r="M45" s="27" t="str">
        <f t="shared" si="4"/>
        <v>Shop</v>
      </c>
    </row>
    <row r="46" spans="1:13" x14ac:dyDescent="0.3">
      <c r="A46" s="15">
        <v>1</v>
      </c>
      <c r="B46" s="8">
        <f t="shared" si="21"/>
        <v>30</v>
      </c>
      <c r="C46" s="8">
        <f>IF(A46=1,IF((WEEKDAY(K46)=2) + (WEEKDAY(K46) = 4) + (WEEKDAY(K46)=6),C45+1,C45),C45)</f>
        <v>17</v>
      </c>
      <c r="D46" s="8">
        <f>IF(A46=1,IF((WEEKDAY(K46)=3) + (WEEKDAY(K46) = 5),D45+1,D45),D45)</f>
        <v>13</v>
      </c>
      <c r="E46" s="8">
        <f t="shared" si="5"/>
        <v>45</v>
      </c>
      <c r="F46" s="8">
        <f t="shared" si="22"/>
        <v>30</v>
      </c>
      <c r="G46" s="8" t="str">
        <f>IF(A46&lt;&gt;0,IF((WEEKDAY(K46)=2) + (WEEKDAY(K46) = 4) + (WEEKDAY(K46)=6),C46,""),"")</f>
        <v/>
      </c>
      <c r="H46" s="8">
        <f>IF(A46&lt;&gt;0,IF((WEEKDAY(K46)=3) + (WEEKDAY(K46) = 5),D46,""),"")</f>
        <v>13</v>
      </c>
      <c r="I46" s="8">
        <f t="shared" ref="I46:I50" si="23">I45</f>
        <v>7</v>
      </c>
      <c r="J46" s="104">
        <f t="shared" si="2"/>
        <v>45</v>
      </c>
      <c r="K46" s="96">
        <f t="shared" si="7"/>
        <v>43515</v>
      </c>
      <c r="L46" s="106" t="str">
        <f t="shared" si="3"/>
        <v>Code</v>
      </c>
      <c r="M46" s="27" t="str">
        <f t="shared" si="4"/>
        <v>Lab</v>
      </c>
    </row>
    <row r="47" spans="1:13" x14ac:dyDescent="0.3">
      <c r="A47" s="15">
        <v>1</v>
      </c>
      <c r="B47" s="8">
        <f t="shared" si="21"/>
        <v>31</v>
      </c>
      <c r="C47" s="8">
        <f>IF(A47=1,IF((WEEKDAY(K47)=2) + (WEEKDAY(K47) = 4) + (WEEKDAY(K47)=6),C46+1,C46),C46)</f>
        <v>18</v>
      </c>
      <c r="D47" s="8">
        <f>IF(A47=1,IF((WEEKDAY(K47)=3) + (WEEKDAY(K47) = 5),D46+1,D46),D46)</f>
        <v>13</v>
      </c>
      <c r="E47" s="8">
        <f t="shared" si="5"/>
        <v>46</v>
      </c>
      <c r="F47" s="8">
        <f t="shared" si="22"/>
        <v>31</v>
      </c>
      <c r="G47" s="8">
        <f>IF(A47&lt;&gt;0,IF((WEEKDAY(K47)=2) + (WEEKDAY(K47) = 4) + (WEEKDAY(K47)=6),C47,""),"")</f>
        <v>18</v>
      </c>
      <c r="H47" s="8" t="str">
        <f>IF(A47&lt;&gt;0,IF((WEEKDAY(K47)=3) + (WEEKDAY(K47) = 5),D47,""),"")</f>
        <v/>
      </c>
      <c r="I47" s="8">
        <f t="shared" si="23"/>
        <v>7</v>
      </c>
      <c r="J47" s="104">
        <f t="shared" si="2"/>
        <v>46</v>
      </c>
      <c r="K47" s="96">
        <f t="shared" si="7"/>
        <v>43516</v>
      </c>
      <c r="L47" s="106" t="str">
        <f t="shared" si="3"/>
        <v>Theory</v>
      </c>
      <c r="M47" s="27" t="str">
        <f t="shared" si="4"/>
        <v>Shop</v>
      </c>
    </row>
    <row r="48" spans="1:13" x14ac:dyDescent="0.3">
      <c r="A48" s="15">
        <v>1</v>
      </c>
      <c r="B48" s="8">
        <f t="shared" si="21"/>
        <v>32</v>
      </c>
      <c r="C48" s="8">
        <f>IF(A48=1,IF((WEEKDAY(K48)=2) + (WEEKDAY(K48) = 4) + (WEEKDAY(K48)=6),C47+1,C47),C47)</f>
        <v>18</v>
      </c>
      <c r="D48" s="8">
        <f>IF(A48=1,IF((WEEKDAY(K48)=3) + (WEEKDAY(K48) = 5),D47+1,D47),D47)</f>
        <v>14</v>
      </c>
      <c r="E48" s="8">
        <f t="shared" si="5"/>
        <v>47</v>
      </c>
      <c r="F48" s="8">
        <f t="shared" si="22"/>
        <v>32</v>
      </c>
      <c r="G48" s="8" t="str">
        <f>IF(A48&lt;&gt;0,IF((WEEKDAY(K48)=2) + (WEEKDAY(K48) = 4) + (WEEKDAY(K48)=6),C48,""),"")</f>
        <v/>
      </c>
      <c r="H48" s="8">
        <f>IF(A48&lt;&gt;0,IF((WEEKDAY(K48)=3) + (WEEKDAY(K48) = 5),D48,""),"")</f>
        <v>14</v>
      </c>
      <c r="I48" s="8">
        <f t="shared" si="23"/>
        <v>7</v>
      </c>
      <c r="J48" s="104">
        <f t="shared" si="2"/>
        <v>47</v>
      </c>
      <c r="K48" s="96">
        <f t="shared" si="7"/>
        <v>43517</v>
      </c>
      <c r="L48" s="106" t="str">
        <f t="shared" si="3"/>
        <v>Code</v>
      </c>
      <c r="M48" s="27" t="str">
        <f t="shared" si="4"/>
        <v>Lab</v>
      </c>
    </row>
    <row r="49" spans="1:13" x14ac:dyDescent="0.3">
      <c r="A49" s="15">
        <v>1</v>
      </c>
      <c r="B49" s="8">
        <f t="shared" si="21"/>
        <v>33</v>
      </c>
      <c r="C49" s="8">
        <f>IF(A49=1,IF((WEEKDAY(K49)=2) + (WEEKDAY(K49) = 4) + (WEEKDAY(K49)=6),C48+1,C48),C48)</f>
        <v>19</v>
      </c>
      <c r="D49" s="8">
        <f>IF(A49=1,IF((WEEKDAY(K49)=3) + (WEEKDAY(K49) = 5),D48+1,D48),D48)</f>
        <v>14</v>
      </c>
      <c r="E49" s="8">
        <f t="shared" si="5"/>
        <v>48</v>
      </c>
      <c r="F49" s="8">
        <f t="shared" si="22"/>
        <v>33</v>
      </c>
      <c r="G49" s="8">
        <f>IF(A49&lt;&gt;0,IF((WEEKDAY(K49)=2) + (WEEKDAY(K49) = 4) + (WEEKDAY(K49)=6),C49,""),"")</f>
        <v>19</v>
      </c>
      <c r="H49" s="8" t="str">
        <f>IF(A49&lt;&gt;0,IF((WEEKDAY(K49)=3) + (WEEKDAY(K49) = 5),D49,""),"")</f>
        <v/>
      </c>
      <c r="I49" s="8">
        <f t="shared" si="23"/>
        <v>7</v>
      </c>
      <c r="J49" s="104">
        <f t="shared" si="2"/>
        <v>48</v>
      </c>
      <c r="K49" s="96">
        <f t="shared" si="7"/>
        <v>43518</v>
      </c>
      <c r="L49" s="106" t="str">
        <f t="shared" si="3"/>
        <v>Theory</v>
      </c>
      <c r="M49" s="27" t="str">
        <f t="shared" si="4"/>
        <v>Shop</v>
      </c>
    </row>
    <row r="50" spans="1:13" ht="15" thickBot="1" x14ac:dyDescent="0.35">
      <c r="A50" s="16">
        <v>0</v>
      </c>
      <c r="B50" s="37">
        <f t="shared" si="21"/>
        <v>33</v>
      </c>
      <c r="C50" s="37">
        <f>IF(A50=1,IF((WEEKDAY(K50)=2) + (WEEKDAY(K50) = 4) + (WEEKDAY(K50)=6),C49+1,C49),C49)</f>
        <v>19</v>
      </c>
      <c r="D50" s="37">
        <f>IF(A50=1,IF((WEEKDAY(K50)=3) + (WEEKDAY(K50) = 5),D49+1,D49),D49)</f>
        <v>14</v>
      </c>
      <c r="E50" s="37">
        <f t="shared" si="5"/>
        <v>49</v>
      </c>
      <c r="F50" s="37" t="str">
        <f t="shared" si="22"/>
        <v/>
      </c>
      <c r="G50" s="37" t="str">
        <f>IF(A50&lt;&gt;0,IF((WEEKDAY(K50)=2) + (WEEKDAY(K50) = 4) + (WEEKDAY(K50)=6),C50,""),"")</f>
        <v/>
      </c>
      <c r="H50" s="37" t="str">
        <f>IF(A50&lt;&gt;0,IF((WEEKDAY(K50)=3) + (WEEKDAY(K50) = 5),D50,""),"")</f>
        <v/>
      </c>
      <c r="I50" s="37">
        <f t="shared" si="23"/>
        <v>7</v>
      </c>
      <c r="J50" s="105">
        <f t="shared" si="2"/>
        <v>49</v>
      </c>
      <c r="K50" s="97">
        <f t="shared" si="7"/>
        <v>43519</v>
      </c>
      <c r="L50" s="106" t="str">
        <f t="shared" si="3"/>
        <v>Weekend</v>
      </c>
      <c r="M50" s="27" t="str">
        <f t="shared" si="4"/>
        <v>Weekend</v>
      </c>
    </row>
    <row r="51" spans="1:13" x14ac:dyDescent="0.3">
      <c r="A51" s="14">
        <v>0</v>
      </c>
      <c r="B51" s="33">
        <f t="shared" ref="B51:B57" si="24">IF(A51=1,B50+1,B50)</f>
        <v>33</v>
      </c>
      <c r="C51" s="33">
        <f>IF(A51=1,IF((WEEKDAY(K51)=2) + (WEEKDAY(K51) = 4) + (WEEKDAY(K51)=6),C50+1,C50),C50)</f>
        <v>19</v>
      </c>
      <c r="D51" s="33">
        <f>IF(A51=1,IF((WEEKDAY(K51)=3) + (WEEKDAY(K51) = 5),D50+1,D50),D50)</f>
        <v>14</v>
      </c>
      <c r="E51" s="33">
        <f t="shared" si="5"/>
        <v>50</v>
      </c>
      <c r="F51" s="33" t="str">
        <f t="shared" ref="F51:F57" si="25">IF(A51&lt;&gt;0,B51,"")</f>
        <v/>
      </c>
      <c r="G51" s="33" t="str">
        <f>IF(A51&lt;&gt;0,IF((WEEKDAY(K51)=2) + (WEEKDAY(K51) = 4) + (WEEKDAY(K51)=6),C51,""),"")</f>
        <v/>
      </c>
      <c r="H51" s="33" t="str">
        <f>IF(A51&lt;&gt;0,IF((WEEKDAY(K51)=3) + (WEEKDAY(K51) = 5),D51,""),"")</f>
        <v/>
      </c>
      <c r="I51" s="33">
        <f>IF(SUM(A51:A57)&gt;0,IF(I44&gt;0,I44+1,I37+1),0)</f>
        <v>8</v>
      </c>
      <c r="J51" s="103">
        <f t="shared" si="2"/>
        <v>50</v>
      </c>
      <c r="K51" s="95">
        <f t="shared" si="7"/>
        <v>43520</v>
      </c>
      <c r="L51" s="106" t="str">
        <f t="shared" si="3"/>
        <v>Weekend</v>
      </c>
      <c r="M51" s="27" t="str">
        <f t="shared" si="4"/>
        <v>Weekend</v>
      </c>
    </row>
    <row r="52" spans="1:13" x14ac:dyDescent="0.3">
      <c r="A52" s="15">
        <v>1</v>
      </c>
      <c r="B52" s="8">
        <f t="shared" si="24"/>
        <v>34</v>
      </c>
      <c r="C52" s="8">
        <f>IF(A52=1,IF((WEEKDAY(K52)=2) + (WEEKDAY(K52) = 4) + (WEEKDAY(K52)=6),C51+1,C51),C51)</f>
        <v>20</v>
      </c>
      <c r="D52" s="8">
        <f>IF(A52=1,IF((WEEKDAY(K52)=3) + (WEEKDAY(K52) = 5),D51+1,D51),D51)</f>
        <v>14</v>
      </c>
      <c r="E52" s="8">
        <f t="shared" si="5"/>
        <v>51</v>
      </c>
      <c r="F52" s="8">
        <f t="shared" si="25"/>
        <v>34</v>
      </c>
      <c r="G52" s="8">
        <f>IF(A52&lt;&gt;0,IF((WEEKDAY(K52)=2) + (WEEKDAY(K52) = 4) + (WEEKDAY(K52)=6),C52,""),"")</f>
        <v>20</v>
      </c>
      <c r="H52" s="8" t="str">
        <f>IF(A52&lt;&gt;0,IF((WEEKDAY(K52)=3) + (WEEKDAY(K52) = 5),D52,""),"")</f>
        <v/>
      </c>
      <c r="I52" s="8">
        <f>I51</f>
        <v>8</v>
      </c>
      <c r="J52" s="104">
        <f t="shared" si="2"/>
        <v>51</v>
      </c>
      <c r="K52" s="96">
        <f t="shared" si="7"/>
        <v>43521</v>
      </c>
      <c r="L52" s="106" t="str">
        <f t="shared" si="3"/>
        <v>Theory</v>
      </c>
      <c r="M52" s="27" t="str">
        <f t="shared" si="4"/>
        <v>Shop</v>
      </c>
    </row>
    <row r="53" spans="1:13" x14ac:dyDescent="0.3">
      <c r="A53" s="15">
        <v>1</v>
      </c>
      <c r="B53" s="8">
        <f t="shared" si="24"/>
        <v>35</v>
      </c>
      <c r="C53" s="8">
        <f>IF(A53=1,IF((WEEKDAY(K53)=2) + (WEEKDAY(K53) = 4) + (WEEKDAY(K53)=6),C52+1,C52),C52)</f>
        <v>20</v>
      </c>
      <c r="D53" s="8">
        <f>IF(A53=1,IF((WEEKDAY(K53)=3) + (WEEKDAY(K53) = 5),D52+1,D52),D52)</f>
        <v>15</v>
      </c>
      <c r="E53" s="8">
        <f t="shared" si="5"/>
        <v>52</v>
      </c>
      <c r="F53" s="8">
        <f t="shared" si="25"/>
        <v>35</v>
      </c>
      <c r="G53" s="8" t="str">
        <f>IF(A53&lt;&gt;0,IF((WEEKDAY(K53)=2) + (WEEKDAY(K53) = 4) + (WEEKDAY(K53)=6),C53,""),"")</f>
        <v/>
      </c>
      <c r="H53" s="8">
        <f>IF(A53&lt;&gt;0,IF((WEEKDAY(K53)=3) + (WEEKDAY(K53) = 5),D53,""),"")</f>
        <v>15</v>
      </c>
      <c r="I53" s="8">
        <f t="shared" ref="I53:I57" si="26">I52</f>
        <v>8</v>
      </c>
      <c r="J53" s="104">
        <f t="shared" si="2"/>
        <v>52</v>
      </c>
      <c r="K53" s="96">
        <f t="shared" si="7"/>
        <v>43522</v>
      </c>
      <c r="L53" s="106" t="str">
        <f t="shared" si="3"/>
        <v>Code</v>
      </c>
      <c r="M53" s="27" t="str">
        <f t="shared" si="4"/>
        <v>Lab</v>
      </c>
    </row>
    <row r="54" spans="1:13" x14ac:dyDescent="0.3">
      <c r="A54" s="15">
        <v>1</v>
      </c>
      <c r="B54" s="8">
        <f t="shared" si="24"/>
        <v>36</v>
      </c>
      <c r="C54" s="8">
        <f>IF(A54=1,IF((WEEKDAY(K54)=2) + (WEEKDAY(K54) = 4) + (WEEKDAY(K54)=6),C53+1,C53),C53)</f>
        <v>21</v>
      </c>
      <c r="D54" s="8">
        <f>IF(A54=1,IF((WEEKDAY(K54)=3) + (WEEKDAY(K54) = 5),D53+1,D53),D53)</f>
        <v>15</v>
      </c>
      <c r="E54" s="8">
        <f t="shared" si="5"/>
        <v>53</v>
      </c>
      <c r="F54" s="8">
        <f t="shared" si="25"/>
        <v>36</v>
      </c>
      <c r="G54" s="8">
        <f>IF(A54&lt;&gt;0,IF((WEEKDAY(K54)=2) + (WEEKDAY(K54) = 4) + (WEEKDAY(K54)=6),C54,""),"")</f>
        <v>21</v>
      </c>
      <c r="H54" s="8" t="str">
        <f>IF(A54&lt;&gt;0,IF((WEEKDAY(K54)=3) + (WEEKDAY(K54) = 5),D54,""),"")</f>
        <v/>
      </c>
      <c r="I54" s="8">
        <f t="shared" si="26"/>
        <v>8</v>
      </c>
      <c r="J54" s="104">
        <f t="shared" si="2"/>
        <v>53</v>
      </c>
      <c r="K54" s="96">
        <f t="shared" si="7"/>
        <v>43523</v>
      </c>
      <c r="L54" s="106" t="str">
        <f t="shared" si="3"/>
        <v>Theory</v>
      </c>
      <c r="M54" s="27" t="str">
        <f t="shared" si="4"/>
        <v>Shop</v>
      </c>
    </row>
    <row r="55" spans="1:13" x14ac:dyDescent="0.3">
      <c r="A55" s="15">
        <v>1</v>
      </c>
      <c r="B55" s="8">
        <f t="shared" si="24"/>
        <v>37</v>
      </c>
      <c r="C55" s="8">
        <f>IF(A55=1,IF((WEEKDAY(K55)=2) + (WEEKDAY(K55) = 4) + (WEEKDAY(K55)=6),C54+1,C54),C54)</f>
        <v>21</v>
      </c>
      <c r="D55" s="8">
        <f>IF(A55=1,IF((WEEKDAY(K55)=3) + (WEEKDAY(K55) = 5),D54+1,D54),D54)</f>
        <v>16</v>
      </c>
      <c r="E55" s="8">
        <f t="shared" si="5"/>
        <v>54</v>
      </c>
      <c r="F55" s="8">
        <f t="shared" si="25"/>
        <v>37</v>
      </c>
      <c r="G55" s="8" t="str">
        <f>IF(A55&lt;&gt;0,IF((WEEKDAY(K55)=2) + (WEEKDAY(K55) = 4) + (WEEKDAY(K55)=6),C55,""),"")</f>
        <v/>
      </c>
      <c r="H55" s="8">
        <f>IF(A55&lt;&gt;0,IF((WEEKDAY(K55)=3) + (WEEKDAY(K55) = 5),D55,""),"")</f>
        <v>16</v>
      </c>
      <c r="I55" s="8">
        <f t="shared" si="26"/>
        <v>8</v>
      </c>
      <c r="J55" s="104">
        <f t="shared" si="2"/>
        <v>54</v>
      </c>
      <c r="K55" s="96">
        <f t="shared" si="7"/>
        <v>43524</v>
      </c>
      <c r="L55" s="106" t="str">
        <f t="shared" si="3"/>
        <v>Code</v>
      </c>
      <c r="M55" s="27" t="str">
        <f t="shared" si="4"/>
        <v>Lab</v>
      </c>
    </row>
    <row r="56" spans="1:13" x14ac:dyDescent="0.3">
      <c r="A56" s="15">
        <v>1</v>
      </c>
      <c r="B56" s="8">
        <f t="shared" si="24"/>
        <v>38</v>
      </c>
      <c r="C56" s="8">
        <f>IF(A56=1,IF((WEEKDAY(K56)=2) + (WEEKDAY(K56) = 4) + (WEEKDAY(K56)=6),C55+1,C55),C55)</f>
        <v>22</v>
      </c>
      <c r="D56" s="8">
        <f>IF(A56=1,IF((WEEKDAY(K56)=3) + (WEEKDAY(K56) = 5),D55+1,D55),D55)</f>
        <v>16</v>
      </c>
      <c r="E56" s="8">
        <f t="shared" si="5"/>
        <v>55</v>
      </c>
      <c r="F56" s="8">
        <f t="shared" si="25"/>
        <v>38</v>
      </c>
      <c r="G56" s="8">
        <f>IF(A56&lt;&gt;0,IF((WEEKDAY(K56)=2) + (WEEKDAY(K56) = 4) + (WEEKDAY(K56)=6),C56,""),"")</f>
        <v>22</v>
      </c>
      <c r="H56" s="8" t="str">
        <f>IF(A56&lt;&gt;0,IF((WEEKDAY(K56)=3) + (WEEKDAY(K56) = 5),D56,""),"")</f>
        <v/>
      </c>
      <c r="I56" s="8">
        <f t="shared" si="26"/>
        <v>8</v>
      </c>
      <c r="J56" s="104">
        <f t="shared" si="2"/>
        <v>55</v>
      </c>
      <c r="K56" s="96">
        <f t="shared" si="7"/>
        <v>43525</v>
      </c>
      <c r="L56" s="106" t="str">
        <f t="shared" si="3"/>
        <v>Theory</v>
      </c>
      <c r="M56" s="27" t="str">
        <f t="shared" si="4"/>
        <v>Shop</v>
      </c>
    </row>
    <row r="57" spans="1:13" ht="15" thickBot="1" x14ac:dyDescent="0.35">
      <c r="A57" s="16">
        <v>0</v>
      </c>
      <c r="B57" s="37">
        <f t="shared" si="24"/>
        <v>38</v>
      </c>
      <c r="C57" s="37">
        <f>IF(A57=1,IF((WEEKDAY(K57)=2) + (WEEKDAY(K57) = 4) + (WEEKDAY(K57)=6),C56+1,C56),C56)</f>
        <v>22</v>
      </c>
      <c r="D57" s="37">
        <f>IF(A57=1,IF((WEEKDAY(K57)=3) + (WEEKDAY(K57) = 5),D56+1,D56),D56)</f>
        <v>16</v>
      </c>
      <c r="E57" s="37">
        <f t="shared" si="5"/>
        <v>56</v>
      </c>
      <c r="F57" s="37" t="str">
        <f t="shared" si="25"/>
        <v/>
      </c>
      <c r="G57" s="37" t="str">
        <f>IF(A57&lt;&gt;0,IF((WEEKDAY(K57)=2) + (WEEKDAY(K57) = 4) + (WEEKDAY(K57)=6),C57,""),"")</f>
        <v/>
      </c>
      <c r="H57" s="37" t="str">
        <f>IF(A57&lt;&gt;0,IF((WEEKDAY(K57)=3) + (WEEKDAY(K57) = 5),D57,""),"")</f>
        <v/>
      </c>
      <c r="I57" s="37">
        <f t="shared" si="26"/>
        <v>8</v>
      </c>
      <c r="J57" s="105">
        <f t="shared" si="2"/>
        <v>56</v>
      </c>
      <c r="K57" s="97">
        <f t="shared" si="7"/>
        <v>43526</v>
      </c>
      <c r="L57" s="106" t="str">
        <f t="shared" si="3"/>
        <v>Weekend</v>
      </c>
      <c r="M57" s="27" t="str">
        <f t="shared" si="4"/>
        <v>Weekend</v>
      </c>
    </row>
    <row r="58" spans="1:13" x14ac:dyDescent="0.3">
      <c r="A58" s="14">
        <v>0</v>
      </c>
      <c r="B58" s="33">
        <f t="shared" ref="B58:B64" si="27">IF(A58=1,B57+1,B57)</f>
        <v>38</v>
      </c>
      <c r="C58" s="33">
        <f>IF(A58=1,IF((WEEKDAY(K58)=2) + (WEEKDAY(K58) = 4) + (WEEKDAY(K58)=6),C57+1,C57),C57)</f>
        <v>22</v>
      </c>
      <c r="D58" s="33">
        <f>IF(A58=1,IF((WEEKDAY(K58)=3) + (WEEKDAY(K58) = 5),D57+1,D57),D57)</f>
        <v>16</v>
      </c>
      <c r="E58" s="33">
        <f t="shared" si="5"/>
        <v>57</v>
      </c>
      <c r="F58" s="33" t="str">
        <f t="shared" ref="F58:F64" si="28">IF(A58&lt;&gt;0,B58,"")</f>
        <v/>
      </c>
      <c r="G58" s="33" t="str">
        <f>IF(A58&lt;&gt;0,IF((WEEKDAY(K58)=2) + (WEEKDAY(K58) = 4) + (WEEKDAY(K58)=6),C58,""),"")</f>
        <v/>
      </c>
      <c r="H58" s="33" t="str">
        <f>IF(A58&lt;&gt;0,IF((WEEKDAY(K58)=3) + (WEEKDAY(K58) = 5),D58,""),"")</f>
        <v/>
      </c>
      <c r="I58" s="33">
        <f>IF(SUM(A58:A64)&gt;0,IF(I51&gt;0,I51+1,I44+1),0)</f>
        <v>9</v>
      </c>
      <c r="J58" s="103">
        <f t="shared" si="2"/>
        <v>57</v>
      </c>
      <c r="K58" s="95">
        <f t="shared" si="7"/>
        <v>43527</v>
      </c>
      <c r="L58" s="106" t="str">
        <f t="shared" si="3"/>
        <v>Weekend</v>
      </c>
      <c r="M58" s="27" t="str">
        <f t="shared" si="4"/>
        <v>Weekend</v>
      </c>
    </row>
    <row r="59" spans="1:13" x14ac:dyDescent="0.3">
      <c r="A59" s="15">
        <v>1</v>
      </c>
      <c r="B59" s="8">
        <f t="shared" si="27"/>
        <v>39</v>
      </c>
      <c r="C59" s="8">
        <f>IF(A59=1,IF((WEEKDAY(K59)=2) + (WEEKDAY(K59) = 4) + (WEEKDAY(K59)=6),C58+1,C58),C58)</f>
        <v>23</v>
      </c>
      <c r="D59" s="8">
        <f>IF(A59=1,IF((WEEKDAY(K59)=3) + (WEEKDAY(K59) = 5),D58+1,D58),D58)</f>
        <v>16</v>
      </c>
      <c r="E59" s="8">
        <f t="shared" si="5"/>
        <v>58</v>
      </c>
      <c r="F59" s="8">
        <f t="shared" si="28"/>
        <v>39</v>
      </c>
      <c r="G59" s="8">
        <f>IF(A59&lt;&gt;0,IF((WEEKDAY(K59)=2) + (WEEKDAY(K59) = 4) + (WEEKDAY(K59)=6),C59,""),"")</f>
        <v>23</v>
      </c>
      <c r="H59" s="8" t="str">
        <f>IF(A59&lt;&gt;0,IF((WEEKDAY(K59)=3) + (WEEKDAY(K59) = 5),D59,""),"")</f>
        <v/>
      </c>
      <c r="I59" s="8">
        <f>I58</f>
        <v>9</v>
      </c>
      <c r="J59" s="104">
        <f t="shared" si="2"/>
        <v>58</v>
      </c>
      <c r="K59" s="96">
        <f t="shared" si="7"/>
        <v>43528</v>
      </c>
      <c r="L59" s="106" t="str">
        <f t="shared" si="3"/>
        <v>Theory</v>
      </c>
      <c r="M59" s="27" t="str">
        <f t="shared" si="4"/>
        <v>Shop</v>
      </c>
    </row>
    <row r="60" spans="1:13" x14ac:dyDescent="0.3">
      <c r="A60" s="15">
        <v>1</v>
      </c>
      <c r="B60" s="8">
        <f t="shared" si="27"/>
        <v>40</v>
      </c>
      <c r="C60" s="8">
        <f>IF(A60=1,IF((WEEKDAY(K60)=2) + (WEEKDAY(K60) = 4) + (WEEKDAY(K60)=6),C59+1,C59),C59)</f>
        <v>23</v>
      </c>
      <c r="D60" s="8">
        <f>IF(A60=1,IF((WEEKDAY(K60)=3) + (WEEKDAY(K60) = 5),D59+1,D59),D59)</f>
        <v>17</v>
      </c>
      <c r="E60" s="8">
        <f t="shared" si="5"/>
        <v>59</v>
      </c>
      <c r="F60" s="8">
        <f t="shared" si="28"/>
        <v>40</v>
      </c>
      <c r="G60" s="8" t="str">
        <f>IF(A60&lt;&gt;0,IF((WEEKDAY(K60)=2) + (WEEKDAY(K60) = 4) + (WEEKDAY(K60)=6),C60,""),"")</f>
        <v/>
      </c>
      <c r="H60" s="8">
        <f>IF(A60&lt;&gt;0,IF((WEEKDAY(K60)=3) + (WEEKDAY(K60) = 5),D60,""),"")</f>
        <v>17</v>
      </c>
      <c r="I60" s="8">
        <f t="shared" ref="I60:I64" si="29">I59</f>
        <v>9</v>
      </c>
      <c r="J60" s="104">
        <f t="shared" si="2"/>
        <v>59</v>
      </c>
      <c r="K60" s="96">
        <f t="shared" si="7"/>
        <v>43529</v>
      </c>
      <c r="L60" s="106" t="str">
        <f t="shared" si="3"/>
        <v>Code</v>
      </c>
      <c r="M60" s="27" t="str">
        <f t="shared" si="4"/>
        <v>Lab</v>
      </c>
    </row>
    <row r="61" spans="1:13" x14ac:dyDescent="0.3">
      <c r="A61" s="15">
        <v>1</v>
      </c>
      <c r="B61" s="8">
        <f t="shared" si="27"/>
        <v>41</v>
      </c>
      <c r="C61" s="8">
        <f>IF(A61=1,IF((WEEKDAY(K61)=2) + (WEEKDAY(K61) = 4) + (WEEKDAY(K61)=6),C60+1,C60),C60)</f>
        <v>24</v>
      </c>
      <c r="D61" s="8">
        <f>IF(A61=1,IF((WEEKDAY(K61)=3) + (WEEKDAY(K61) = 5),D60+1,D60),D60)</f>
        <v>17</v>
      </c>
      <c r="E61" s="8">
        <f t="shared" si="5"/>
        <v>60</v>
      </c>
      <c r="F61" s="8">
        <f t="shared" si="28"/>
        <v>41</v>
      </c>
      <c r="G61" s="8">
        <f>IF(A61&lt;&gt;0,IF((WEEKDAY(K61)=2) + (WEEKDAY(K61) = 4) + (WEEKDAY(K61)=6),C61,""),"")</f>
        <v>24</v>
      </c>
      <c r="H61" s="8" t="str">
        <f>IF(A61&lt;&gt;0,IF((WEEKDAY(K61)=3) + (WEEKDAY(K61) = 5),D61,""),"")</f>
        <v/>
      </c>
      <c r="I61" s="8">
        <f t="shared" si="29"/>
        <v>9</v>
      </c>
      <c r="J61" s="104">
        <f t="shared" si="2"/>
        <v>60</v>
      </c>
      <c r="K61" s="96">
        <f t="shared" si="7"/>
        <v>43530</v>
      </c>
      <c r="L61" s="106" t="str">
        <f t="shared" si="3"/>
        <v>Theory</v>
      </c>
      <c r="M61" s="27" t="str">
        <f t="shared" si="4"/>
        <v>Shop</v>
      </c>
    </row>
    <row r="62" spans="1:13" x14ac:dyDescent="0.3">
      <c r="A62" s="15">
        <v>1</v>
      </c>
      <c r="B62" s="8">
        <f t="shared" si="27"/>
        <v>42</v>
      </c>
      <c r="C62" s="8">
        <f>IF(A62=1,IF((WEEKDAY(K62)=2) + (WEEKDAY(K62) = 4) + (WEEKDAY(K62)=6),C61+1,C61),C61)</f>
        <v>24</v>
      </c>
      <c r="D62" s="8">
        <f>IF(A62=1,IF((WEEKDAY(K62)=3) + (WEEKDAY(K62) = 5),D61+1,D61),D61)</f>
        <v>18</v>
      </c>
      <c r="E62" s="8">
        <f t="shared" si="5"/>
        <v>61</v>
      </c>
      <c r="F62" s="8">
        <f t="shared" si="28"/>
        <v>42</v>
      </c>
      <c r="G62" s="8" t="str">
        <f>IF(A62&lt;&gt;0,IF((WEEKDAY(K62)=2) + (WEEKDAY(K62) = 4) + (WEEKDAY(K62)=6),C62,""),"")</f>
        <v/>
      </c>
      <c r="H62" s="8">
        <f>IF(A62&lt;&gt;0,IF((WEEKDAY(K62)=3) + (WEEKDAY(K62) = 5),D62,""),"")</f>
        <v>18</v>
      </c>
      <c r="I62" s="8">
        <f t="shared" si="29"/>
        <v>9</v>
      </c>
      <c r="J62" s="104">
        <f t="shared" si="2"/>
        <v>61</v>
      </c>
      <c r="K62" s="96">
        <f t="shared" si="7"/>
        <v>43531</v>
      </c>
      <c r="L62" s="106" t="str">
        <f t="shared" si="3"/>
        <v>Code</v>
      </c>
      <c r="M62" s="27" t="str">
        <f t="shared" si="4"/>
        <v>Lab</v>
      </c>
    </row>
    <row r="63" spans="1:13" x14ac:dyDescent="0.3">
      <c r="A63" s="15">
        <v>1</v>
      </c>
      <c r="B63" s="8">
        <f t="shared" si="27"/>
        <v>43</v>
      </c>
      <c r="C63" s="8">
        <f>IF(A63=1,IF((WEEKDAY(K63)=2) + (WEEKDAY(K63) = 4) + (WEEKDAY(K63)=6),C62+1,C62),C62)</f>
        <v>25</v>
      </c>
      <c r="D63" s="8">
        <f>IF(A63=1,IF((WEEKDAY(K63)=3) + (WEEKDAY(K63) = 5),D62+1,D62),D62)</f>
        <v>18</v>
      </c>
      <c r="E63" s="8">
        <f t="shared" si="5"/>
        <v>62</v>
      </c>
      <c r="F63" s="8">
        <f t="shared" si="28"/>
        <v>43</v>
      </c>
      <c r="G63" s="8">
        <f>IF(A63&lt;&gt;0,IF((WEEKDAY(K63)=2) + (WEEKDAY(K63) = 4) + (WEEKDAY(K63)=6),C63,""),"")</f>
        <v>25</v>
      </c>
      <c r="H63" s="8" t="str">
        <f>IF(A63&lt;&gt;0,IF((WEEKDAY(K63)=3) + (WEEKDAY(K63) = 5),D63,""),"")</f>
        <v/>
      </c>
      <c r="I63" s="8">
        <f t="shared" si="29"/>
        <v>9</v>
      </c>
      <c r="J63" s="104">
        <f t="shared" si="2"/>
        <v>62</v>
      </c>
      <c r="K63" s="96">
        <f t="shared" si="7"/>
        <v>43532</v>
      </c>
      <c r="L63" s="106" t="str">
        <f t="shared" si="3"/>
        <v>Theory</v>
      </c>
      <c r="M63" s="27" t="str">
        <f t="shared" si="4"/>
        <v>Shop</v>
      </c>
    </row>
    <row r="64" spans="1:13" ht="15" thickBot="1" x14ac:dyDescent="0.35">
      <c r="A64" s="16">
        <v>0</v>
      </c>
      <c r="B64" s="37">
        <f t="shared" si="27"/>
        <v>43</v>
      </c>
      <c r="C64" s="37">
        <f>IF(A64=1,IF((WEEKDAY(K64)=2) + (WEEKDAY(K64) = 4) + (WEEKDAY(K64)=6),C63+1,C63),C63)</f>
        <v>25</v>
      </c>
      <c r="D64" s="37">
        <f>IF(A64=1,IF((WEEKDAY(K64)=3) + (WEEKDAY(K64) = 5),D63+1,D63),D63)</f>
        <v>18</v>
      </c>
      <c r="E64" s="37">
        <f t="shared" si="5"/>
        <v>63</v>
      </c>
      <c r="F64" s="37" t="str">
        <f t="shared" si="28"/>
        <v/>
      </c>
      <c r="G64" s="37" t="str">
        <f>IF(A64&lt;&gt;0,IF((WEEKDAY(K64)=2) + (WEEKDAY(K64) = 4) + (WEEKDAY(K64)=6),C64,""),"")</f>
        <v/>
      </c>
      <c r="H64" s="37" t="str">
        <f>IF(A64&lt;&gt;0,IF((WEEKDAY(K64)=3) + (WEEKDAY(K64) = 5),D64,""),"")</f>
        <v/>
      </c>
      <c r="I64" s="37">
        <f t="shared" si="29"/>
        <v>9</v>
      </c>
      <c r="J64" s="105">
        <f t="shared" si="2"/>
        <v>63</v>
      </c>
      <c r="K64" s="97">
        <f t="shared" si="7"/>
        <v>43533</v>
      </c>
      <c r="L64" s="106" t="str">
        <f t="shared" si="3"/>
        <v>Weekend</v>
      </c>
      <c r="M64" s="27" t="str">
        <f t="shared" si="4"/>
        <v>Weekend</v>
      </c>
    </row>
    <row r="65" spans="1:13" x14ac:dyDescent="0.3">
      <c r="A65" s="14">
        <v>0</v>
      </c>
      <c r="B65" s="33">
        <f t="shared" ref="B65:B71" si="30">IF(A65=1,B64+1,B64)</f>
        <v>43</v>
      </c>
      <c r="C65" s="33">
        <f>IF(A65=1,IF((WEEKDAY(K65)=2) + (WEEKDAY(K65) = 4) + (WEEKDAY(K65)=6),C64+1,C64),C64)</f>
        <v>25</v>
      </c>
      <c r="D65" s="33">
        <f>IF(A65=1,IF((WEEKDAY(K65)=3) + (WEEKDAY(K65) = 5),D64+1,D64),D64)</f>
        <v>18</v>
      </c>
      <c r="E65" s="33">
        <f t="shared" si="5"/>
        <v>64</v>
      </c>
      <c r="F65" s="33" t="str">
        <f t="shared" ref="F65:F71" si="31">IF(A65&lt;&gt;0,B65,"")</f>
        <v/>
      </c>
      <c r="G65" s="33" t="str">
        <f>IF(A65&lt;&gt;0,IF((WEEKDAY(K65)=2) + (WEEKDAY(K65) = 4) + (WEEKDAY(K65)=6),C65,""),"")</f>
        <v/>
      </c>
      <c r="H65" s="33" t="str">
        <f>IF(A65&lt;&gt;0,IF((WEEKDAY(K65)=3) + (WEEKDAY(K65) = 5),D65,""),"")</f>
        <v/>
      </c>
      <c r="I65" s="33">
        <f>IF(SUM(A65:A71)&gt;0,IF(I58&gt;0,I58+1,I51+1),0)</f>
        <v>0</v>
      </c>
      <c r="J65" s="103">
        <f t="shared" si="2"/>
        <v>64</v>
      </c>
      <c r="K65" s="95">
        <f t="shared" si="7"/>
        <v>43534</v>
      </c>
      <c r="L65" s="106" t="str">
        <f t="shared" si="3"/>
        <v>Weekend</v>
      </c>
      <c r="M65" s="27" t="str">
        <f t="shared" si="4"/>
        <v>Weekend</v>
      </c>
    </row>
    <row r="66" spans="1:13" x14ac:dyDescent="0.3">
      <c r="A66" s="15">
        <v>0</v>
      </c>
      <c r="B66" s="8">
        <f t="shared" si="30"/>
        <v>43</v>
      </c>
      <c r="C66" s="8">
        <f>IF(A66=1,IF((WEEKDAY(K66)=2) + (WEEKDAY(K66) = 4) + (WEEKDAY(K66)=6),C65+1,C65),C65)</f>
        <v>25</v>
      </c>
      <c r="D66" s="8">
        <f>IF(A66=1,IF((WEEKDAY(K66)=3) + (WEEKDAY(K66) = 5),D65+1,D65),D65)</f>
        <v>18</v>
      </c>
      <c r="E66" s="8">
        <f t="shared" si="5"/>
        <v>65</v>
      </c>
      <c r="F66" s="8" t="str">
        <f t="shared" si="31"/>
        <v/>
      </c>
      <c r="G66" s="8" t="str">
        <f>IF(A66&lt;&gt;0,IF((WEEKDAY(K66)=2) + (WEEKDAY(K66) = 4) + (WEEKDAY(K66)=6),C66,""),"")</f>
        <v/>
      </c>
      <c r="H66" s="8" t="str">
        <f>IF(A66&lt;&gt;0,IF((WEEKDAY(K66)=3) + (WEEKDAY(K66) = 5),D66,""),"")</f>
        <v/>
      </c>
      <c r="I66" s="8">
        <f>I65</f>
        <v>0</v>
      </c>
      <c r="J66" s="104">
        <f t="shared" si="2"/>
        <v>65</v>
      </c>
      <c r="K66" s="96">
        <f t="shared" si="7"/>
        <v>43535</v>
      </c>
      <c r="L66" s="106" t="str">
        <f t="shared" si="3"/>
        <v>Theory</v>
      </c>
      <c r="M66" s="27" t="str">
        <f t="shared" si="4"/>
        <v>Shop</v>
      </c>
    </row>
    <row r="67" spans="1:13" x14ac:dyDescent="0.3">
      <c r="A67" s="15">
        <v>0</v>
      </c>
      <c r="B67" s="8">
        <f t="shared" si="30"/>
        <v>43</v>
      </c>
      <c r="C67" s="8">
        <f>IF(A67=1,IF((WEEKDAY(K67)=2) + (WEEKDAY(K67) = 4) + (WEEKDAY(K67)=6),C66+1,C66),C66)</f>
        <v>25</v>
      </c>
      <c r="D67" s="8">
        <f>IF(A67=1,IF((WEEKDAY(K67)=3) + (WEEKDAY(K67) = 5),D66+1,D66),D66)</f>
        <v>18</v>
      </c>
      <c r="E67" s="8">
        <f t="shared" si="5"/>
        <v>66</v>
      </c>
      <c r="F67" s="8" t="str">
        <f t="shared" si="31"/>
        <v/>
      </c>
      <c r="G67" s="8" t="str">
        <f>IF(A67&lt;&gt;0,IF((WEEKDAY(K67)=2) + (WEEKDAY(K67) = 4) + (WEEKDAY(K67)=6),C67,""),"")</f>
        <v/>
      </c>
      <c r="H67" s="8" t="str">
        <f>IF(A67&lt;&gt;0,IF((WEEKDAY(K67)=3) + (WEEKDAY(K67) = 5),D67,""),"")</f>
        <v/>
      </c>
      <c r="I67" s="8">
        <f t="shared" ref="I67:I71" si="32">I66</f>
        <v>0</v>
      </c>
      <c r="J67" s="104">
        <f t="shared" ref="J67:J127" si="33">E67</f>
        <v>66</v>
      </c>
      <c r="K67" s="96">
        <f t="shared" si="7"/>
        <v>43536</v>
      </c>
      <c r="L67" s="106" t="str">
        <f t="shared" ref="L67:L127" si="34">IF((WEEKDAY(K67)=2)+(WEEKDAY(K67)=4)+(WEEKDAY(K67)=6),"Theory",IF((WEEKDAY(K67)=3)+(WEEKDAY(K67)=5),"Code","Weekend"))</f>
        <v>Code</v>
      </c>
      <c r="M67" s="27" t="str">
        <f t="shared" ref="M67:M127" si="35">IF((WEEKDAY(K67)=2)+(WEEKDAY(K67)=4)+(WEEKDAY(K67)=6),"Shop",IF((WEEKDAY(K67)=3)+(WEEKDAY(K67)=5),"Lab","Weekend"))</f>
        <v>Lab</v>
      </c>
    </row>
    <row r="68" spans="1:13" x14ac:dyDescent="0.3">
      <c r="A68" s="15">
        <v>0</v>
      </c>
      <c r="B68" s="8">
        <f t="shared" si="30"/>
        <v>43</v>
      </c>
      <c r="C68" s="8">
        <f>IF(A68=1,IF((WEEKDAY(K68)=2) + (WEEKDAY(K68) = 4) + (WEEKDAY(K68)=6),C67+1,C67),C67)</f>
        <v>25</v>
      </c>
      <c r="D68" s="8">
        <f>IF(A68=1,IF((WEEKDAY(K68)=3) + (WEEKDAY(K68) = 5),D67+1,D67),D67)</f>
        <v>18</v>
      </c>
      <c r="E68" s="8">
        <f t="shared" ref="E68:E127" si="36">E67+1</f>
        <v>67</v>
      </c>
      <c r="F68" s="8" t="str">
        <f t="shared" si="31"/>
        <v/>
      </c>
      <c r="G68" s="8" t="str">
        <f>IF(A68&lt;&gt;0,IF((WEEKDAY(K68)=2) + (WEEKDAY(K68) = 4) + (WEEKDAY(K68)=6),C68,""),"")</f>
        <v/>
      </c>
      <c r="H68" s="8" t="str">
        <f>IF(A68&lt;&gt;0,IF((WEEKDAY(K68)=3) + (WEEKDAY(K68) = 5),D68,""),"")</f>
        <v/>
      </c>
      <c r="I68" s="8">
        <f t="shared" si="32"/>
        <v>0</v>
      </c>
      <c r="J68" s="104">
        <f t="shared" si="33"/>
        <v>67</v>
      </c>
      <c r="K68" s="96">
        <f t="shared" ref="K68:K127" si="37">K67+1</f>
        <v>43537</v>
      </c>
      <c r="L68" s="106" t="str">
        <f t="shared" si="34"/>
        <v>Theory</v>
      </c>
      <c r="M68" s="27" t="str">
        <f t="shared" si="35"/>
        <v>Shop</v>
      </c>
    </row>
    <row r="69" spans="1:13" x14ac:dyDescent="0.3">
      <c r="A69" s="15">
        <v>0</v>
      </c>
      <c r="B69" s="8">
        <f t="shared" si="30"/>
        <v>43</v>
      </c>
      <c r="C69" s="8">
        <f>IF(A69=1,IF((WEEKDAY(K69)=2) + (WEEKDAY(K69) = 4) + (WEEKDAY(K69)=6),C68+1,C68),C68)</f>
        <v>25</v>
      </c>
      <c r="D69" s="8">
        <f>IF(A69=1,IF((WEEKDAY(K69)=3) + (WEEKDAY(K69) = 5),D68+1,D68),D68)</f>
        <v>18</v>
      </c>
      <c r="E69" s="8">
        <f t="shared" si="36"/>
        <v>68</v>
      </c>
      <c r="F69" s="8" t="str">
        <f t="shared" si="31"/>
        <v/>
      </c>
      <c r="G69" s="8" t="str">
        <f>IF(A69&lt;&gt;0,IF((WEEKDAY(K69)=2) + (WEEKDAY(K69) = 4) + (WEEKDAY(K69)=6),C69,""),"")</f>
        <v/>
      </c>
      <c r="H69" s="8" t="str">
        <f>IF(A69&lt;&gt;0,IF((WEEKDAY(K69)=3) + (WEEKDAY(K69) = 5),D69,""),"")</f>
        <v/>
      </c>
      <c r="I69" s="8">
        <f t="shared" si="32"/>
        <v>0</v>
      </c>
      <c r="J69" s="104">
        <f t="shared" si="33"/>
        <v>68</v>
      </c>
      <c r="K69" s="96">
        <f t="shared" si="37"/>
        <v>43538</v>
      </c>
      <c r="L69" s="106" t="str">
        <f t="shared" si="34"/>
        <v>Code</v>
      </c>
      <c r="M69" s="27" t="str">
        <f t="shared" si="35"/>
        <v>Lab</v>
      </c>
    </row>
    <row r="70" spans="1:13" x14ac:dyDescent="0.3">
      <c r="A70" s="15">
        <v>0</v>
      </c>
      <c r="B70" s="8">
        <f t="shared" si="30"/>
        <v>43</v>
      </c>
      <c r="C70" s="8">
        <f>IF(A70=1,IF((WEEKDAY(K70)=2) + (WEEKDAY(K70) = 4) + (WEEKDAY(K70)=6),C69+1,C69),C69)</f>
        <v>25</v>
      </c>
      <c r="D70" s="8">
        <f>IF(A70=1,IF((WEEKDAY(K70)=3) + (WEEKDAY(K70) = 5),D69+1,D69),D69)</f>
        <v>18</v>
      </c>
      <c r="E70" s="8">
        <f t="shared" si="36"/>
        <v>69</v>
      </c>
      <c r="F70" s="8" t="str">
        <f t="shared" si="31"/>
        <v/>
      </c>
      <c r="G70" s="8" t="str">
        <f>IF(A70&lt;&gt;0,IF((WEEKDAY(K70)=2) + (WEEKDAY(K70) = 4) + (WEEKDAY(K70)=6),C70,""),"")</f>
        <v/>
      </c>
      <c r="H70" s="8" t="str">
        <f>IF(A70&lt;&gt;0,IF((WEEKDAY(K70)=3) + (WEEKDAY(K70) = 5),D70,""),"")</f>
        <v/>
      </c>
      <c r="I70" s="8">
        <f t="shared" si="32"/>
        <v>0</v>
      </c>
      <c r="J70" s="104">
        <f t="shared" si="33"/>
        <v>69</v>
      </c>
      <c r="K70" s="96">
        <f t="shared" si="37"/>
        <v>43539</v>
      </c>
      <c r="L70" s="106" t="str">
        <f t="shared" si="34"/>
        <v>Theory</v>
      </c>
      <c r="M70" s="27" t="str">
        <f t="shared" si="35"/>
        <v>Shop</v>
      </c>
    </row>
    <row r="71" spans="1:13" ht="15" thickBot="1" x14ac:dyDescent="0.35">
      <c r="A71" s="16">
        <v>0</v>
      </c>
      <c r="B71" s="37">
        <f t="shared" si="30"/>
        <v>43</v>
      </c>
      <c r="C71" s="37">
        <f>IF(A71=1,IF((WEEKDAY(K71)=2) + (WEEKDAY(K71) = 4) + (WEEKDAY(K71)=6),C70+1,C70),C70)</f>
        <v>25</v>
      </c>
      <c r="D71" s="37">
        <f>IF(A71=1,IF((WEEKDAY(K71)=3) + (WEEKDAY(K71) = 5),D70+1,D70),D70)</f>
        <v>18</v>
      </c>
      <c r="E71" s="37">
        <f t="shared" si="36"/>
        <v>70</v>
      </c>
      <c r="F71" s="37" t="str">
        <f t="shared" si="31"/>
        <v/>
      </c>
      <c r="G71" s="37" t="str">
        <f>IF(A71&lt;&gt;0,IF((WEEKDAY(K71)=2) + (WEEKDAY(K71) = 4) + (WEEKDAY(K71)=6),C71,""),"")</f>
        <v/>
      </c>
      <c r="H71" s="37" t="str">
        <f>IF(A71&lt;&gt;0,IF((WEEKDAY(K71)=3) + (WEEKDAY(K71) = 5),D71,""),"")</f>
        <v/>
      </c>
      <c r="I71" s="37">
        <f t="shared" si="32"/>
        <v>0</v>
      </c>
      <c r="J71" s="105">
        <f t="shared" si="33"/>
        <v>70</v>
      </c>
      <c r="K71" s="97">
        <f t="shared" si="37"/>
        <v>43540</v>
      </c>
      <c r="L71" s="106" t="str">
        <f t="shared" si="34"/>
        <v>Weekend</v>
      </c>
      <c r="M71" s="27" t="str">
        <f t="shared" si="35"/>
        <v>Weekend</v>
      </c>
    </row>
    <row r="72" spans="1:13" x14ac:dyDescent="0.3">
      <c r="A72" s="14">
        <v>0</v>
      </c>
      <c r="B72" s="33">
        <f t="shared" ref="B72:B78" si="38">IF(A72=1,B71+1,B71)</f>
        <v>43</v>
      </c>
      <c r="C72" s="33">
        <f>IF(A72=1,IF((WEEKDAY(K72)=2) + (WEEKDAY(K72) = 4) + (WEEKDAY(K72)=6),C71+1,C71),C71)</f>
        <v>25</v>
      </c>
      <c r="D72" s="33">
        <f>IF(A72=1,IF((WEEKDAY(K72)=3) + (WEEKDAY(K72) = 5),D71+1,D71),D71)</f>
        <v>18</v>
      </c>
      <c r="E72" s="33">
        <f t="shared" si="36"/>
        <v>71</v>
      </c>
      <c r="F72" s="33" t="str">
        <f t="shared" ref="F72:F78" si="39">IF(A72&lt;&gt;0,B72,"")</f>
        <v/>
      </c>
      <c r="G72" s="33" t="str">
        <f>IF(A72&lt;&gt;0,IF((WEEKDAY(K72)=2) + (WEEKDAY(K72) = 4) + (WEEKDAY(K72)=6),C72,""),"")</f>
        <v/>
      </c>
      <c r="H72" s="33" t="str">
        <f>IF(A72&lt;&gt;0,IF((WEEKDAY(K72)=3) + (WEEKDAY(K72) = 5),D72,""),"")</f>
        <v/>
      </c>
      <c r="I72" s="33">
        <f>IF(SUM(A72:A78)&gt;0,IF(I65&gt;0,I65+1,I58+1),0)</f>
        <v>10</v>
      </c>
      <c r="J72" s="103">
        <f t="shared" si="33"/>
        <v>71</v>
      </c>
      <c r="K72" s="95">
        <f t="shared" si="37"/>
        <v>43541</v>
      </c>
      <c r="L72" s="106" t="str">
        <f t="shared" si="34"/>
        <v>Weekend</v>
      </c>
      <c r="M72" s="27" t="str">
        <f t="shared" si="35"/>
        <v>Weekend</v>
      </c>
    </row>
    <row r="73" spans="1:13" x14ac:dyDescent="0.3">
      <c r="A73" s="15">
        <v>1</v>
      </c>
      <c r="B73" s="8">
        <f t="shared" si="38"/>
        <v>44</v>
      </c>
      <c r="C73" s="8">
        <f>IF(A73=1,IF((WEEKDAY(K73)=2) + (WEEKDAY(K73) = 4) + (WEEKDAY(K73)=6),C72+1,C72),C72)</f>
        <v>26</v>
      </c>
      <c r="D73" s="8">
        <f>IF(A73=1,IF((WEEKDAY(K73)=3) + (WEEKDAY(K73) = 5),D72+1,D72),D72)</f>
        <v>18</v>
      </c>
      <c r="E73" s="8">
        <f t="shared" si="36"/>
        <v>72</v>
      </c>
      <c r="F73" s="8">
        <f t="shared" si="39"/>
        <v>44</v>
      </c>
      <c r="G73" s="8">
        <f>IF(A73&lt;&gt;0,IF((WEEKDAY(K73)=2) + (WEEKDAY(K73) = 4) + (WEEKDAY(K73)=6),C73,""),"")</f>
        <v>26</v>
      </c>
      <c r="H73" s="8" t="str">
        <f>IF(A73&lt;&gt;0,IF((WEEKDAY(K73)=3) + (WEEKDAY(K73) = 5),D73,""),"")</f>
        <v/>
      </c>
      <c r="I73" s="8">
        <f>I72</f>
        <v>10</v>
      </c>
      <c r="J73" s="104">
        <f t="shared" si="33"/>
        <v>72</v>
      </c>
      <c r="K73" s="96">
        <f t="shared" si="37"/>
        <v>43542</v>
      </c>
      <c r="L73" s="106" t="str">
        <f t="shared" si="34"/>
        <v>Theory</v>
      </c>
      <c r="M73" s="27" t="str">
        <f t="shared" si="35"/>
        <v>Shop</v>
      </c>
    </row>
    <row r="74" spans="1:13" x14ac:dyDescent="0.3">
      <c r="A74" s="15">
        <v>1</v>
      </c>
      <c r="B74" s="8">
        <f t="shared" si="38"/>
        <v>45</v>
      </c>
      <c r="C74" s="8">
        <f>IF(A74=1,IF((WEEKDAY(K74)=2) + (WEEKDAY(K74) = 4) + (WEEKDAY(K74)=6),C73+1,C73),C73)</f>
        <v>26</v>
      </c>
      <c r="D74" s="8">
        <f>IF(A74=1,IF((WEEKDAY(K74)=3) + (WEEKDAY(K74) = 5),D73+1,D73),D73)</f>
        <v>19</v>
      </c>
      <c r="E74" s="8">
        <f t="shared" si="36"/>
        <v>73</v>
      </c>
      <c r="F74" s="8">
        <f t="shared" si="39"/>
        <v>45</v>
      </c>
      <c r="G74" s="8" t="str">
        <f>IF(A74&lt;&gt;0,IF((WEEKDAY(K74)=2) + (WEEKDAY(K74) = 4) + (WEEKDAY(K74)=6),C74,""),"")</f>
        <v/>
      </c>
      <c r="H74" s="8">
        <f>IF(A74&lt;&gt;0,IF((WEEKDAY(K74)=3) + (WEEKDAY(K74) = 5),D74,""),"")</f>
        <v>19</v>
      </c>
      <c r="I74" s="8">
        <f t="shared" ref="I74:I78" si="40">I73</f>
        <v>10</v>
      </c>
      <c r="J74" s="104">
        <f t="shared" si="33"/>
        <v>73</v>
      </c>
      <c r="K74" s="96">
        <f t="shared" si="37"/>
        <v>43543</v>
      </c>
      <c r="L74" s="106" t="str">
        <f t="shared" si="34"/>
        <v>Code</v>
      </c>
      <c r="M74" s="27" t="str">
        <f t="shared" si="35"/>
        <v>Lab</v>
      </c>
    </row>
    <row r="75" spans="1:13" x14ac:dyDescent="0.3">
      <c r="A75" s="15">
        <v>1</v>
      </c>
      <c r="B75" s="8">
        <f t="shared" si="38"/>
        <v>46</v>
      </c>
      <c r="C75" s="8">
        <f>IF(A75=1,IF((WEEKDAY(K75)=2) + (WEEKDAY(K75) = 4) + (WEEKDAY(K75)=6),C74+1,C74),C74)</f>
        <v>27</v>
      </c>
      <c r="D75" s="8">
        <f>IF(A75=1,IF((WEEKDAY(K75)=3) + (WEEKDAY(K75) = 5),D74+1,D74),D74)</f>
        <v>19</v>
      </c>
      <c r="E75" s="8">
        <f t="shared" si="36"/>
        <v>74</v>
      </c>
      <c r="F75" s="8">
        <f t="shared" si="39"/>
        <v>46</v>
      </c>
      <c r="G75" s="8">
        <f>IF(A75&lt;&gt;0,IF((WEEKDAY(K75)=2) + (WEEKDAY(K75) = 4) + (WEEKDAY(K75)=6),C75,""),"")</f>
        <v>27</v>
      </c>
      <c r="H75" s="8" t="str">
        <f>IF(A75&lt;&gt;0,IF((WEEKDAY(K75)=3) + (WEEKDAY(K75) = 5),D75,""),"")</f>
        <v/>
      </c>
      <c r="I75" s="8">
        <f t="shared" si="40"/>
        <v>10</v>
      </c>
      <c r="J75" s="104">
        <f t="shared" si="33"/>
        <v>74</v>
      </c>
      <c r="K75" s="96">
        <f t="shared" si="37"/>
        <v>43544</v>
      </c>
      <c r="L75" s="106" t="str">
        <f t="shared" si="34"/>
        <v>Theory</v>
      </c>
      <c r="M75" s="27" t="str">
        <f t="shared" si="35"/>
        <v>Shop</v>
      </c>
    </row>
    <row r="76" spans="1:13" x14ac:dyDescent="0.3">
      <c r="A76" s="15">
        <v>1</v>
      </c>
      <c r="B76" s="8">
        <f t="shared" si="38"/>
        <v>47</v>
      </c>
      <c r="C76" s="8">
        <f>IF(A76=1,IF((WEEKDAY(K76)=2) + (WEEKDAY(K76) = 4) + (WEEKDAY(K76)=6),C75+1,C75),C75)</f>
        <v>27</v>
      </c>
      <c r="D76" s="8">
        <f>IF(A76=1,IF((WEEKDAY(K76)=3) + (WEEKDAY(K76) = 5),D75+1,D75),D75)</f>
        <v>20</v>
      </c>
      <c r="E76" s="8">
        <f t="shared" si="36"/>
        <v>75</v>
      </c>
      <c r="F76" s="8">
        <f t="shared" si="39"/>
        <v>47</v>
      </c>
      <c r="G76" s="8" t="str">
        <f>IF(A76&lt;&gt;0,IF((WEEKDAY(K76)=2) + (WEEKDAY(K76) = 4) + (WEEKDAY(K76)=6),C76,""),"")</f>
        <v/>
      </c>
      <c r="H76" s="8">
        <f>IF(A76&lt;&gt;0,IF((WEEKDAY(K76)=3) + (WEEKDAY(K76) = 5),D76,""),"")</f>
        <v>20</v>
      </c>
      <c r="I76" s="8">
        <f t="shared" si="40"/>
        <v>10</v>
      </c>
      <c r="J76" s="104">
        <f t="shared" si="33"/>
        <v>75</v>
      </c>
      <c r="K76" s="96">
        <f t="shared" si="37"/>
        <v>43545</v>
      </c>
      <c r="L76" s="106" t="str">
        <f t="shared" si="34"/>
        <v>Code</v>
      </c>
      <c r="M76" s="27" t="str">
        <f t="shared" si="35"/>
        <v>Lab</v>
      </c>
    </row>
    <row r="77" spans="1:13" x14ac:dyDescent="0.3">
      <c r="A77" s="15">
        <v>1</v>
      </c>
      <c r="B77" s="8">
        <f t="shared" si="38"/>
        <v>48</v>
      </c>
      <c r="C77" s="8">
        <f>IF(A77=1,IF((WEEKDAY(K77)=2) + (WEEKDAY(K77) = 4) + (WEEKDAY(K77)=6),C76+1,C76),C76)</f>
        <v>28</v>
      </c>
      <c r="D77" s="8">
        <f>IF(A77=1,IF((WEEKDAY(K77)=3) + (WEEKDAY(K77) = 5),D76+1,D76),D76)</f>
        <v>20</v>
      </c>
      <c r="E77" s="8">
        <f t="shared" si="36"/>
        <v>76</v>
      </c>
      <c r="F77" s="8">
        <f t="shared" si="39"/>
        <v>48</v>
      </c>
      <c r="G77" s="8">
        <f>IF(A77&lt;&gt;0,IF((WEEKDAY(K77)=2) + (WEEKDAY(K77) = 4) + (WEEKDAY(K77)=6),C77,""),"")</f>
        <v>28</v>
      </c>
      <c r="H77" s="8" t="str">
        <f>IF(A77&lt;&gt;0,IF((WEEKDAY(K77)=3) + (WEEKDAY(K77) = 5),D77,""),"")</f>
        <v/>
      </c>
      <c r="I77" s="8">
        <f t="shared" si="40"/>
        <v>10</v>
      </c>
      <c r="J77" s="104">
        <f t="shared" si="33"/>
        <v>76</v>
      </c>
      <c r="K77" s="96">
        <f t="shared" si="37"/>
        <v>43546</v>
      </c>
      <c r="L77" s="106" t="str">
        <f t="shared" si="34"/>
        <v>Theory</v>
      </c>
      <c r="M77" s="27" t="str">
        <f t="shared" si="35"/>
        <v>Shop</v>
      </c>
    </row>
    <row r="78" spans="1:13" ht="15" thickBot="1" x14ac:dyDescent="0.35">
      <c r="A78" s="16">
        <v>0</v>
      </c>
      <c r="B78" s="37">
        <f t="shared" si="38"/>
        <v>48</v>
      </c>
      <c r="C78" s="37">
        <f>IF(A78=1,IF((WEEKDAY(K78)=2) + (WEEKDAY(K78) = 4) + (WEEKDAY(K78)=6),C77+1,C77),C77)</f>
        <v>28</v>
      </c>
      <c r="D78" s="37">
        <f>IF(A78=1,IF((WEEKDAY(K78)=3) + (WEEKDAY(K78) = 5),D77+1,D77),D77)</f>
        <v>20</v>
      </c>
      <c r="E78" s="37">
        <f t="shared" si="36"/>
        <v>77</v>
      </c>
      <c r="F78" s="37" t="str">
        <f t="shared" si="39"/>
        <v/>
      </c>
      <c r="G78" s="37" t="str">
        <f>IF(A78&lt;&gt;0,IF((WEEKDAY(K78)=2) + (WEEKDAY(K78) = 4) + (WEEKDAY(K78)=6),C78,""),"")</f>
        <v/>
      </c>
      <c r="H78" s="37" t="str">
        <f>IF(A78&lt;&gt;0,IF((WEEKDAY(K78)=3) + (WEEKDAY(K78) = 5),D78,""),"")</f>
        <v/>
      </c>
      <c r="I78" s="37">
        <f t="shared" si="40"/>
        <v>10</v>
      </c>
      <c r="J78" s="105">
        <f t="shared" si="33"/>
        <v>77</v>
      </c>
      <c r="K78" s="97">
        <f t="shared" si="37"/>
        <v>43547</v>
      </c>
      <c r="L78" s="106" t="str">
        <f t="shared" si="34"/>
        <v>Weekend</v>
      </c>
      <c r="M78" s="27" t="str">
        <f t="shared" si="35"/>
        <v>Weekend</v>
      </c>
    </row>
    <row r="79" spans="1:13" x14ac:dyDescent="0.3">
      <c r="A79" s="14">
        <v>0</v>
      </c>
      <c r="B79" s="33">
        <f t="shared" ref="B79:B85" si="41">IF(A79=1,B78+1,B78)</f>
        <v>48</v>
      </c>
      <c r="C79" s="33">
        <f>IF(A79=1,IF((WEEKDAY(K79)=2) + (WEEKDAY(K79) = 4) + (WEEKDAY(K79)=6),C78+1,C78),C78)</f>
        <v>28</v>
      </c>
      <c r="D79" s="33">
        <f>IF(A79=1,IF((WEEKDAY(K79)=3) + (WEEKDAY(K79) = 5),D78+1,D78),D78)</f>
        <v>20</v>
      </c>
      <c r="E79" s="33">
        <f t="shared" si="36"/>
        <v>78</v>
      </c>
      <c r="F79" s="33" t="str">
        <f t="shared" ref="F79:F85" si="42">IF(A79&lt;&gt;0,B79,"")</f>
        <v/>
      </c>
      <c r="G79" s="33" t="str">
        <f>IF(A79&lt;&gt;0,IF((WEEKDAY(K79)=2) + (WEEKDAY(K79) = 4) + (WEEKDAY(K79)=6),C79,""),"")</f>
        <v/>
      </c>
      <c r="H79" s="33" t="str">
        <f>IF(A79&lt;&gt;0,IF((WEEKDAY(K79)=3) + (WEEKDAY(K79) = 5),D79,""),"")</f>
        <v/>
      </c>
      <c r="I79" s="33">
        <f>IF(SUM(A79:A85)&gt;0,IF(I72&gt;0,I72+1,I65+1),0)</f>
        <v>11</v>
      </c>
      <c r="J79" s="103">
        <f t="shared" si="33"/>
        <v>78</v>
      </c>
      <c r="K79" s="95">
        <f t="shared" si="37"/>
        <v>43548</v>
      </c>
      <c r="L79" s="106" t="str">
        <f t="shared" si="34"/>
        <v>Weekend</v>
      </c>
      <c r="M79" s="27" t="str">
        <f t="shared" si="35"/>
        <v>Weekend</v>
      </c>
    </row>
    <row r="80" spans="1:13" x14ac:dyDescent="0.3">
      <c r="A80" s="15">
        <v>1</v>
      </c>
      <c r="B80" s="8">
        <f t="shared" si="41"/>
        <v>49</v>
      </c>
      <c r="C80" s="8">
        <f>IF(A80=1,IF((WEEKDAY(K80)=2) + (WEEKDAY(K80) = 4) + (WEEKDAY(K80)=6),C79+1,C79),C79)</f>
        <v>29</v>
      </c>
      <c r="D80" s="8">
        <f>IF(A80=1,IF((WEEKDAY(K80)=3) + (WEEKDAY(K80) = 5),D79+1,D79),D79)</f>
        <v>20</v>
      </c>
      <c r="E80" s="8">
        <f t="shared" si="36"/>
        <v>79</v>
      </c>
      <c r="F80" s="8">
        <f t="shared" si="42"/>
        <v>49</v>
      </c>
      <c r="G80" s="8">
        <f>IF(A80&lt;&gt;0,IF((WEEKDAY(K80)=2) + (WEEKDAY(K80) = 4) + (WEEKDAY(K80)=6),C80,""),"")</f>
        <v>29</v>
      </c>
      <c r="H80" s="8" t="str">
        <f>IF(A80&lt;&gt;0,IF((WEEKDAY(K80)=3) + (WEEKDAY(K80) = 5),D80,""),"")</f>
        <v/>
      </c>
      <c r="I80" s="8">
        <f>I79</f>
        <v>11</v>
      </c>
      <c r="J80" s="104">
        <f t="shared" si="33"/>
        <v>79</v>
      </c>
      <c r="K80" s="96">
        <f t="shared" si="37"/>
        <v>43549</v>
      </c>
      <c r="L80" s="106" t="str">
        <f t="shared" si="34"/>
        <v>Theory</v>
      </c>
      <c r="M80" s="27" t="str">
        <f t="shared" si="35"/>
        <v>Shop</v>
      </c>
    </row>
    <row r="81" spans="1:13" x14ac:dyDescent="0.3">
      <c r="A81" s="15">
        <v>1</v>
      </c>
      <c r="B81" s="8">
        <f t="shared" si="41"/>
        <v>50</v>
      </c>
      <c r="C81" s="8">
        <f>IF(A81=1,IF((WEEKDAY(K81)=2) + (WEEKDAY(K81) = 4) + (WEEKDAY(K81)=6),C80+1,C80),C80)</f>
        <v>29</v>
      </c>
      <c r="D81" s="8">
        <f>IF(A81=1,IF((WEEKDAY(K81)=3) + (WEEKDAY(K81) = 5),D80+1,D80),D80)</f>
        <v>21</v>
      </c>
      <c r="E81" s="8">
        <f t="shared" si="36"/>
        <v>80</v>
      </c>
      <c r="F81" s="8">
        <f t="shared" si="42"/>
        <v>50</v>
      </c>
      <c r="G81" s="8" t="str">
        <f>IF(A81&lt;&gt;0,IF((WEEKDAY(K81)=2) + (WEEKDAY(K81) = 4) + (WEEKDAY(K81)=6),C81,""),"")</f>
        <v/>
      </c>
      <c r="H81" s="8">
        <f>IF(A81&lt;&gt;0,IF((WEEKDAY(K81)=3) + (WEEKDAY(K81) = 5),D81,""),"")</f>
        <v>21</v>
      </c>
      <c r="I81" s="8">
        <f t="shared" ref="I81:I85" si="43">I80</f>
        <v>11</v>
      </c>
      <c r="J81" s="104">
        <f t="shared" si="33"/>
        <v>80</v>
      </c>
      <c r="K81" s="96">
        <f t="shared" si="37"/>
        <v>43550</v>
      </c>
      <c r="L81" s="106" t="str">
        <f t="shared" si="34"/>
        <v>Code</v>
      </c>
      <c r="M81" s="27" t="str">
        <f t="shared" si="35"/>
        <v>Lab</v>
      </c>
    </row>
    <row r="82" spans="1:13" x14ac:dyDescent="0.3">
      <c r="A82" s="15">
        <v>1</v>
      </c>
      <c r="B82" s="8">
        <f t="shared" si="41"/>
        <v>51</v>
      </c>
      <c r="C82" s="8">
        <f>IF(A82=1,IF((WEEKDAY(K82)=2) + (WEEKDAY(K82) = 4) + (WEEKDAY(K82)=6),C81+1,C81),C81)</f>
        <v>30</v>
      </c>
      <c r="D82" s="8">
        <f>IF(A82=1,IF((WEEKDAY(K82)=3) + (WEEKDAY(K82) = 5),D81+1,D81),D81)</f>
        <v>21</v>
      </c>
      <c r="E82" s="8">
        <f t="shared" si="36"/>
        <v>81</v>
      </c>
      <c r="F82" s="8">
        <f t="shared" si="42"/>
        <v>51</v>
      </c>
      <c r="G82" s="8">
        <f>IF(A82&lt;&gt;0,IF((WEEKDAY(K82)=2) + (WEEKDAY(K82) = 4) + (WEEKDAY(K82)=6),C82,""),"")</f>
        <v>30</v>
      </c>
      <c r="H82" s="8" t="str">
        <f>IF(A82&lt;&gt;0,IF((WEEKDAY(K82)=3) + (WEEKDAY(K82) = 5),D82,""),"")</f>
        <v/>
      </c>
      <c r="I82" s="8">
        <f t="shared" si="43"/>
        <v>11</v>
      </c>
      <c r="J82" s="104">
        <f t="shared" si="33"/>
        <v>81</v>
      </c>
      <c r="K82" s="96">
        <f t="shared" si="37"/>
        <v>43551</v>
      </c>
      <c r="L82" s="106" t="str">
        <f t="shared" si="34"/>
        <v>Theory</v>
      </c>
      <c r="M82" s="27" t="str">
        <f t="shared" si="35"/>
        <v>Shop</v>
      </c>
    </row>
    <row r="83" spans="1:13" x14ac:dyDescent="0.3">
      <c r="A83" s="15">
        <v>1</v>
      </c>
      <c r="B83" s="8">
        <f t="shared" si="41"/>
        <v>52</v>
      </c>
      <c r="C83" s="8">
        <f>IF(A83=1,IF((WEEKDAY(K83)=2) + (WEEKDAY(K83) = 4) + (WEEKDAY(K83)=6),C82+1,C82),C82)</f>
        <v>30</v>
      </c>
      <c r="D83" s="8">
        <f>IF(A83=1,IF((WEEKDAY(K83)=3) + (WEEKDAY(K83) = 5),D82+1,D82),D82)</f>
        <v>22</v>
      </c>
      <c r="E83" s="8">
        <f t="shared" si="36"/>
        <v>82</v>
      </c>
      <c r="F83" s="8">
        <f t="shared" si="42"/>
        <v>52</v>
      </c>
      <c r="G83" s="8" t="str">
        <f>IF(A83&lt;&gt;0,IF((WEEKDAY(K83)=2) + (WEEKDAY(K83) = 4) + (WEEKDAY(K83)=6),C83,""),"")</f>
        <v/>
      </c>
      <c r="H83" s="8">
        <f>IF(A83&lt;&gt;0,IF((WEEKDAY(K83)=3) + (WEEKDAY(K83) = 5),D83,""),"")</f>
        <v>22</v>
      </c>
      <c r="I83" s="8">
        <f t="shared" si="43"/>
        <v>11</v>
      </c>
      <c r="J83" s="104">
        <f t="shared" si="33"/>
        <v>82</v>
      </c>
      <c r="K83" s="96">
        <f t="shared" si="37"/>
        <v>43552</v>
      </c>
      <c r="L83" s="106" t="str">
        <f t="shared" si="34"/>
        <v>Code</v>
      </c>
      <c r="M83" s="27" t="str">
        <f t="shared" si="35"/>
        <v>Lab</v>
      </c>
    </row>
    <row r="84" spans="1:13" x14ac:dyDescent="0.3">
      <c r="A84" s="15">
        <v>1</v>
      </c>
      <c r="B84" s="8">
        <f t="shared" si="41"/>
        <v>53</v>
      </c>
      <c r="C84" s="8">
        <f>IF(A84=1,IF((WEEKDAY(K84)=2) + (WEEKDAY(K84) = 4) + (WEEKDAY(K84)=6),C83+1,C83),C83)</f>
        <v>31</v>
      </c>
      <c r="D84" s="8">
        <f>IF(A84=1,IF((WEEKDAY(K84)=3) + (WEEKDAY(K84) = 5),D83+1,D83),D83)</f>
        <v>22</v>
      </c>
      <c r="E84" s="8">
        <f t="shared" si="36"/>
        <v>83</v>
      </c>
      <c r="F84" s="8">
        <f t="shared" si="42"/>
        <v>53</v>
      </c>
      <c r="G84" s="8">
        <f>IF(A84&lt;&gt;0,IF((WEEKDAY(K84)=2) + (WEEKDAY(K84) = 4) + (WEEKDAY(K84)=6),C84,""),"")</f>
        <v>31</v>
      </c>
      <c r="H84" s="8" t="str">
        <f>IF(A84&lt;&gt;0,IF((WEEKDAY(K84)=3) + (WEEKDAY(K84) = 5),D84,""),"")</f>
        <v/>
      </c>
      <c r="I84" s="8">
        <f t="shared" si="43"/>
        <v>11</v>
      </c>
      <c r="J84" s="104">
        <f t="shared" si="33"/>
        <v>83</v>
      </c>
      <c r="K84" s="96">
        <f t="shared" si="37"/>
        <v>43553</v>
      </c>
      <c r="L84" s="106" t="str">
        <f t="shared" si="34"/>
        <v>Theory</v>
      </c>
      <c r="M84" s="27" t="str">
        <f t="shared" si="35"/>
        <v>Shop</v>
      </c>
    </row>
    <row r="85" spans="1:13" ht="15" thickBot="1" x14ac:dyDescent="0.35">
      <c r="A85" s="16">
        <v>0</v>
      </c>
      <c r="B85" s="37">
        <f t="shared" si="41"/>
        <v>53</v>
      </c>
      <c r="C85" s="37">
        <f>IF(A85=1,IF((WEEKDAY(K85)=2) + (WEEKDAY(K85) = 4) + (WEEKDAY(K85)=6),C84+1,C84),C84)</f>
        <v>31</v>
      </c>
      <c r="D85" s="37">
        <f>IF(A85=1,IF((WEEKDAY(K85)=3) + (WEEKDAY(K85) = 5),D84+1,D84),D84)</f>
        <v>22</v>
      </c>
      <c r="E85" s="37">
        <f t="shared" si="36"/>
        <v>84</v>
      </c>
      <c r="F85" s="37" t="str">
        <f t="shared" si="42"/>
        <v/>
      </c>
      <c r="G85" s="37" t="str">
        <f>IF(A85&lt;&gt;0,IF((WEEKDAY(K85)=2) + (WEEKDAY(K85) = 4) + (WEEKDAY(K85)=6),C85,""),"")</f>
        <v/>
      </c>
      <c r="H85" s="37" t="str">
        <f>IF(A85&lt;&gt;0,IF((WEEKDAY(K85)=3) + (WEEKDAY(K85) = 5),D85,""),"")</f>
        <v/>
      </c>
      <c r="I85" s="37">
        <f t="shared" si="43"/>
        <v>11</v>
      </c>
      <c r="J85" s="105">
        <f t="shared" si="33"/>
        <v>84</v>
      </c>
      <c r="K85" s="97">
        <f t="shared" si="37"/>
        <v>43554</v>
      </c>
      <c r="L85" s="106" t="str">
        <f t="shared" si="34"/>
        <v>Weekend</v>
      </c>
      <c r="M85" s="27" t="str">
        <f t="shared" si="35"/>
        <v>Weekend</v>
      </c>
    </row>
    <row r="86" spans="1:13" x14ac:dyDescent="0.3">
      <c r="A86" s="14">
        <v>0</v>
      </c>
      <c r="B86" s="33">
        <f t="shared" ref="B86:B92" si="44">IF(A86=1,B85+1,B85)</f>
        <v>53</v>
      </c>
      <c r="C86" s="33">
        <f>IF(A86=1,IF((WEEKDAY(K86)=2) + (WEEKDAY(K86) = 4) + (WEEKDAY(K86)=6),C85+1,C85),C85)</f>
        <v>31</v>
      </c>
      <c r="D86" s="33">
        <f>IF(A86=1,IF((WEEKDAY(K86)=3) + (WEEKDAY(K86) = 5),D85+1,D85),D85)</f>
        <v>22</v>
      </c>
      <c r="E86" s="33">
        <f t="shared" si="36"/>
        <v>85</v>
      </c>
      <c r="F86" s="33" t="str">
        <f t="shared" ref="F86:F92" si="45">IF(A86&lt;&gt;0,B86,"")</f>
        <v/>
      </c>
      <c r="G86" s="33" t="str">
        <f>IF(A86&lt;&gt;0,IF((WEEKDAY(K86)=2) + (WEEKDAY(K86) = 4) + (WEEKDAY(K86)=6),C86,""),"")</f>
        <v/>
      </c>
      <c r="H86" s="33" t="str">
        <f>IF(A86&lt;&gt;0,IF((WEEKDAY(K86)=3) + (WEEKDAY(K86) = 5),D86,""),"")</f>
        <v/>
      </c>
      <c r="I86" s="33">
        <f>IF(SUM(A86:A92)&gt;0,IF(I79&gt;0,I79+1,I72+1),0)</f>
        <v>12</v>
      </c>
      <c r="J86" s="103">
        <f t="shared" si="33"/>
        <v>85</v>
      </c>
      <c r="K86" s="95">
        <f t="shared" si="37"/>
        <v>43555</v>
      </c>
      <c r="L86" s="106" t="str">
        <f t="shared" si="34"/>
        <v>Weekend</v>
      </c>
      <c r="M86" s="27" t="str">
        <f t="shared" si="35"/>
        <v>Weekend</v>
      </c>
    </row>
    <row r="87" spans="1:13" x14ac:dyDescent="0.3">
      <c r="A87" s="15">
        <v>1</v>
      </c>
      <c r="B87" s="8">
        <f t="shared" si="44"/>
        <v>54</v>
      </c>
      <c r="C87" s="8">
        <f>IF(A87=1,IF((WEEKDAY(K87)=2) + (WEEKDAY(K87) = 4) + (WEEKDAY(K87)=6),C86+1,C86),C86)</f>
        <v>32</v>
      </c>
      <c r="D87" s="8">
        <f>IF(A87=1,IF((WEEKDAY(K87)=3) + (WEEKDAY(K87) = 5),D86+1,D86),D86)</f>
        <v>22</v>
      </c>
      <c r="E87" s="8">
        <f t="shared" si="36"/>
        <v>86</v>
      </c>
      <c r="F87" s="8">
        <f t="shared" si="45"/>
        <v>54</v>
      </c>
      <c r="G87" s="8">
        <f>IF(A87&lt;&gt;0,IF((WEEKDAY(K87)=2) + (WEEKDAY(K87) = 4) + (WEEKDAY(K87)=6),C87,""),"")</f>
        <v>32</v>
      </c>
      <c r="H87" s="8" t="str">
        <f>IF(A87&lt;&gt;0,IF((WEEKDAY(K87)=3) + (WEEKDAY(K87) = 5),D87,""),"")</f>
        <v/>
      </c>
      <c r="I87" s="8">
        <f>I86</f>
        <v>12</v>
      </c>
      <c r="J87" s="104">
        <f t="shared" si="33"/>
        <v>86</v>
      </c>
      <c r="K87" s="96">
        <f t="shared" si="37"/>
        <v>43556</v>
      </c>
      <c r="L87" s="106" t="str">
        <f t="shared" si="34"/>
        <v>Theory</v>
      </c>
      <c r="M87" s="27" t="str">
        <f t="shared" si="35"/>
        <v>Shop</v>
      </c>
    </row>
    <row r="88" spans="1:13" x14ac:dyDescent="0.3">
      <c r="A88" s="15">
        <v>1</v>
      </c>
      <c r="B88" s="8">
        <f t="shared" si="44"/>
        <v>55</v>
      </c>
      <c r="C88" s="8">
        <f>IF(A88=1,IF((WEEKDAY(K88)=2) + (WEEKDAY(K88) = 4) + (WEEKDAY(K88)=6),C87+1,C87),C87)</f>
        <v>32</v>
      </c>
      <c r="D88" s="8">
        <f>IF(A88=1,IF((WEEKDAY(K88)=3) + (WEEKDAY(K88) = 5),D87+1,D87),D87)</f>
        <v>23</v>
      </c>
      <c r="E88" s="8">
        <f t="shared" si="36"/>
        <v>87</v>
      </c>
      <c r="F88" s="8">
        <f t="shared" si="45"/>
        <v>55</v>
      </c>
      <c r="G88" s="8" t="str">
        <f>IF(A88&lt;&gt;0,IF((WEEKDAY(K88)=2) + (WEEKDAY(K88) = 4) + (WEEKDAY(K88)=6),C88,""),"")</f>
        <v/>
      </c>
      <c r="H88" s="8">
        <f>IF(A88&lt;&gt;0,IF((WEEKDAY(K88)=3) + (WEEKDAY(K88) = 5),D88,""),"")</f>
        <v>23</v>
      </c>
      <c r="I88" s="8">
        <f t="shared" ref="I88:I92" si="46">I87</f>
        <v>12</v>
      </c>
      <c r="J88" s="104">
        <f t="shared" si="33"/>
        <v>87</v>
      </c>
      <c r="K88" s="96">
        <f t="shared" si="37"/>
        <v>43557</v>
      </c>
      <c r="L88" s="106" t="str">
        <f t="shared" si="34"/>
        <v>Code</v>
      </c>
      <c r="M88" s="27" t="str">
        <f t="shared" si="35"/>
        <v>Lab</v>
      </c>
    </row>
    <row r="89" spans="1:13" x14ac:dyDescent="0.3">
      <c r="A89" s="15">
        <v>1</v>
      </c>
      <c r="B89" s="8">
        <f t="shared" si="44"/>
        <v>56</v>
      </c>
      <c r="C89" s="8">
        <f>IF(A89=1,IF((WEEKDAY(K89)=2) + (WEEKDAY(K89) = 4) + (WEEKDAY(K89)=6),C88+1,C88),C88)</f>
        <v>33</v>
      </c>
      <c r="D89" s="8">
        <f>IF(A89=1,IF((WEEKDAY(K89)=3) + (WEEKDAY(K89) = 5),D88+1,D88),D88)</f>
        <v>23</v>
      </c>
      <c r="E89" s="8">
        <f t="shared" si="36"/>
        <v>88</v>
      </c>
      <c r="F89" s="8">
        <f t="shared" si="45"/>
        <v>56</v>
      </c>
      <c r="G89" s="8">
        <f>IF(A89&lt;&gt;0,IF((WEEKDAY(K89)=2) + (WEEKDAY(K89) = 4) + (WEEKDAY(K89)=6),C89,""),"")</f>
        <v>33</v>
      </c>
      <c r="H89" s="8" t="str">
        <f>IF(A89&lt;&gt;0,IF((WEEKDAY(K89)=3) + (WEEKDAY(K89) = 5),D89,""),"")</f>
        <v/>
      </c>
      <c r="I89" s="8">
        <f t="shared" si="46"/>
        <v>12</v>
      </c>
      <c r="J89" s="104">
        <f t="shared" si="33"/>
        <v>88</v>
      </c>
      <c r="K89" s="96">
        <f t="shared" si="37"/>
        <v>43558</v>
      </c>
      <c r="L89" s="106" t="str">
        <f t="shared" si="34"/>
        <v>Theory</v>
      </c>
      <c r="M89" s="27" t="str">
        <f t="shared" si="35"/>
        <v>Shop</v>
      </c>
    </row>
    <row r="90" spans="1:13" x14ac:dyDescent="0.3">
      <c r="A90" s="15">
        <v>1</v>
      </c>
      <c r="B90" s="8">
        <f t="shared" si="44"/>
        <v>57</v>
      </c>
      <c r="C90" s="8">
        <f>IF(A90=1,IF((WEEKDAY(K90)=2) + (WEEKDAY(K90) = 4) + (WEEKDAY(K90)=6),C89+1,C89),C89)</f>
        <v>33</v>
      </c>
      <c r="D90" s="8">
        <f>IF(A90=1,IF((WEEKDAY(K90)=3) + (WEEKDAY(K90) = 5),D89+1,D89),D89)</f>
        <v>24</v>
      </c>
      <c r="E90" s="8">
        <f t="shared" si="36"/>
        <v>89</v>
      </c>
      <c r="F90" s="8">
        <f t="shared" si="45"/>
        <v>57</v>
      </c>
      <c r="G90" s="8" t="str">
        <f>IF(A90&lt;&gt;0,IF((WEEKDAY(K90)=2) + (WEEKDAY(K90) = 4) + (WEEKDAY(K90)=6),C90,""),"")</f>
        <v/>
      </c>
      <c r="H90" s="8">
        <f>IF(A90&lt;&gt;0,IF((WEEKDAY(K90)=3) + (WEEKDAY(K90) = 5),D90,""),"")</f>
        <v>24</v>
      </c>
      <c r="I90" s="8">
        <f t="shared" si="46"/>
        <v>12</v>
      </c>
      <c r="J90" s="104">
        <f t="shared" si="33"/>
        <v>89</v>
      </c>
      <c r="K90" s="96">
        <f t="shared" si="37"/>
        <v>43559</v>
      </c>
      <c r="L90" s="106" t="str">
        <f t="shared" si="34"/>
        <v>Code</v>
      </c>
      <c r="M90" s="27" t="str">
        <f t="shared" si="35"/>
        <v>Lab</v>
      </c>
    </row>
    <row r="91" spans="1:13" x14ac:dyDescent="0.3">
      <c r="A91" s="15">
        <v>1</v>
      </c>
      <c r="B91" s="8">
        <f t="shared" si="44"/>
        <v>58</v>
      </c>
      <c r="C91" s="8">
        <f>IF(A91=1,IF((WEEKDAY(K91)=2) + (WEEKDAY(K91) = 4) + (WEEKDAY(K91)=6),C90+1,C90),C90)</f>
        <v>34</v>
      </c>
      <c r="D91" s="8">
        <f>IF(A91=1,IF((WEEKDAY(K91)=3) + (WEEKDAY(K91) = 5),D90+1,D90),D90)</f>
        <v>24</v>
      </c>
      <c r="E91" s="8">
        <f t="shared" si="36"/>
        <v>90</v>
      </c>
      <c r="F91" s="8">
        <f t="shared" si="45"/>
        <v>58</v>
      </c>
      <c r="G91" s="8">
        <f>IF(A91&lt;&gt;0,IF((WEEKDAY(K91)=2) + (WEEKDAY(K91) = 4) + (WEEKDAY(K91)=6),C91,""),"")</f>
        <v>34</v>
      </c>
      <c r="H91" s="8" t="str">
        <f>IF(A91&lt;&gt;0,IF((WEEKDAY(K91)=3) + (WEEKDAY(K91) = 5),D91,""),"")</f>
        <v/>
      </c>
      <c r="I91" s="8">
        <f t="shared" si="46"/>
        <v>12</v>
      </c>
      <c r="J91" s="104">
        <f t="shared" si="33"/>
        <v>90</v>
      </c>
      <c r="K91" s="96">
        <f t="shared" si="37"/>
        <v>43560</v>
      </c>
      <c r="L91" s="106" t="str">
        <f t="shared" si="34"/>
        <v>Theory</v>
      </c>
      <c r="M91" s="27" t="str">
        <f t="shared" si="35"/>
        <v>Shop</v>
      </c>
    </row>
    <row r="92" spans="1:13" ht="15" thickBot="1" x14ac:dyDescent="0.35">
      <c r="A92" s="16">
        <v>0</v>
      </c>
      <c r="B92" s="37">
        <f t="shared" si="44"/>
        <v>58</v>
      </c>
      <c r="C92" s="37">
        <f>IF(A92=1,IF((WEEKDAY(K92)=2) + (WEEKDAY(K92) = 4) + (WEEKDAY(K92)=6),C91+1,C91),C91)</f>
        <v>34</v>
      </c>
      <c r="D92" s="37">
        <f>IF(A92=1,IF((WEEKDAY(K92)=3) + (WEEKDAY(K92) = 5),D91+1,D91),D91)</f>
        <v>24</v>
      </c>
      <c r="E92" s="37">
        <f t="shared" si="36"/>
        <v>91</v>
      </c>
      <c r="F92" s="37" t="str">
        <f t="shared" si="45"/>
        <v/>
      </c>
      <c r="G92" s="37" t="str">
        <f>IF(A92&lt;&gt;0,IF((WEEKDAY(K92)=2) + (WEEKDAY(K92) = 4) + (WEEKDAY(K92)=6),C92,""),"")</f>
        <v/>
      </c>
      <c r="H92" s="37" t="str">
        <f>IF(A92&lt;&gt;0,IF((WEEKDAY(K92)=3) + (WEEKDAY(K92) = 5),D92,""),"")</f>
        <v/>
      </c>
      <c r="I92" s="37">
        <f t="shared" si="46"/>
        <v>12</v>
      </c>
      <c r="J92" s="105">
        <f t="shared" si="33"/>
        <v>91</v>
      </c>
      <c r="K92" s="97">
        <f t="shared" si="37"/>
        <v>43561</v>
      </c>
      <c r="L92" s="106" t="str">
        <f t="shared" si="34"/>
        <v>Weekend</v>
      </c>
      <c r="M92" s="27" t="str">
        <f t="shared" si="35"/>
        <v>Weekend</v>
      </c>
    </row>
    <row r="93" spans="1:13" x14ac:dyDescent="0.3">
      <c r="A93" s="14">
        <v>0</v>
      </c>
      <c r="B93" s="33">
        <f t="shared" ref="B93:B99" si="47">IF(A93=1,B92+1,B92)</f>
        <v>58</v>
      </c>
      <c r="C93" s="33">
        <f>IF(A93=1,IF((WEEKDAY(K93)=2) + (WEEKDAY(K93) = 4) + (WEEKDAY(K93)=6),C92+1,C92),C92)</f>
        <v>34</v>
      </c>
      <c r="D93" s="33">
        <f>IF(A93=1,IF((WEEKDAY(K93)=3) + (WEEKDAY(K93) = 5),D92+1,D92),D92)</f>
        <v>24</v>
      </c>
      <c r="E93" s="33">
        <f t="shared" si="36"/>
        <v>92</v>
      </c>
      <c r="F93" s="33" t="str">
        <f t="shared" ref="F93:F99" si="48">IF(A93&lt;&gt;0,B93,"")</f>
        <v/>
      </c>
      <c r="G93" s="33" t="str">
        <f>IF(A93&lt;&gt;0,IF((WEEKDAY(K93)=2) + (WEEKDAY(K93) = 4) + (WEEKDAY(K93)=6),C93,""),"")</f>
        <v/>
      </c>
      <c r="H93" s="33" t="str">
        <f>IF(A93&lt;&gt;0,IF((WEEKDAY(K93)=3) + (WEEKDAY(K93) = 5),D93,""),"")</f>
        <v/>
      </c>
      <c r="I93" s="33">
        <f>IF(SUM(A93:A99)&gt;0,IF(I86&gt;0,I86+1,I79+1),0)</f>
        <v>13</v>
      </c>
      <c r="J93" s="103">
        <f t="shared" si="33"/>
        <v>92</v>
      </c>
      <c r="K93" s="95">
        <f t="shared" si="37"/>
        <v>43562</v>
      </c>
      <c r="L93" s="106" t="str">
        <f t="shared" si="34"/>
        <v>Weekend</v>
      </c>
      <c r="M93" s="27" t="str">
        <f t="shared" si="35"/>
        <v>Weekend</v>
      </c>
    </row>
    <row r="94" spans="1:13" x14ac:dyDescent="0.3">
      <c r="A94" s="15">
        <v>1</v>
      </c>
      <c r="B94" s="8">
        <f t="shared" si="47"/>
        <v>59</v>
      </c>
      <c r="C94" s="8">
        <f>IF(A94=1,IF((WEEKDAY(K94)=2) + (WEEKDAY(K94) = 4) + (WEEKDAY(K94)=6),C93+1,C93),C93)</f>
        <v>35</v>
      </c>
      <c r="D94" s="8">
        <f>IF(A94=1,IF((WEEKDAY(K94)=3) + (WEEKDAY(K94) = 5),D93+1,D93),D93)</f>
        <v>24</v>
      </c>
      <c r="E94" s="8">
        <f t="shared" si="36"/>
        <v>93</v>
      </c>
      <c r="F94" s="8">
        <f t="shared" si="48"/>
        <v>59</v>
      </c>
      <c r="G94" s="8">
        <f>IF(A94&lt;&gt;0,IF((WEEKDAY(K94)=2) + (WEEKDAY(K94) = 4) + (WEEKDAY(K94)=6),C94,""),"")</f>
        <v>35</v>
      </c>
      <c r="H94" s="8" t="str">
        <f>IF(A94&lt;&gt;0,IF((WEEKDAY(K94)=3) + (WEEKDAY(K94) = 5),D94,""),"")</f>
        <v/>
      </c>
      <c r="I94" s="8">
        <f>I93</f>
        <v>13</v>
      </c>
      <c r="J94" s="104">
        <f t="shared" si="33"/>
        <v>93</v>
      </c>
      <c r="K94" s="96">
        <f t="shared" si="37"/>
        <v>43563</v>
      </c>
      <c r="L94" s="106" t="str">
        <f t="shared" si="34"/>
        <v>Theory</v>
      </c>
      <c r="M94" s="27" t="str">
        <f t="shared" si="35"/>
        <v>Shop</v>
      </c>
    </row>
    <row r="95" spans="1:13" x14ac:dyDescent="0.3">
      <c r="A95" s="15">
        <v>1</v>
      </c>
      <c r="B95" s="8">
        <f t="shared" si="47"/>
        <v>60</v>
      </c>
      <c r="C95" s="8">
        <f>IF(A95=1,IF((WEEKDAY(K95)=2) + (WEEKDAY(K95) = 4) + (WEEKDAY(K95)=6),C94+1,C94),C94)</f>
        <v>35</v>
      </c>
      <c r="D95" s="8">
        <f>IF(A95=1,IF((WEEKDAY(K95)=3) + (WEEKDAY(K95) = 5),D94+1,D94),D94)</f>
        <v>25</v>
      </c>
      <c r="E95" s="8">
        <f t="shared" si="36"/>
        <v>94</v>
      </c>
      <c r="F95" s="8">
        <f t="shared" si="48"/>
        <v>60</v>
      </c>
      <c r="G95" s="8" t="str">
        <f>IF(A95&lt;&gt;0,IF((WEEKDAY(K95)=2) + (WEEKDAY(K95) = 4) + (WEEKDAY(K95)=6),C95,""),"")</f>
        <v/>
      </c>
      <c r="H95" s="8">
        <f>IF(A95&lt;&gt;0,IF((WEEKDAY(K95)=3) + (WEEKDAY(K95) = 5),D95,""),"")</f>
        <v>25</v>
      </c>
      <c r="I95" s="8">
        <f t="shared" ref="I95:I99" si="49">I94</f>
        <v>13</v>
      </c>
      <c r="J95" s="104">
        <f t="shared" si="33"/>
        <v>94</v>
      </c>
      <c r="K95" s="96">
        <f t="shared" si="37"/>
        <v>43564</v>
      </c>
      <c r="L95" s="106" t="str">
        <f t="shared" si="34"/>
        <v>Code</v>
      </c>
      <c r="M95" s="27" t="str">
        <f t="shared" si="35"/>
        <v>Lab</v>
      </c>
    </row>
    <row r="96" spans="1:13" x14ac:dyDescent="0.3">
      <c r="A96" s="15">
        <v>1</v>
      </c>
      <c r="B96" s="8">
        <f t="shared" si="47"/>
        <v>61</v>
      </c>
      <c r="C96" s="8">
        <f>IF(A96=1,IF((WEEKDAY(K96)=2) + (WEEKDAY(K96) = 4) + (WEEKDAY(K96)=6),C95+1,C95),C95)</f>
        <v>36</v>
      </c>
      <c r="D96" s="8">
        <f>IF(A96=1,IF((WEEKDAY(K96)=3) + (WEEKDAY(K96) = 5),D95+1,D95),D95)</f>
        <v>25</v>
      </c>
      <c r="E96" s="8">
        <f t="shared" si="36"/>
        <v>95</v>
      </c>
      <c r="F96" s="8">
        <f t="shared" si="48"/>
        <v>61</v>
      </c>
      <c r="G96" s="8">
        <f>IF(A96&lt;&gt;0,IF((WEEKDAY(K96)=2) + (WEEKDAY(K96) = 4) + (WEEKDAY(K96)=6),C96,""),"")</f>
        <v>36</v>
      </c>
      <c r="H96" s="8" t="str">
        <f>IF(A96&lt;&gt;0,IF((WEEKDAY(K96)=3) + (WEEKDAY(K96) = 5),D96,""),"")</f>
        <v/>
      </c>
      <c r="I96" s="8">
        <f t="shared" si="49"/>
        <v>13</v>
      </c>
      <c r="J96" s="104">
        <f t="shared" si="33"/>
        <v>95</v>
      </c>
      <c r="K96" s="96">
        <f t="shared" si="37"/>
        <v>43565</v>
      </c>
      <c r="L96" s="106" t="str">
        <f t="shared" si="34"/>
        <v>Theory</v>
      </c>
      <c r="M96" s="27" t="str">
        <f t="shared" si="35"/>
        <v>Shop</v>
      </c>
    </row>
    <row r="97" spans="1:13" x14ac:dyDescent="0.3">
      <c r="A97" s="15">
        <v>1</v>
      </c>
      <c r="B97" s="8">
        <f t="shared" si="47"/>
        <v>62</v>
      </c>
      <c r="C97" s="8">
        <f>IF(A97=1,IF((WEEKDAY(K97)=2) + (WEEKDAY(K97) = 4) + (WEEKDAY(K97)=6),C96+1,C96),C96)</f>
        <v>36</v>
      </c>
      <c r="D97" s="8">
        <f>IF(A97=1,IF((WEEKDAY(K97)=3) + (WEEKDAY(K97) = 5),D96+1,D96),D96)</f>
        <v>26</v>
      </c>
      <c r="E97" s="8">
        <f t="shared" si="36"/>
        <v>96</v>
      </c>
      <c r="F97" s="8">
        <f t="shared" si="48"/>
        <v>62</v>
      </c>
      <c r="G97" s="8" t="str">
        <f>IF(A97&lt;&gt;0,IF((WEEKDAY(K97)=2) + (WEEKDAY(K97) = 4) + (WEEKDAY(K97)=6),C97,""),"")</f>
        <v/>
      </c>
      <c r="H97" s="8">
        <f>IF(A97&lt;&gt;0,IF((WEEKDAY(K97)=3) + (WEEKDAY(K97) = 5),D97,""),"")</f>
        <v>26</v>
      </c>
      <c r="I97" s="8">
        <f t="shared" si="49"/>
        <v>13</v>
      </c>
      <c r="J97" s="104">
        <f t="shared" si="33"/>
        <v>96</v>
      </c>
      <c r="K97" s="96">
        <f t="shared" si="37"/>
        <v>43566</v>
      </c>
      <c r="L97" s="106" t="str">
        <f t="shared" si="34"/>
        <v>Code</v>
      </c>
      <c r="M97" s="27" t="str">
        <f t="shared" si="35"/>
        <v>Lab</v>
      </c>
    </row>
    <row r="98" spans="1:13" x14ac:dyDescent="0.3">
      <c r="A98" s="15">
        <v>1</v>
      </c>
      <c r="B98" s="8">
        <f t="shared" si="47"/>
        <v>63</v>
      </c>
      <c r="C98" s="8">
        <f>IF(A98=1,IF((WEEKDAY(K98)=2) + (WEEKDAY(K98) = 4) + (WEEKDAY(K98)=6),C97+1,C97),C97)</f>
        <v>37</v>
      </c>
      <c r="D98" s="8">
        <f>IF(A98=1,IF((WEEKDAY(K98)=3) + (WEEKDAY(K98) = 5),D97+1,D97),D97)</f>
        <v>26</v>
      </c>
      <c r="E98" s="8">
        <f t="shared" si="36"/>
        <v>97</v>
      </c>
      <c r="F98" s="8">
        <f t="shared" si="48"/>
        <v>63</v>
      </c>
      <c r="G98" s="8">
        <f>IF(A98&lt;&gt;0,IF((WEEKDAY(K98)=2) + (WEEKDAY(K98) = 4) + (WEEKDAY(K98)=6),C98,""),"")</f>
        <v>37</v>
      </c>
      <c r="H98" s="8" t="str">
        <f>IF(A98&lt;&gt;0,IF((WEEKDAY(K98)=3) + (WEEKDAY(K98) = 5),D98,""),"")</f>
        <v/>
      </c>
      <c r="I98" s="8">
        <f t="shared" si="49"/>
        <v>13</v>
      </c>
      <c r="J98" s="104">
        <f t="shared" si="33"/>
        <v>97</v>
      </c>
      <c r="K98" s="96">
        <f t="shared" si="37"/>
        <v>43567</v>
      </c>
      <c r="L98" s="106" t="str">
        <f t="shared" si="34"/>
        <v>Theory</v>
      </c>
      <c r="M98" s="27" t="str">
        <f t="shared" si="35"/>
        <v>Shop</v>
      </c>
    </row>
    <row r="99" spans="1:13" ht="15" thickBot="1" x14ac:dyDescent="0.35">
      <c r="A99" s="16">
        <v>0</v>
      </c>
      <c r="B99" s="37">
        <f t="shared" si="47"/>
        <v>63</v>
      </c>
      <c r="C99" s="37">
        <f>IF(A99=1,IF((WEEKDAY(K99)=2) + (WEEKDAY(K99) = 4) + (WEEKDAY(K99)=6),C98+1,C98),C98)</f>
        <v>37</v>
      </c>
      <c r="D99" s="37">
        <f>IF(A99=1,IF((WEEKDAY(K99)=3) + (WEEKDAY(K99) = 5),D98+1,D98),D98)</f>
        <v>26</v>
      </c>
      <c r="E99" s="37">
        <f t="shared" si="36"/>
        <v>98</v>
      </c>
      <c r="F99" s="37" t="str">
        <f t="shared" si="48"/>
        <v/>
      </c>
      <c r="G99" s="37" t="str">
        <f>IF(A99&lt;&gt;0,IF((WEEKDAY(K99)=2) + (WEEKDAY(K99) = 4) + (WEEKDAY(K99)=6),C99,""),"")</f>
        <v/>
      </c>
      <c r="H99" s="37" t="str">
        <f>IF(A99&lt;&gt;0,IF((WEEKDAY(K99)=3) + (WEEKDAY(K99) = 5),D99,""),"")</f>
        <v/>
      </c>
      <c r="I99" s="37">
        <f t="shared" si="49"/>
        <v>13</v>
      </c>
      <c r="J99" s="105">
        <f t="shared" si="33"/>
        <v>98</v>
      </c>
      <c r="K99" s="97">
        <f t="shared" si="37"/>
        <v>43568</v>
      </c>
      <c r="L99" s="106" t="str">
        <f t="shared" si="34"/>
        <v>Weekend</v>
      </c>
      <c r="M99" s="27" t="str">
        <f t="shared" si="35"/>
        <v>Weekend</v>
      </c>
    </row>
    <row r="100" spans="1:13" x14ac:dyDescent="0.3">
      <c r="A100" s="14">
        <v>0</v>
      </c>
      <c r="B100" s="33">
        <f t="shared" ref="B100:B106" si="50">IF(A100=1,B99+1,B99)</f>
        <v>63</v>
      </c>
      <c r="C100" s="33">
        <f>IF(A100=1,IF((WEEKDAY(K100)=2) + (WEEKDAY(K100) = 4) + (WEEKDAY(K100)=6),C99+1,C99),C99)</f>
        <v>37</v>
      </c>
      <c r="D100" s="33">
        <f>IF(A100=1,IF((WEEKDAY(K100)=3) + (WEEKDAY(K100) = 5),D99+1,D99),D99)</f>
        <v>26</v>
      </c>
      <c r="E100" s="33">
        <f t="shared" si="36"/>
        <v>99</v>
      </c>
      <c r="F100" s="33" t="str">
        <f t="shared" ref="F100:F106" si="51">IF(A100&lt;&gt;0,B100,"")</f>
        <v/>
      </c>
      <c r="G100" s="33" t="str">
        <f>IF(A100&lt;&gt;0,IF((WEEKDAY(K100)=2) + (WEEKDAY(K100) = 4) + (WEEKDAY(K100)=6),C100,""),"")</f>
        <v/>
      </c>
      <c r="H100" s="33" t="str">
        <f>IF(A100&lt;&gt;0,IF((WEEKDAY(K100)=3) + (WEEKDAY(K100) = 5),D100,""),"")</f>
        <v/>
      </c>
      <c r="I100" s="33">
        <f>IF(SUM(A100:A106)&gt;0,IF(I93&gt;0,I93+1,I86+1),0)</f>
        <v>14</v>
      </c>
      <c r="J100" s="103">
        <f t="shared" si="33"/>
        <v>99</v>
      </c>
      <c r="K100" s="95">
        <f t="shared" si="37"/>
        <v>43569</v>
      </c>
      <c r="L100" s="106" t="str">
        <f t="shared" si="34"/>
        <v>Weekend</v>
      </c>
      <c r="M100" s="27" t="str">
        <f t="shared" si="35"/>
        <v>Weekend</v>
      </c>
    </row>
    <row r="101" spans="1:13" x14ac:dyDescent="0.3">
      <c r="A101" s="15">
        <v>1</v>
      </c>
      <c r="B101" s="8">
        <f t="shared" si="50"/>
        <v>64</v>
      </c>
      <c r="C101" s="8">
        <f>IF(A101=1,IF((WEEKDAY(K101)=2) + (WEEKDAY(K101) = 4) + (WEEKDAY(K101)=6),C100+1,C100),C100)</f>
        <v>38</v>
      </c>
      <c r="D101" s="8">
        <f>IF(A101=1,IF((WEEKDAY(K101)=3) + (WEEKDAY(K101) = 5),D100+1,D100),D100)</f>
        <v>26</v>
      </c>
      <c r="E101" s="8">
        <f t="shared" si="36"/>
        <v>100</v>
      </c>
      <c r="F101" s="8">
        <f t="shared" si="51"/>
        <v>64</v>
      </c>
      <c r="G101" s="8">
        <f>IF(A101&lt;&gt;0,IF((WEEKDAY(K101)=2) + (WEEKDAY(K101) = 4) + (WEEKDAY(K101)=6),C101,""),"")</f>
        <v>38</v>
      </c>
      <c r="H101" s="8" t="str">
        <f>IF(A101&lt;&gt;0,IF((WEEKDAY(K101)=3) + (WEEKDAY(K101) = 5),D101,""),"")</f>
        <v/>
      </c>
      <c r="I101" s="8">
        <f>I100</f>
        <v>14</v>
      </c>
      <c r="J101" s="104">
        <f t="shared" si="33"/>
        <v>100</v>
      </c>
      <c r="K101" s="96">
        <f t="shared" si="37"/>
        <v>43570</v>
      </c>
      <c r="L101" s="106" t="str">
        <f t="shared" si="34"/>
        <v>Theory</v>
      </c>
      <c r="M101" s="27" t="str">
        <f t="shared" si="35"/>
        <v>Shop</v>
      </c>
    </row>
    <row r="102" spans="1:13" x14ac:dyDescent="0.3">
      <c r="A102" s="15">
        <v>1</v>
      </c>
      <c r="B102" s="8">
        <f t="shared" si="50"/>
        <v>65</v>
      </c>
      <c r="C102" s="8">
        <f>IF(A102=1,IF((WEEKDAY(K102)=2) + (WEEKDAY(K102) = 4) + (WEEKDAY(K102)=6),C101+1,C101),C101)</f>
        <v>38</v>
      </c>
      <c r="D102" s="8">
        <f>IF(A102=1,IF((WEEKDAY(K102)=3) + (WEEKDAY(K102) = 5),D101+1,D101),D101)</f>
        <v>27</v>
      </c>
      <c r="E102" s="8">
        <f t="shared" si="36"/>
        <v>101</v>
      </c>
      <c r="F102" s="8">
        <f t="shared" si="51"/>
        <v>65</v>
      </c>
      <c r="G102" s="8" t="str">
        <f>IF(A102&lt;&gt;0,IF((WEEKDAY(K102)=2) + (WEEKDAY(K102) = 4) + (WEEKDAY(K102)=6),C102,""),"")</f>
        <v/>
      </c>
      <c r="H102" s="8">
        <f>IF(A102&lt;&gt;0,IF((WEEKDAY(K102)=3) + (WEEKDAY(K102) = 5),D102,""),"")</f>
        <v>27</v>
      </c>
      <c r="I102" s="8">
        <f t="shared" ref="I102:I106" si="52">I101</f>
        <v>14</v>
      </c>
      <c r="J102" s="104">
        <f t="shared" si="33"/>
        <v>101</v>
      </c>
      <c r="K102" s="96">
        <f t="shared" si="37"/>
        <v>43571</v>
      </c>
      <c r="L102" s="106" t="str">
        <f t="shared" si="34"/>
        <v>Code</v>
      </c>
      <c r="M102" s="27" t="str">
        <f t="shared" si="35"/>
        <v>Lab</v>
      </c>
    </row>
    <row r="103" spans="1:13" x14ac:dyDescent="0.3">
      <c r="A103" s="15">
        <v>1</v>
      </c>
      <c r="B103" s="8">
        <f t="shared" si="50"/>
        <v>66</v>
      </c>
      <c r="C103" s="8">
        <f>IF(A103=1,IF((WEEKDAY(K103)=2) + (WEEKDAY(K103) = 4) + (WEEKDAY(K103)=6),C102+1,C102),C102)</f>
        <v>39</v>
      </c>
      <c r="D103" s="8">
        <f>IF(A103=1,IF((WEEKDAY(K103)=3) + (WEEKDAY(K103) = 5),D102+1,D102),D102)</f>
        <v>27</v>
      </c>
      <c r="E103" s="8">
        <f t="shared" si="36"/>
        <v>102</v>
      </c>
      <c r="F103" s="8">
        <f t="shared" si="51"/>
        <v>66</v>
      </c>
      <c r="G103" s="8">
        <f>IF(A103&lt;&gt;0,IF((WEEKDAY(K103)=2) + (WEEKDAY(K103) = 4) + (WEEKDAY(K103)=6),C103,""),"")</f>
        <v>39</v>
      </c>
      <c r="H103" s="8" t="str">
        <f>IF(A103&lt;&gt;0,IF((WEEKDAY(K103)=3) + (WEEKDAY(K103) = 5),D103,""),"")</f>
        <v/>
      </c>
      <c r="I103" s="8">
        <f t="shared" si="52"/>
        <v>14</v>
      </c>
      <c r="J103" s="104">
        <f t="shared" si="33"/>
        <v>102</v>
      </c>
      <c r="K103" s="96">
        <f t="shared" si="37"/>
        <v>43572</v>
      </c>
      <c r="L103" s="106" t="str">
        <f t="shared" si="34"/>
        <v>Theory</v>
      </c>
      <c r="M103" s="27" t="str">
        <f t="shared" si="35"/>
        <v>Shop</v>
      </c>
    </row>
    <row r="104" spans="1:13" x14ac:dyDescent="0.3">
      <c r="A104" s="15">
        <v>1</v>
      </c>
      <c r="B104" s="8">
        <f t="shared" si="50"/>
        <v>67</v>
      </c>
      <c r="C104" s="8">
        <f>IF(A104=1,IF((WEEKDAY(K104)=2) + (WEEKDAY(K104) = 4) + (WEEKDAY(K104)=6),C103+1,C103),C103)</f>
        <v>39</v>
      </c>
      <c r="D104" s="8">
        <f>IF(A104=1,IF((WEEKDAY(K104)=3) + (WEEKDAY(K104) = 5),D103+1,D103),D103)</f>
        <v>28</v>
      </c>
      <c r="E104" s="8">
        <f t="shared" si="36"/>
        <v>103</v>
      </c>
      <c r="F104" s="8">
        <f t="shared" si="51"/>
        <v>67</v>
      </c>
      <c r="G104" s="8" t="str">
        <f>IF(A104&lt;&gt;0,IF((WEEKDAY(K104)=2) + (WEEKDAY(K104) = 4) + (WEEKDAY(K104)=6),C104,""),"")</f>
        <v/>
      </c>
      <c r="H104" s="8">
        <f>IF(A104&lt;&gt;0,IF((WEEKDAY(K104)=3) + (WEEKDAY(K104) = 5),D104,""),"")</f>
        <v>28</v>
      </c>
      <c r="I104" s="8">
        <f t="shared" si="52"/>
        <v>14</v>
      </c>
      <c r="J104" s="104">
        <f t="shared" si="33"/>
        <v>103</v>
      </c>
      <c r="K104" s="96">
        <f t="shared" si="37"/>
        <v>43573</v>
      </c>
      <c r="L104" s="106" t="str">
        <f t="shared" si="34"/>
        <v>Code</v>
      </c>
      <c r="M104" s="27" t="str">
        <f t="shared" si="35"/>
        <v>Lab</v>
      </c>
    </row>
    <row r="105" spans="1:13" x14ac:dyDescent="0.3">
      <c r="A105" s="15">
        <v>0</v>
      </c>
      <c r="B105" s="8">
        <f t="shared" si="50"/>
        <v>67</v>
      </c>
      <c r="C105" s="8">
        <f>IF(A105=1,IF((WEEKDAY(K105)=2) + (WEEKDAY(K105) = 4) + (WEEKDAY(K105)=6),C104+1,C104),C104)</f>
        <v>39</v>
      </c>
      <c r="D105" s="8">
        <f>IF(A105=1,IF((WEEKDAY(K105)=3) + (WEEKDAY(K105) = 5),D104+1,D104),D104)</f>
        <v>28</v>
      </c>
      <c r="E105" s="8">
        <f t="shared" si="36"/>
        <v>104</v>
      </c>
      <c r="F105" s="8" t="str">
        <f t="shared" si="51"/>
        <v/>
      </c>
      <c r="G105" s="8" t="str">
        <f>IF(A105&lt;&gt;0,IF((WEEKDAY(K105)=2) + (WEEKDAY(K105) = 4) + (WEEKDAY(K105)=6),C105,""),"")</f>
        <v/>
      </c>
      <c r="H105" s="8" t="str">
        <f>IF(A105&lt;&gt;0,IF((WEEKDAY(K105)=3) + (WEEKDAY(K105) = 5),D105,""),"")</f>
        <v/>
      </c>
      <c r="I105" s="8">
        <f t="shared" si="52"/>
        <v>14</v>
      </c>
      <c r="J105" s="104">
        <f t="shared" si="33"/>
        <v>104</v>
      </c>
      <c r="K105" s="96">
        <f t="shared" si="37"/>
        <v>43574</v>
      </c>
      <c r="L105" s="106" t="str">
        <f t="shared" si="34"/>
        <v>Theory</v>
      </c>
      <c r="M105" s="27" t="str">
        <f t="shared" si="35"/>
        <v>Shop</v>
      </c>
    </row>
    <row r="106" spans="1:13" ht="15" thickBot="1" x14ac:dyDescent="0.35">
      <c r="A106" s="16">
        <v>0</v>
      </c>
      <c r="B106" s="37">
        <f t="shared" si="50"/>
        <v>67</v>
      </c>
      <c r="C106" s="37">
        <f>IF(A106=1,IF((WEEKDAY(K106)=2) + (WEEKDAY(K106) = 4) + (WEEKDAY(K106)=6),C105+1,C105),C105)</f>
        <v>39</v>
      </c>
      <c r="D106" s="37">
        <f>IF(A106=1,IF((WEEKDAY(K106)=3) + (WEEKDAY(K106) = 5),D105+1,D105),D105)</f>
        <v>28</v>
      </c>
      <c r="E106" s="37">
        <f t="shared" si="36"/>
        <v>105</v>
      </c>
      <c r="F106" s="37" t="str">
        <f t="shared" si="51"/>
        <v/>
      </c>
      <c r="G106" s="37" t="str">
        <f>IF(A106&lt;&gt;0,IF((WEEKDAY(K106)=2) + (WEEKDAY(K106) = 4) + (WEEKDAY(K106)=6),C106,""),"")</f>
        <v/>
      </c>
      <c r="H106" s="37" t="str">
        <f>IF(A106&lt;&gt;0,IF((WEEKDAY(K106)=3) + (WEEKDAY(K106) = 5),D106,""),"")</f>
        <v/>
      </c>
      <c r="I106" s="37">
        <f t="shared" si="52"/>
        <v>14</v>
      </c>
      <c r="J106" s="105">
        <f t="shared" si="33"/>
        <v>105</v>
      </c>
      <c r="K106" s="97">
        <f t="shared" si="37"/>
        <v>43575</v>
      </c>
      <c r="L106" s="106" t="str">
        <f t="shared" si="34"/>
        <v>Weekend</v>
      </c>
      <c r="M106" s="27" t="str">
        <f t="shared" si="35"/>
        <v>Weekend</v>
      </c>
    </row>
    <row r="107" spans="1:13" x14ac:dyDescent="0.3">
      <c r="A107" s="14">
        <v>0</v>
      </c>
      <c r="B107" s="33">
        <f t="shared" ref="B107:B113" si="53">IF(A107=1,B106+1,B106)</f>
        <v>67</v>
      </c>
      <c r="C107" s="33">
        <f>IF(A107=1,IF((WEEKDAY(K107)=2) + (WEEKDAY(K107) = 4) + (WEEKDAY(K107)=6),C106+1,C106),C106)</f>
        <v>39</v>
      </c>
      <c r="D107" s="33">
        <f>IF(A107=1,IF((WEEKDAY(K107)=3) + (WEEKDAY(K107) = 5),D106+1,D106),D106)</f>
        <v>28</v>
      </c>
      <c r="E107" s="33">
        <f t="shared" si="36"/>
        <v>106</v>
      </c>
      <c r="F107" s="33" t="str">
        <f t="shared" ref="F107:F113" si="54">IF(A107&lt;&gt;0,B107,"")</f>
        <v/>
      </c>
      <c r="G107" s="33" t="str">
        <f>IF(A107&lt;&gt;0,IF((WEEKDAY(K107)=2) + (WEEKDAY(K107) = 4) + (WEEKDAY(K107)=6),C107,""),"")</f>
        <v/>
      </c>
      <c r="H107" s="33" t="str">
        <f>IF(A107&lt;&gt;0,IF((WEEKDAY(K107)=3) + (WEEKDAY(K107) = 5),D107,""),"")</f>
        <v/>
      </c>
      <c r="I107" s="33">
        <f>IF(SUM(A107:A113)&gt;0,IF(I100&gt;0,I100+1,I93+1),0)</f>
        <v>15</v>
      </c>
      <c r="J107" s="103">
        <f t="shared" si="33"/>
        <v>106</v>
      </c>
      <c r="K107" s="95">
        <f t="shared" si="37"/>
        <v>43576</v>
      </c>
      <c r="L107" s="106" t="str">
        <f t="shared" si="34"/>
        <v>Weekend</v>
      </c>
      <c r="M107" s="27" t="str">
        <f t="shared" si="35"/>
        <v>Weekend</v>
      </c>
    </row>
    <row r="108" spans="1:13" x14ac:dyDescent="0.3">
      <c r="A108" s="15">
        <v>1</v>
      </c>
      <c r="B108" s="8">
        <f t="shared" si="53"/>
        <v>68</v>
      </c>
      <c r="C108" s="8">
        <f>IF(A108=1,IF((WEEKDAY(K108)=2) + (WEEKDAY(K108) = 4) + (WEEKDAY(K108)=6),C107+1,C107),C107)</f>
        <v>40</v>
      </c>
      <c r="D108" s="8">
        <f>IF(A108=1,IF((WEEKDAY(K108)=3) + (WEEKDAY(K108) = 5),D107+1,D107),D107)</f>
        <v>28</v>
      </c>
      <c r="E108" s="8">
        <f t="shared" si="36"/>
        <v>107</v>
      </c>
      <c r="F108" s="8">
        <f t="shared" si="54"/>
        <v>68</v>
      </c>
      <c r="G108" s="8">
        <f>IF(A108&lt;&gt;0,IF((WEEKDAY(K108)=2) + (WEEKDAY(K108) = 4) + (WEEKDAY(K108)=6),C108,""),"")</f>
        <v>40</v>
      </c>
      <c r="H108" s="8" t="str">
        <f>IF(A108&lt;&gt;0,IF((WEEKDAY(K108)=3) + (WEEKDAY(K108) = 5),D108,""),"")</f>
        <v/>
      </c>
      <c r="I108" s="8">
        <f>I107</f>
        <v>15</v>
      </c>
      <c r="J108" s="104">
        <f t="shared" si="33"/>
        <v>107</v>
      </c>
      <c r="K108" s="96">
        <f t="shared" si="37"/>
        <v>43577</v>
      </c>
      <c r="L108" s="106" t="str">
        <f t="shared" si="34"/>
        <v>Theory</v>
      </c>
      <c r="M108" s="27" t="str">
        <f t="shared" si="35"/>
        <v>Shop</v>
      </c>
    </row>
    <row r="109" spans="1:13" x14ac:dyDescent="0.3">
      <c r="A109" s="15">
        <v>1</v>
      </c>
      <c r="B109" s="8">
        <f t="shared" si="53"/>
        <v>69</v>
      </c>
      <c r="C109" s="8">
        <f>IF(A109=1,IF((WEEKDAY(K109)=2) + (WEEKDAY(K109) = 4) + (WEEKDAY(K109)=6),C108+1,C108),C108)</f>
        <v>40</v>
      </c>
      <c r="D109" s="8">
        <f>IF(A109=1,IF((WEEKDAY(K109)=3) + (WEEKDAY(K109) = 5),D108+1,D108),D108)</f>
        <v>29</v>
      </c>
      <c r="E109" s="8">
        <f t="shared" si="36"/>
        <v>108</v>
      </c>
      <c r="F109" s="8">
        <f t="shared" si="54"/>
        <v>69</v>
      </c>
      <c r="G109" s="8" t="str">
        <f>IF(A109&lt;&gt;0,IF((WEEKDAY(K109)=2) + (WEEKDAY(K109) = 4) + (WEEKDAY(K109)=6),C109,""),"")</f>
        <v/>
      </c>
      <c r="H109" s="8">
        <f>IF(A109&lt;&gt;0,IF((WEEKDAY(K109)=3) + (WEEKDAY(K109) = 5),D109,""),"")</f>
        <v>29</v>
      </c>
      <c r="I109" s="8">
        <f t="shared" ref="I109:I113" si="55">I108</f>
        <v>15</v>
      </c>
      <c r="J109" s="104">
        <f t="shared" si="33"/>
        <v>108</v>
      </c>
      <c r="K109" s="96">
        <f t="shared" si="37"/>
        <v>43578</v>
      </c>
      <c r="L109" s="106" t="str">
        <f t="shared" si="34"/>
        <v>Code</v>
      </c>
      <c r="M109" s="27" t="str">
        <f t="shared" si="35"/>
        <v>Lab</v>
      </c>
    </row>
    <row r="110" spans="1:13" x14ac:dyDescent="0.3">
      <c r="A110" s="15">
        <v>1</v>
      </c>
      <c r="B110" s="8">
        <f t="shared" si="53"/>
        <v>70</v>
      </c>
      <c r="C110" s="8">
        <f>IF(A110=1,IF((WEEKDAY(K110)=2) + (WEEKDAY(K110) = 4) + (WEEKDAY(K110)=6),C109+1,C109),C109)</f>
        <v>41</v>
      </c>
      <c r="D110" s="8">
        <f>IF(A110=1,IF((WEEKDAY(K110)=3) + (WEEKDAY(K110) = 5),D109+1,D109),D109)</f>
        <v>29</v>
      </c>
      <c r="E110" s="8">
        <f t="shared" si="36"/>
        <v>109</v>
      </c>
      <c r="F110" s="8">
        <f t="shared" si="54"/>
        <v>70</v>
      </c>
      <c r="G110" s="8">
        <f>IF(A110&lt;&gt;0,IF((WEEKDAY(K110)=2) + (WEEKDAY(K110) = 4) + (WEEKDAY(K110)=6),C110,""),"")</f>
        <v>41</v>
      </c>
      <c r="H110" s="8" t="str">
        <f>IF(A110&lt;&gt;0,IF((WEEKDAY(K110)=3) + (WEEKDAY(K110) = 5),D110,""),"")</f>
        <v/>
      </c>
      <c r="I110" s="8">
        <f t="shared" si="55"/>
        <v>15</v>
      </c>
      <c r="J110" s="104">
        <f t="shared" si="33"/>
        <v>109</v>
      </c>
      <c r="K110" s="96">
        <f t="shared" si="37"/>
        <v>43579</v>
      </c>
      <c r="L110" s="106" t="str">
        <f t="shared" si="34"/>
        <v>Theory</v>
      </c>
      <c r="M110" s="27" t="str">
        <f t="shared" si="35"/>
        <v>Shop</v>
      </c>
    </row>
    <row r="111" spans="1:13" x14ac:dyDescent="0.3">
      <c r="A111" s="15">
        <v>1</v>
      </c>
      <c r="B111" s="8">
        <f t="shared" si="53"/>
        <v>71</v>
      </c>
      <c r="C111" s="8">
        <f>IF(A111=1,IF((WEEKDAY(K111)=2) + (WEEKDAY(K111) = 4) + (WEEKDAY(K111)=6),C110+1,C110),C110)</f>
        <v>41</v>
      </c>
      <c r="D111" s="8">
        <f>IF(A111=1,IF((WEEKDAY(K111)=3) + (WEEKDAY(K111) = 5),D110+1,D110),D110)</f>
        <v>30</v>
      </c>
      <c r="E111" s="8">
        <f t="shared" si="36"/>
        <v>110</v>
      </c>
      <c r="F111" s="8">
        <f t="shared" si="54"/>
        <v>71</v>
      </c>
      <c r="G111" s="8" t="str">
        <f>IF(A111&lt;&gt;0,IF((WEEKDAY(K111)=2) + (WEEKDAY(K111) = 4) + (WEEKDAY(K111)=6),C111,""),"")</f>
        <v/>
      </c>
      <c r="H111" s="8">
        <f>IF(A111&lt;&gt;0,IF((WEEKDAY(K111)=3) + (WEEKDAY(K111) = 5),D111,""),"")</f>
        <v>30</v>
      </c>
      <c r="I111" s="8">
        <f t="shared" si="55"/>
        <v>15</v>
      </c>
      <c r="J111" s="104">
        <f t="shared" si="33"/>
        <v>110</v>
      </c>
      <c r="K111" s="96">
        <f t="shared" si="37"/>
        <v>43580</v>
      </c>
      <c r="L111" s="106" t="str">
        <f t="shared" si="34"/>
        <v>Code</v>
      </c>
      <c r="M111" s="27" t="str">
        <f t="shared" si="35"/>
        <v>Lab</v>
      </c>
    </row>
    <row r="112" spans="1:13" x14ac:dyDescent="0.3">
      <c r="A112" s="15">
        <v>1</v>
      </c>
      <c r="B112" s="8">
        <f t="shared" si="53"/>
        <v>72</v>
      </c>
      <c r="C112" s="8">
        <f>IF(A112=1,IF((WEEKDAY(K112)=2) + (WEEKDAY(K112) = 4) + (WEEKDAY(K112)=6),C111+1,C111),C111)</f>
        <v>42</v>
      </c>
      <c r="D112" s="8">
        <f>IF(A112=1,IF((WEEKDAY(K112)=3) + (WEEKDAY(K112) = 5),D111+1,D111),D111)</f>
        <v>30</v>
      </c>
      <c r="E112" s="8">
        <f t="shared" si="36"/>
        <v>111</v>
      </c>
      <c r="F112" s="8">
        <f t="shared" si="54"/>
        <v>72</v>
      </c>
      <c r="G112" s="8">
        <f>IF(A112&lt;&gt;0,IF((WEEKDAY(K112)=2) + (WEEKDAY(K112) = 4) + (WEEKDAY(K112)=6),C112,""),"")</f>
        <v>42</v>
      </c>
      <c r="H112" s="8" t="str">
        <f>IF(A112&lt;&gt;0,IF((WEEKDAY(K112)=3) + (WEEKDAY(K112) = 5),D112,""),"")</f>
        <v/>
      </c>
      <c r="I112" s="8">
        <f t="shared" si="55"/>
        <v>15</v>
      </c>
      <c r="J112" s="104">
        <f t="shared" si="33"/>
        <v>111</v>
      </c>
      <c r="K112" s="96">
        <f t="shared" si="37"/>
        <v>43581</v>
      </c>
      <c r="L112" s="106" t="str">
        <f t="shared" si="34"/>
        <v>Theory</v>
      </c>
      <c r="M112" s="27" t="str">
        <f t="shared" si="35"/>
        <v>Shop</v>
      </c>
    </row>
    <row r="113" spans="1:13" ht="15" thickBot="1" x14ac:dyDescent="0.35">
      <c r="A113" s="16">
        <v>0</v>
      </c>
      <c r="B113" s="37">
        <f t="shared" si="53"/>
        <v>72</v>
      </c>
      <c r="C113" s="37">
        <f>IF(A113=1,IF((WEEKDAY(K113)=2) + (WEEKDAY(K113) = 4) + (WEEKDAY(K113)=6),C112+1,C112),C112)</f>
        <v>42</v>
      </c>
      <c r="D113" s="37">
        <f>IF(A113=1,IF((WEEKDAY(K113)=3) + (WEEKDAY(K113) = 5),D112+1,D112),D112)</f>
        <v>30</v>
      </c>
      <c r="E113" s="37">
        <f t="shared" si="36"/>
        <v>112</v>
      </c>
      <c r="F113" s="37" t="str">
        <f t="shared" si="54"/>
        <v/>
      </c>
      <c r="G113" s="37" t="str">
        <f>IF(A113&lt;&gt;0,IF((WEEKDAY(K113)=2) + (WEEKDAY(K113) = 4) + (WEEKDAY(K113)=6),C113,""),"")</f>
        <v/>
      </c>
      <c r="H113" s="37" t="str">
        <f>IF(A113&lt;&gt;0,IF((WEEKDAY(K113)=3) + (WEEKDAY(K113) = 5),D113,""),"")</f>
        <v/>
      </c>
      <c r="I113" s="37">
        <f t="shared" si="55"/>
        <v>15</v>
      </c>
      <c r="J113" s="105">
        <f t="shared" si="33"/>
        <v>112</v>
      </c>
      <c r="K113" s="97">
        <f t="shared" si="37"/>
        <v>43582</v>
      </c>
      <c r="L113" s="106" t="str">
        <f t="shared" si="34"/>
        <v>Weekend</v>
      </c>
      <c r="M113" s="27" t="str">
        <f t="shared" si="35"/>
        <v>Weekend</v>
      </c>
    </row>
    <row r="114" spans="1:13" x14ac:dyDescent="0.3">
      <c r="A114" s="14">
        <v>0</v>
      </c>
      <c r="B114" s="33">
        <f t="shared" ref="B114:B120" si="56">IF(A114=1,B113+1,B113)</f>
        <v>72</v>
      </c>
      <c r="C114" s="33">
        <f>IF(A114=1,IF((WEEKDAY(K114)=2) + (WEEKDAY(K114) = 4) + (WEEKDAY(K114)=6),C113+1,C113),C113)</f>
        <v>42</v>
      </c>
      <c r="D114" s="33">
        <f>IF(A114=1,IF((WEEKDAY(K114)=3) + (WEEKDAY(K114) = 5),D113+1,D113),D113)</f>
        <v>30</v>
      </c>
      <c r="E114" s="33">
        <f t="shared" si="36"/>
        <v>113</v>
      </c>
      <c r="F114" s="33" t="str">
        <f t="shared" ref="F114:F120" si="57">IF(A114&lt;&gt;0,B114,"")</f>
        <v/>
      </c>
      <c r="G114" s="33" t="str">
        <f>IF(A114&lt;&gt;0,IF((WEEKDAY(K114)=2) + (WEEKDAY(K114) = 4) + (WEEKDAY(K114)=6),C114,""),"")</f>
        <v/>
      </c>
      <c r="H114" s="33" t="str">
        <f>IF(A114&lt;&gt;0,IF((WEEKDAY(K114)=3) + (WEEKDAY(K114) = 5),D114,""),"")</f>
        <v/>
      </c>
      <c r="I114" s="33">
        <f>IF(SUM(A114:A120)&gt;0,IF(I107&gt;0,I107+1,I100+1),0)</f>
        <v>16</v>
      </c>
      <c r="J114" s="103">
        <f t="shared" si="33"/>
        <v>113</v>
      </c>
      <c r="K114" s="95">
        <f t="shared" si="37"/>
        <v>43583</v>
      </c>
      <c r="L114" s="106" t="str">
        <f t="shared" si="34"/>
        <v>Weekend</v>
      </c>
      <c r="M114" s="27" t="str">
        <f t="shared" si="35"/>
        <v>Weekend</v>
      </c>
    </row>
    <row r="115" spans="1:13" x14ac:dyDescent="0.3">
      <c r="A115" s="15">
        <v>1</v>
      </c>
      <c r="B115" s="8">
        <f t="shared" si="56"/>
        <v>73</v>
      </c>
      <c r="C115" s="8">
        <f>IF(A115=1,IF((WEEKDAY(K115)=2) + (WEEKDAY(K115) = 4) + (WEEKDAY(K115)=6),C114+1,C114),C114)</f>
        <v>43</v>
      </c>
      <c r="D115" s="8">
        <f>IF(A115=1,IF((WEEKDAY(K115)=3) + (WEEKDAY(K115) = 5),D114+1,D114),D114)</f>
        <v>30</v>
      </c>
      <c r="E115" s="8">
        <f t="shared" si="36"/>
        <v>114</v>
      </c>
      <c r="F115" s="8">
        <f t="shared" si="57"/>
        <v>73</v>
      </c>
      <c r="G115" s="8">
        <f>IF(A115&lt;&gt;0,IF((WEEKDAY(K115)=2) + (WEEKDAY(K115) = 4) + (WEEKDAY(K115)=6),C115,""),"")</f>
        <v>43</v>
      </c>
      <c r="H115" s="8" t="str">
        <f>IF(A115&lt;&gt;0,IF((WEEKDAY(K115)=3) + (WEEKDAY(K115) = 5),D115,""),"")</f>
        <v/>
      </c>
      <c r="I115" s="8">
        <f>I114</f>
        <v>16</v>
      </c>
      <c r="J115" s="104">
        <f t="shared" si="33"/>
        <v>114</v>
      </c>
      <c r="K115" s="96">
        <f t="shared" si="37"/>
        <v>43584</v>
      </c>
      <c r="L115" s="106" t="str">
        <f t="shared" si="34"/>
        <v>Theory</v>
      </c>
      <c r="M115" s="27" t="str">
        <f t="shared" si="35"/>
        <v>Shop</v>
      </c>
    </row>
    <row r="116" spans="1:13" x14ac:dyDescent="0.3">
      <c r="A116" s="15">
        <v>1</v>
      </c>
      <c r="B116" s="8">
        <f t="shared" si="56"/>
        <v>74</v>
      </c>
      <c r="C116" s="8">
        <f>IF(A116=1,IF((WEEKDAY(K116)=2) + (WEEKDAY(K116) = 4) + (WEEKDAY(K116)=6),C115+1,C115),C115)</f>
        <v>43</v>
      </c>
      <c r="D116" s="8">
        <f>IF(A116=1,IF((WEEKDAY(K116)=3) + (WEEKDAY(K116) = 5),D115+1,D115),D115)</f>
        <v>31</v>
      </c>
      <c r="E116" s="8">
        <f t="shared" si="36"/>
        <v>115</v>
      </c>
      <c r="F116" s="8">
        <f t="shared" si="57"/>
        <v>74</v>
      </c>
      <c r="G116" s="8" t="str">
        <f>IF(A116&lt;&gt;0,IF((WEEKDAY(K116)=2) + (WEEKDAY(K116) = 4) + (WEEKDAY(K116)=6),C116,""),"")</f>
        <v/>
      </c>
      <c r="H116" s="8">
        <f>IF(A116&lt;&gt;0,IF((WEEKDAY(K116)=3) + (WEEKDAY(K116) = 5),D116,""),"")</f>
        <v>31</v>
      </c>
      <c r="I116" s="8">
        <f t="shared" ref="I116:I120" si="58">I115</f>
        <v>16</v>
      </c>
      <c r="J116" s="104">
        <f t="shared" si="33"/>
        <v>115</v>
      </c>
      <c r="K116" s="96">
        <f t="shared" si="37"/>
        <v>43585</v>
      </c>
      <c r="L116" s="106" t="str">
        <f t="shared" si="34"/>
        <v>Code</v>
      </c>
      <c r="M116" s="27" t="str">
        <f t="shared" si="35"/>
        <v>Lab</v>
      </c>
    </row>
    <row r="117" spans="1:13" x14ac:dyDescent="0.3">
      <c r="A117" s="15">
        <v>1</v>
      </c>
      <c r="B117" s="8">
        <f t="shared" si="56"/>
        <v>75</v>
      </c>
      <c r="C117" s="8">
        <f>IF(A117=1,IF((WEEKDAY(K117)=2) + (WEEKDAY(K117) = 4) + (WEEKDAY(K117)=6),C116+1,C116),C116)</f>
        <v>44</v>
      </c>
      <c r="D117" s="8">
        <f>IF(A117=1,IF((WEEKDAY(K117)=3) + (WEEKDAY(K117) = 5),D116+1,D116),D116)</f>
        <v>31</v>
      </c>
      <c r="E117" s="8">
        <f t="shared" si="36"/>
        <v>116</v>
      </c>
      <c r="F117" s="8">
        <f t="shared" si="57"/>
        <v>75</v>
      </c>
      <c r="G117" s="8">
        <f>IF(A117&lt;&gt;0,IF((WEEKDAY(K117)=2) + (WEEKDAY(K117) = 4) + (WEEKDAY(K117)=6),C117,""),"")</f>
        <v>44</v>
      </c>
      <c r="H117" s="8" t="str">
        <f>IF(A117&lt;&gt;0,IF((WEEKDAY(K117)=3) + (WEEKDAY(K117) = 5),D117,""),"")</f>
        <v/>
      </c>
      <c r="I117" s="8">
        <f t="shared" si="58"/>
        <v>16</v>
      </c>
      <c r="J117" s="104">
        <f t="shared" si="33"/>
        <v>116</v>
      </c>
      <c r="K117" s="96">
        <f t="shared" si="37"/>
        <v>43586</v>
      </c>
      <c r="L117" s="106" t="str">
        <f t="shared" si="34"/>
        <v>Theory</v>
      </c>
      <c r="M117" s="27" t="str">
        <f t="shared" si="35"/>
        <v>Shop</v>
      </c>
    </row>
    <row r="118" spans="1:13" x14ac:dyDescent="0.3">
      <c r="A118" s="15">
        <v>1</v>
      </c>
      <c r="B118" s="8">
        <f t="shared" si="56"/>
        <v>76</v>
      </c>
      <c r="C118" s="8">
        <f>IF(A118=1,IF((WEEKDAY(K118)=2) + (WEEKDAY(K118) = 4) + (WEEKDAY(K118)=6),C117+1,C117),C117)</f>
        <v>44</v>
      </c>
      <c r="D118" s="8">
        <f>IF(A118=1,IF((WEEKDAY(K118)=3) + (WEEKDAY(K118) = 5),D117+1,D117),D117)</f>
        <v>32</v>
      </c>
      <c r="E118" s="8">
        <f t="shared" si="36"/>
        <v>117</v>
      </c>
      <c r="F118" s="8">
        <f t="shared" si="57"/>
        <v>76</v>
      </c>
      <c r="G118" s="8" t="str">
        <f>IF(A118&lt;&gt;0,IF((WEEKDAY(K118)=2) + (WEEKDAY(K118) = 4) + (WEEKDAY(K118)=6),C118,""),"")</f>
        <v/>
      </c>
      <c r="H118" s="8">
        <f>IF(A118&lt;&gt;0,IF((WEEKDAY(K118)=3) + (WEEKDAY(K118) = 5),D118,""),"")</f>
        <v>32</v>
      </c>
      <c r="I118" s="8">
        <f t="shared" si="58"/>
        <v>16</v>
      </c>
      <c r="J118" s="104">
        <f t="shared" si="33"/>
        <v>117</v>
      </c>
      <c r="K118" s="96">
        <f t="shared" si="37"/>
        <v>43587</v>
      </c>
      <c r="L118" s="106" t="str">
        <f t="shared" si="34"/>
        <v>Code</v>
      </c>
      <c r="M118" s="27" t="str">
        <f t="shared" si="35"/>
        <v>Lab</v>
      </c>
    </row>
    <row r="119" spans="1:13" x14ac:dyDescent="0.3">
      <c r="A119" s="15">
        <v>1</v>
      </c>
      <c r="B119" s="8">
        <f t="shared" si="56"/>
        <v>77</v>
      </c>
      <c r="C119" s="8">
        <f>IF(A119=1,IF((WEEKDAY(K119)=2) + (WEEKDAY(K119) = 4) + (WEEKDAY(K119)=6),C118+1,C118),C118)</f>
        <v>45</v>
      </c>
      <c r="D119" s="8">
        <f>IF(A119=1,IF((WEEKDAY(K119)=3) + (WEEKDAY(K119) = 5),D118+1,D118),D118)</f>
        <v>32</v>
      </c>
      <c r="E119" s="8">
        <f t="shared" si="36"/>
        <v>118</v>
      </c>
      <c r="F119" s="8">
        <f t="shared" si="57"/>
        <v>77</v>
      </c>
      <c r="G119" s="8">
        <f>IF(A119&lt;&gt;0,IF((WEEKDAY(K119)=2) + (WEEKDAY(K119) = 4) + (WEEKDAY(K119)=6),C119,""),"")</f>
        <v>45</v>
      </c>
      <c r="H119" s="8" t="str">
        <f>IF(A119&lt;&gt;0,IF((WEEKDAY(K119)=3) + (WEEKDAY(K119) = 5),D119,""),"")</f>
        <v/>
      </c>
      <c r="I119" s="8">
        <f t="shared" si="58"/>
        <v>16</v>
      </c>
      <c r="J119" s="104">
        <f t="shared" si="33"/>
        <v>118</v>
      </c>
      <c r="K119" s="96">
        <f t="shared" si="37"/>
        <v>43588</v>
      </c>
      <c r="L119" s="106" t="str">
        <f t="shared" si="34"/>
        <v>Theory</v>
      </c>
      <c r="M119" s="27" t="str">
        <f t="shared" si="35"/>
        <v>Shop</v>
      </c>
    </row>
    <row r="120" spans="1:13" ht="15" thickBot="1" x14ac:dyDescent="0.35">
      <c r="A120" s="16">
        <v>0</v>
      </c>
      <c r="B120" s="37">
        <f t="shared" si="56"/>
        <v>77</v>
      </c>
      <c r="C120" s="37">
        <f>IF(A120=1,IF((WEEKDAY(K120)=2) + (WEEKDAY(K120) = 4) + (WEEKDAY(K120)=6),C119+1,C119),C119)</f>
        <v>45</v>
      </c>
      <c r="D120" s="37">
        <f>IF(A120=1,IF((WEEKDAY(K120)=3) + (WEEKDAY(K120) = 5),D119+1,D119),D119)</f>
        <v>32</v>
      </c>
      <c r="E120" s="37">
        <f t="shared" si="36"/>
        <v>119</v>
      </c>
      <c r="F120" s="37" t="str">
        <f t="shared" si="57"/>
        <v/>
      </c>
      <c r="G120" s="37" t="str">
        <f>IF(A120&lt;&gt;0,IF((WEEKDAY(K120)=2) + (WEEKDAY(K120) = 4) + (WEEKDAY(K120)=6),C120,""),"")</f>
        <v/>
      </c>
      <c r="H120" s="37" t="str">
        <f>IF(A120&lt;&gt;0,IF((WEEKDAY(K120)=3) + (WEEKDAY(K120) = 5),D120,""),"")</f>
        <v/>
      </c>
      <c r="I120" s="37">
        <f t="shared" si="58"/>
        <v>16</v>
      </c>
      <c r="J120" s="105">
        <f t="shared" si="33"/>
        <v>119</v>
      </c>
      <c r="K120" s="97">
        <f t="shared" si="37"/>
        <v>43589</v>
      </c>
      <c r="L120" s="106" t="str">
        <f t="shared" si="34"/>
        <v>Weekend</v>
      </c>
      <c r="M120" s="27" t="str">
        <f t="shared" si="35"/>
        <v>Weekend</v>
      </c>
    </row>
    <row r="121" spans="1:13" x14ac:dyDescent="0.3">
      <c r="A121" s="14">
        <v>0</v>
      </c>
      <c r="B121" s="33">
        <f t="shared" ref="B121:B127" si="59">IF(A121=1,B120+1,B120)</f>
        <v>77</v>
      </c>
      <c r="C121" s="33">
        <f>IF(A121=1,IF((WEEKDAY(K121)=2) + (WEEKDAY(K121) = 4) + (WEEKDAY(K121)=6),C120+1,C120),C120)</f>
        <v>45</v>
      </c>
      <c r="D121" s="33">
        <f>IF(A121=1,IF((WEEKDAY(K121)=3) + (WEEKDAY(K121) = 5),D120+1,D120),D120)</f>
        <v>32</v>
      </c>
      <c r="E121" s="33">
        <f t="shared" si="36"/>
        <v>120</v>
      </c>
      <c r="F121" s="33" t="str">
        <f t="shared" ref="F121:F127" si="60">IF(A121&lt;&gt;0,B121,"")</f>
        <v/>
      </c>
      <c r="G121" s="33" t="str">
        <f>IF(A121&lt;&gt;0,IF((WEEKDAY(K121)=2) + (WEEKDAY(K121) = 4) + (WEEKDAY(K121)=6),C121,""),"")</f>
        <v/>
      </c>
      <c r="H121" s="33" t="str">
        <f>IF(A121&lt;&gt;0,IF((WEEKDAY(K121)=3) + (WEEKDAY(K121) = 5),D121,""),"")</f>
        <v/>
      </c>
      <c r="I121" s="33">
        <f>IF(SUM(A121:A127)&gt;0,IF(I114&gt;0,I114+1,I107+1),0)</f>
        <v>17</v>
      </c>
      <c r="J121" s="103">
        <f t="shared" si="33"/>
        <v>120</v>
      </c>
      <c r="K121" s="95">
        <f t="shared" si="37"/>
        <v>43590</v>
      </c>
      <c r="L121" s="106" t="str">
        <f t="shared" si="34"/>
        <v>Weekend</v>
      </c>
      <c r="M121" s="27" t="str">
        <f t="shared" si="35"/>
        <v>Weekend</v>
      </c>
    </row>
    <row r="122" spans="1:13" x14ac:dyDescent="0.3">
      <c r="A122" s="15">
        <v>1</v>
      </c>
      <c r="B122" s="8">
        <f t="shared" si="59"/>
        <v>78</v>
      </c>
      <c r="C122" s="8">
        <f>IF(A122=1,IF((WEEKDAY(K122)=2) + (WEEKDAY(K122) = 4) + (WEEKDAY(K122)=6),C121+1,C121),C121)</f>
        <v>46</v>
      </c>
      <c r="D122" s="8">
        <f>IF(A122=1,IF((WEEKDAY(K122)=3) + (WEEKDAY(K122) = 5),D121+1,D121),D121)</f>
        <v>32</v>
      </c>
      <c r="E122" s="8">
        <f t="shared" si="36"/>
        <v>121</v>
      </c>
      <c r="F122" s="8">
        <f t="shared" si="60"/>
        <v>78</v>
      </c>
      <c r="G122" s="8">
        <f>IF(A122&lt;&gt;0,IF((WEEKDAY(K122)=2) + (WEEKDAY(K122) = 4) + (WEEKDAY(K122)=6),C122,""),"")</f>
        <v>46</v>
      </c>
      <c r="H122" s="8" t="str">
        <f>IF(A122&lt;&gt;0,IF((WEEKDAY(K122)=3) + (WEEKDAY(K122) = 5),D122,""),"")</f>
        <v/>
      </c>
      <c r="I122" s="8">
        <f>I121</f>
        <v>17</v>
      </c>
      <c r="J122" s="104">
        <f t="shared" si="33"/>
        <v>121</v>
      </c>
      <c r="K122" s="96">
        <f t="shared" si="37"/>
        <v>43591</v>
      </c>
      <c r="L122" s="106" t="str">
        <f t="shared" si="34"/>
        <v>Theory</v>
      </c>
      <c r="M122" s="27" t="str">
        <f t="shared" si="35"/>
        <v>Shop</v>
      </c>
    </row>
    <row r="123" spans="1:13" x14ac:dyDescent="0.3">
      <c r="A123" s="15">
        <v>1</v>
      </c>
      <c r="B123" s="8">
        <f t="shared" si="59"/>
        <v>79</v>
      </c>
      <c r="C123" s="8">
        <f>IF(A123=1,IF((WEEKDAY(K123)=2) + (WEEKDAY(K123) = 4) + (WEEKDAY(K123)=6),C122+1,C122),C122)</f>
        <v>46</v>
      </c>
      <c r="D123" s="8">
        <f>IF(A123=1,IF((WEEKDAY(K123)=3) + (WEEKDAY(K123) = 5),D122+1,D122),D122)</f>
        <v>33</v>
      </c>
      <c r="E123" s="8">
        <f t="shared" si="36"/>
        <v>122</v>
      </c>
      <c r="F123" s="8">
        <f t="shared" si="60"/>
        <v>79</v>
      </c>
      <c r="G123" s="8" t="str">
        <f>IF(A123&lt;&gt;0,IF((WEEKDAY(K123)=2) + (WEEKDAY(K123) = 4) + (WEEKDAY(K123)=6),C123,""),"")</f>
        <v/>
      </c>
      <c r="H123" s="8">
        <f>IF(A123&lt;&gt;0,IF((WEEKDAY(K123)=3) + (WEEKDAY(K123) = 5),D123,""),"")</f>
        <v>33</v>
      </c>
      <c r="I123" s="8">
        <f t="shared" ref="I123:I127" si="61">I122</f>
        <v>17</v>
      </c>
      <c r="J123" s="104">
        <f t="shared" si="33"/>
        <v>122</v>
      </c>
      <c r="K123" s="96">
        <f t="shared" si="37"/>
        <v>43592</v>
      </c>
      <c r="L123" s="106" t="str">
        <f t="shared" si="34"/>
        <v>Code</v>
      </c>
      <c r="M123" s="27" t="str">
        <f t="shared" si="35"/>
        <v>Lab</v>
      </c>
    </row>
    <row r="124" spans="1:13" x14ac:dyDescent="0.3">
      <c r="A124" s="15">
        <v>1</v>
      </c>
      <c r="B124" s="8">
        <f t="shared" si="59"/>
        <v>80</v>
      </c>
      <c r="C124" s="8">
        <f>IF(A124=1,IF((WEEKDAY(K124)=2) + (WEEKDAY(K124) = 4) + (WEEKDAY(K124)=6),C123+1,C123),C123)</f>
        <v>47</v>
      </c>
      <c r="D124" s="8">
        <f>IF(A124=1,IF((WEEKDAY(K124)=3) + (WEEKDAY(K124) = 5),D123+1,D123),D123)</f>
        <v>33</v>
      </c>
      <c r="E124" s="8">
        <f t="shared" si="36"/>
        <v>123</v>
      </c>
      <c r="F124" s="8">
        <f t="shared" si="60"/>
        <v>80</v>
      </c>
      <c r="G124" s="8">
        <f>IF(A124&lt;&gt;0,IF((WEEKDAY(K124)=2) + (WEEKDAY(K124) = 4) + (WEEKDAY(K124)=6),C124,""),"")</f>
        <v>47</v>
      </c>
      <c r="H124" s="8" t="str">
        <f>IF(A124&lt;&gt;0,IF((WEEKDAY(K124)=3) + (WEEKDAY(K124) = 5),D124,""),"")</f>
        <v/>
      </c>
      <c r="I124" s="8">
        <f t="shared" si="61"/>
        <v>17</v>
      </c>
      <c r="J124" s="104">
        <f t="shared" si="33"/>
        <v>123</v>
      </c>
      <c r="K124" s="96">
        <f t="shared" si="37"/>
        <v>43593</v>
      </c>
      <c r="L124" s="106" t="str">
        <f t="shared" si="34"/>
        <v>Theory</v>
      </c>
      <c r="M124" s="27" t="str">
        <f t="shared" si="35"/>
        <v>Shop</v>
      </c>
    </row>
    <row r="125" spans="1:13" x14ac:dyDescent="0.3">
      <c r="A125" s="15">
        <v>0</v>
      </c>
      <c r="B125" s="8">
        <f t="shared" si="59"/>
        <v>80</v>
      </c>
      <c r="C125" s="8">
        <f>IF(A125=1,IF((WEEKDAY(K125)=2) + (WEEKDAY(K125) = 4) + (WEEKDAY(K125)=6),C124+1,C124),C124)</f>
        <v>47</v>
      </c>
      <c r="D125" s="8">
        <f>IF(A125=1,IF((WEEKDAY(K125)=3) + (WEEKDAY(K125) = 5),D124+1,D124),D124)</f>
        <v>33</v>
      </c>
      <c r="E125" s="8">
        <f t="shared" si="36"/>
        <v>124</v>
      </c>
      <c r="F125" s="8" t="str">
        <f t="shared" si="60"/>
        <v/>
      </c>
      <c r="G125" s="8" t="str">
        <f>IF(A125&lt;&gt;0,IF((WEEKDAY(K125)=2) + (WEEKDAY(K125) = 4) + (WEEKDAY(K125)=6),C125,""),"")</f>
        <v/>
      </c>
      <c r="H125" s="8" t="str">
        <f>IF(A125&lt;&gt;0,IF((WEEKDAY(K125)=3) + (WEEKDAY(K125) = 5),D125,""),"")</f>
        <v/>
      </c>
      <c r="I125" s="8">
        <f t="shared" si="61"/>
        <v>17</v>
      </c>
      <c r="J125" s="104">
        <f t="shared" si="33"/>
        <v>124</v>
      </c>
      <c r="K125" s="96">
        <f t="shared" si="37"/>
        <v>43594</v>
      </c>
      <c r="L125" s="106" t="str">
        <f t="shared" si="34"/>
        <v>Code</v>
      </c>
      <c r="M125" s="27" t="str">
        <f t="shared" si="35"/>
        <v>Lab</v>
      </c>
    </row>
    <row r="126" spans="1:13" x14ac:dyDescent="0.3">
      <c r="A126" s="15">
        <v>0</v>
      </c>
      <c r="B126" s="8">
        <f t="shared" si="59"/>
        <v>80</v>
      </c>
      <c r="C126" s="8">
        <f>IF(A126=1,IF((WEEKDAY(K126)=2) + (WEEKDAY(K126) = 4) + (WEEKDAY(K126)=6),C125+1,C125),C125)</f>
        <v>47</v>
      </c>
      <c r="D126" s="8">
        <f>IF(A126=1,IF((WEEKDAY(K126)=3) + (WEEKDAY(K126) = 5),D125+1,D125),D125)</f>
        <v>33</v>
      </c>
      <c r="E126" s="8">
        <f t="shared" si="36"/>
        <v>125</v>
      </c>
      <c r="F126" s="8" t="str">
        <f t="shared" si="60"/>
        <v/>
      </c>
      <c r="G126" s="8" t="str">
        <f>IF(A126&lt;&gt;0,IF((WEEKDAY(K126)=2) + (WEEKDAY(K126) = 4) + (WEEKDAY(K126)=6),C126,""),"")</f>
        <v/>
      </c>
      <c r="H126" s="8" t="str">
        <f>IF(A126&lt;&gt;0,IF((WEEKDAY(K126)=3) + (WEEKDAY(K126) = 5),D126,""),"")</f>
        <v/>
      </c>
      <c r="I126" s="8">
        <f t="shared" si="61"/>
        <v>17</v>
      </c>
      <c r="J126" s="104">
        <f t="shared" si="33"/>
        <v>125</v>
      </c>
      <c r="K126" s="96">
        <f t="shared" si="37"/>
        <v>43595</v>
      </c>
      <c r="L126" s="106" t="str">
        <f t="shared" si="34"/>
        <v>Theory</v>
      </c>
      <c r="M126" s="27" t="str">
        <f t="shared" si="35"/>
        <v>Shop</v>
      </c>
    </row>
    <row r="127" spans="1:13" ht="15" thickBot="1" x14ac:dyDescent="0.35">
      <c r="A127" s="16">
        <v>0</v>
      </c>
      <c r="B127" s="37">
        <f t="shared" si="59"/>
        <v>80</v>
      </c>
      <c r="C127" s="37">
        <f>IF(A127=1,IF((WEEKDAY(K127)=2) + (WEEKDAY(K127) = 4) + (WEEKDAY(K127)=6),C126+1,C126),C126)</f>
        <v>47</v>
      </c>
      <c r="D127" s="37">
        <f>IF(A127=1,IF((WEEKDAY(K127)=3) + (WEEKDAY(K127) = 5),D126+1,D126),D126)</f>
        <v>33</v>
      </c>
      <c r="E127" s="37">
        <f t="shared" si="36"/>
        <v>126</v>
      </c>
      <c r="F127" s="37" t="str">
        <f t="shared" si="60"/>
        <v/>
      </c>
      <c r="G127" s="37" t="str">
        <f>IF(A127&lt;&gt;0,IF((WEEKDAY(K127)=2) + (WEEKDAY(K127) = 4) + (WEEKDAY(K127)=6),C127,""),"")</f>
        <v/>
      </c>
      <c r="H127" s="37" t="str">
        <f>IF(A127&lt;&gt;0,IF((WEEKDAY(K127)=3) + (WEEKDAY(K127) = 5),D127,""),"")</f>
        <v/>
      </c>
      <c r="I127" s="37">
        <f t="shared" si="61"/>
        <v>17</v>
      </c>
      <c r="J127" s="105">
        <f t="shared" si="33"/>
        <v>126</v>
      </c>
      <c r="K127" s="97">
        <f t="shared" si="37"/>
        <v>43596</v>
      </c>
      <c r="L127" s="106" t="str">
        <f t="shared" si="34"/>
        <v>Weekend</v>
      </c>
      <c r="M127" s="27" t="str">
        <f t="shared" si="35"/>
        <v>Weekend</v>
      </c>
    </row>
  </sheetData>
  <sheetProtection selectLockedCells="1"/>
  <dataValidations disablePrompts="1" count="1">
    <dataValidation type="list" allowBlank="1" showInputMessage="1" showErrorMessage="1" sqref="A2:A127" xr:uid="{00000000-0002-0000-0500-000000000000}">
      <formula1>"0,1"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8.88671875" defaultRowHeight="14.4" x14ac:dyDescent="0.3"/>
  <cols>
    <col min="1" max="4" width="6.6640625" style="83" customWidth="1"/>
    <col min="5" max="5" width="26.21875" style="87" bestFit="1" customWidth="1"/>
    <col min="6" max="6" width="9.109375" style="87" customWidth="1"/>
    <col min="7" max="7" width="55.88671875" style="91" customWidth="1"/>
    <col min="8" max="8" width="101.33203125" style="91" customWidth="1"/>
    <col min="9" max="9" width="6.6640625" style="83" customWidth="1"/>
    <col min="10" max="16384" width="8.88671875" style="87"/>
  </cols>
  <sheetData>
    <row r="1" spans="1:9" x14ac:dyDescent="0.3">
      <c r="A1" s="83" t="s">
        <v>66</v>
      </c>
      <c r="B1" s="84" t="s">
        <v>0</v>
      </c>
      <c r="C1" s="84" t="s">
        <v>2</v>
      </c>
      <c r="D1" s="84" t="s">
        <v>374</v>
      </c>
      <c r="E1" s="85" t="s">
        <v>1</v>
      </c>
      <c r="F1" s="84" t="s">
        <v>5</v>
      </c>
      <c r="G1" s="86" t="s">
        <v>6</v>
      </c>
      <c r="H1" s="86" t="s">
        <v>9</v>
      </c>
      <c r="I1" s="84" t="s">
        <v>8</v>
      </c>
    </row>
    <row r="2" spans="1:9" x14ac:dyDescent="0.3">
      <c r="A2" s="84">
        <f>VLOOKUP(B2,Calendar80,5)</f>
        <v>2</v>
      </c>
      <c r="B2" s="84">
        <v>1</v>
      </c>
      <c r="C2" s="84">
        <f>VLOOKUP(B2,Calendar80,4,0)</f>
        <v>1</v>
      </c>
      <c r="D2" s="84">
        <v>1</v>
      </c>
      <c r="E2" s="28">
        <f>VLOOKUP(B2,Calendar80,6,0)</f>
        <v>43472</v>
      </c>
      <c r="F2" s="88" t="str">
        <f>IF((WEEKDAY(E2)=2) + (WEEKDAY(E2) = 4) + (WEEKDAY(E2)=6),IF(D2=1,"Theory",IF(D2=2,"Code","Wrong Time")),IF((WEEKDAY(E2)=3) + (WEEKDAY(E2) = 5),IF(D2=1,"Code",IF(D2=2,"Shop","Wrong Time")),"Weekend"))</f>
        <v>Theory</v>
      </c>
      <c r="G2" s="89" t="s">
        <v>111</v>
      </c>
      <c r="H2" s="89" t="s">
        <v>107</v>
      </c>
      <c r="I2" s="84">
        <f t="shared" ref="I2:I34" si="0">MATCH(H2,CLO,0)</f>
        <v>7</v>
      </c>
    </row>
    <row r="3" spans="1:9" x14ac:dyDescent="0.3">
      <c r="A3" s="84">
        <f>VLOOKUP(B3,Calendar80,5)</f>
        <v>2</v>
      </c>
      <c r="B3" s="84">
        <v>1</v>
      </c>
      <c r="C3" s="84">
        <f>VLOOKUP(B3,Calendar80,4,0)</f>
        <v>1</v>
      </c>
      <c r="D3" s="84">
        <v>2</v>
      </c>
      <c r="E3" s="28">
        <f>VLOOKUP(B3,Calendar80,6,0)</f>
        <v>43472</v>
      </c>
      <c r="F3" s="88" t="str">
        <f t="shared" ref="F3:F66" si="1">IF((WEEKDAY(E3)=2) + (WEEKDAY(E3) = 4) + (WEEKDAY(E3)=6),IF(D3=1,"Theory",IF(D3=2,"Code","Wrong Time")),IF((WEEKDAY(E3)=3) + (WEEKDAY(E3) = 5),IF(D3=1,"Code",IF(D3=2,"Shop","Wrong Time")),"Weekend"))</f>
        <v>Code</v>
      </c>
      <c r="G3" s="89" t="s">
        <v>112</v>
      </c>
      <c r="H3" s="89" t="s">
        <v>107</v>
      </c>
      <c r="I3" s="84">
        <f t="shared" si="0"/>
        <v>7</v>
      </c>
    </row>
    <row r="4" spans="1:9" ht="28.8" x14ac:dyDescent="0.3">
      <c r="A4" s="84">
        <f>VLOOKUP(B4,Calendar80,5)</f>
        <v>3</v>
      </c>
      <c r="B4" s="84">
        <v>2</v>
      </c>
      <c r="C4" s="84">
        <f>VLOOKUP(B4,Calendar80,4,0)</f>
        <v>1</v>
      </c>
      <c r="D4" s="84">
        <v>1</v>
      </c>
      <c r="E4" s="28">
        <f>VLOOKUP(B4,Calendar80,6,0)</f>
        <v>43473</v>
      </c>
      <c r="F4" s="88" t="str">
        <f t="shared" si="1"/>
        <v>Code</v>
      </c>
      <c r="G4" s="89" t="s">
        <v>356</v>
      </c>
      <c r="H4" s="89" t="s">
        <v>104</v>
      </c>
      <c r="I4" s="84">
        <f t="shared" si="0"/>
        <v>4</v>
      </c>
    </row>
    <row r="5" spans="1:9" ht="28.8" x14ac:dyDescent="0.3">
      <c r="A5" s="84">
        <f>VLOOKUP(B5,Calendar80,5)</f>
        <v>3</v>
      </c>
      <c r="B5" s="84">
        <v>2</v>
      </c>
      <c r="C5" s="84">
        <f>VLOOKUP(B5,Calendar80,4,0)</f>
        <v>1</v>
      </c>
      <c r="D5" s="84">
        <v>2</v>
      </c>
      <c r="E5" s="28">
        <f>VLOOKUP(B5,Calendar80,6,0)</f>
        <v>43473</v>
      </c>
      <c r="F5" s="88" t="str">
        <f t="shared" si="1"/>
        <v>Shop</v>
      </c>
      <c r="G5" s="89" t="s">
        <v>113</v>
      </c>
      <c r="H5" s="89" t="s">
        <v>103</v>
      </c>
      <c r="I5" s="84">
        <f t="shared" si="0"/>
        <v>3</v>
      </c>
    </row>
    <row r="6" spans="1:9" ht="28.8" x14ac:dyDescent="0.3">
      <c r="A6" s="84">
        <f>VLOOKUP(B6,Calendar80,5)</f>
        <v>4</v>
      </c>
      <c r="B6" s="84">
        <v>3</v>
      </c>
      <c r="C6" s="84">
        <f>VLOOKUP(B6,Calendar80,4,0)</f>
        <v>1</v>
      </c>
      <c r="D6" s="84">
        <v>1</v>
      </c>
      <c r="E6" s="28">
        <f>VLOOKUP(B6,Calendar80,6,0)</f>
        <v>43474</v>
      </c>
      <c r="F6" s="88" t="str">
        <f t="shared" si="1"/>
        <v>Theory</v>
      </c>
      <c r="G6" s="89" t="s">
        <v>192</v>
      </c>
      <c r="H6" s="89" t="s">
        <v>104</v>
      </c>
      <c r="I6" s="84">
        <f t="shared" si="0"/>
        <v>4</v>
      </c>
    </row>
    <row r="7" spans="1:9" ht="28.8" x14ac:dyDescent="0.3">
      <c r="A7" s="84">
        <f>VLOOKUP(B7,Calendar80,5)</f>
        <v>4</v>
      </c>
      <c r="B7" s="84">
        <v>3</v>
      </c>
      <c r="C7" s="84">
        <f>VLOOKUP(B7,Calendar80,4,0)</f>
        <v>1</v>
      </c>
      <c r="D7" s="84">
        <v>2</v>
      </c>
      <c r="E7" s="28">
        <f>VLOOKUP(B7,Calendar80,6,0)</f>
        <v>43474</v>
      </c>
      <c r="F7" s="88" t="str">
        <f t="shared" si="1"/>
        <v>Code</v>
      </c>
      <c r="G7" s="89" t="s">
        <v>189</v>
      </c>
      <c r="H7" s="89" t="s">
        <v>105</v>
      </c>
      <c r="I7" s="84">
        <f t="shared" si="0"/>
        <v>5</v>
      </c>
    </row>
    <row r="8" spans="1:9" x14ac:dyDescent="0.3">
      <c r="A8" s="84">
        <f>VLOOKUP(B8,Calendar80,5)</f>
        <v>5</v>
      </c>
      <c r="B8" s="84">
        <v>4</v>
      </c>
      <c r="C8" s="84">
        <f>VLOOKUP(B8,Calendar80,4,0)</f>
        <v>1</v>
      </c>
      <c r="D8" s="84">
        <v>1</v>
      </c>
      <c r="E8" s="28">
        <f>VLOOKUP(B8,Calendar80,6,0)</f>
        <v>43475</v>
      </c>
      <c r="F8" s="88" t="str">
        <f t="shared" si="1"/>
        <v>Code</v>
      </c>
      <c r="G8" s="89" t="s">
        <v>355</v>
      </c>
      <c r="H8" s="89" t="s">
        <v>102</v>
      </c>
      <c r="I8" s="84">
        <f t="shared" si="0"/>
        <v>2</v>
      </c>
    </row>
    <row r="9" spans="1:9" ht="28.8" x14ac:dyDescent="0.3">
      <c r="A9" s="84">
        <f>VLOOKUP(B9,Calendar80,5)</f>
        <v>5</v>
      </c>
      <c r="B9" s="84">
        <v>4</v>
      </c>
      <c r="C9" s="84">
        <f>VLOOKUP(B9,Calendar80,4,0)</f>
        <v>1</v>
      </c>
      <c r="D9" s="84">
        <v>2</v>
      </c>
      <c r="E9" s="28">
        <f>VLOOKUP(B9,Calendar80,6,0)</f>
        <v>43475</v>
      </c>
      <c r="F9" s="88" t="str">
        <f t="shared" si="1"/>
        <v>Shop</v>
      </c>
      <c r="G9" s="89" t="s">
        <v>191</v>
      </c>
      <c r="H9" s="89" t="s">
        <v>103</v>
      </c>
      <c r="I9" s="84">
        <f t="shared" si="0"/>
        <v>3</v>
      </c>
    </row>
    <row r="10" spans="1:9" ht="28.8" x14ac:dyDescent="0.3">
      <c r="A10" s="84">
        <f>VLOOKUP(B10,Calendar80,5)</f>
        <v>6</v>
      </c>
      <c r="B10" s="84">
        <v>5</v>
      </c>
      <c r="C10" s="84">
        <f>VLOOKUP(B10,Calendar80,4,0)</f>
        <v>1</v>
      </c>
      <c r="D10" s="84">
        <v>1</v>
      </c>
      <c r="E10" s="28">
        <f>VLOOKUP(B10,Calendar80,6,0)</f>
        <v>43476</v>
      </c>
      <c r="F10" s="88" t="str">
        <f t="shared" si="1"/>
        <v>Theory</v>
      </c>
      <c r="G10" s="89" t="s">
        <v>193</v>
      </c>
      <c r="H10" s="89" t="s">
        <v>104</v>
      </c>
      <c r="I10" s="84">
        <f t="shared" si="0"/>
        <v>4</v>
      </c>
    </row>
    <row r="11" spans="1:9" ht="28.8" x14ac:dyDescent="0.3">
      <c r="A11" s="84">
        <f>VLOOKUP(B11,Calendar80,5)</f>
        <v>6</v>
      </c>
      <c r="B11" s="84">
        <v>5</v>
      </c>
      <c r="C11" s="84">
        <f>VLOOKUP(B11,Calendar80,4,0)</f>
        <v>1</v>
      </c>
      <c r="D11" s="84">
        <v>2</v>
      </c>
      <c r="E11" s="28">
        <f>VLOOKUP(B11,Calendar80,6,0)</f>
        <v>43476</v>
      </c>
      <c r="F11" s="88" t="str">
        <f t="shared" si="1"/>
        <v>Code</v>
      </c>
      <c r="G11" s="89" t="s">
        <v>145</v>
      </c>
      <c r="H11" s="89" t="s">
        <v>105</v>
      </c>
      <c r="I11" s="84">
        <f t="shared" si="0"/>
        <v>5</v>
      </c>
    </row>
    <row r="12" spans="1:9" ht="28.8" x14ac:dyDescent="0.3">
      <c r="A12" s="84">
        <f>VLOOKUP(B12,Calendar80,5)</f>
        <v>9</v>
      </c>
      <c r="B12" s="84">
        <v>6</v>
      </c>
      <c r="C12" s="84">
        <f>VLOOKUP(B12,Calendar80,4,0)</f>
        <v>2</v>
      </c>
      <c r="D12" s="84">
        <v>1</v>
      </c>
      <c r="E12" s="28">
        <f>VLOOKUP(B12,Calendar80,6,0)</f>
        <v>43479</v>
      </c>
      <c r="F12" s="88" t="str">
        <f t="shared" si="1"/>
        <v>Theory</v>
      </c>
      <c r="G12" s="89" t="s">
        <v>255</v>
      </c>
      <c r="H12" s="89" t="s">
        <v>104</v>
      </c>
      <c r="I12" s="84">
        <f t="shared" si="0"/>
        <v>4</v>
      </c>
    </row>
    <row r="13" spans="1:9" ht="28.8" x14ac:dyDescent="0.3">
      <c r="A13" s="84">
        <f>VLOOKUP(B13,Calendar80,5)</f>
        <v>9</v>
      </c>
      <c r="B13" s="84">
        <v>6</v>
      </c>
      <c r="C13" s="84">
        <f>VLOOKUP(B13,Calendar80,4,0)</f>
        <v>2</v>
      </c>
      <c r="D13" s="84">
        <v>2</v>
      </c>
      <c r="E13" s="28">
        <f>VLOOKUP(B13,Calendar80,6,0)</f>
        <v>43479</v>
      </c>
      <c r="F13" s="88" t="str">
        <f t="shared" si="1"/>
        <v>Code</v>
      </c>
      <c r="G13" s="89" t="s">
        <v>295</v>
      </c>
      <c r="H13" s="89" t="s">
        <v>105</v>
      </c>
      <c r="I13" s="84">
        <f t="shared" si="0"/>
        <v>5</v>
      </c>
    </row>
    <row r="14" spans="1:9" x14ac:dyDescent="0.3">
      <c r="A14" s="84">
        <f>VLOOKUP(B14,Calendar80,5)</f>
        <v>10</v>
      </c>
      <c r="B14" s="84">
        <v>7</v>
      </c>
      <c r="C14" s="84">
        <f>VLOOKUP(B14,Calendar80,4,0)</f>
        <v>2</v>
      </c>
      <c r="D14" s="84">
        <v>1</v>
      </c>
      <c r="E14" s="28">
        <f>VLOOKUP(B14,Calendar80,6,0)</f>
        <v>43480</v>
      </c>
      <c r="F14" s="88" t="str">
        <f t="shared" si="1"/>
        <v>Code</v>
      </c>
      <c r="G14" s="89" t="s">
        <v>190</v>
      </c>
      <c r="H14" s="89" t="s">
        <v>102</v>
      </c>
      <c r="I14" s="84">
        <f t="shared" si="0"/>
        <v>2</v>
      </c>
    </row>
    <row r="15" spans="1:9" ht="28.8" x14ac:dyDescent="0.3">
      <c r="A15" s="84">
        <f>VLOOKUP(B15,Calendar80,5)</f>
        <v>10</v>
      </c>
      <c r="B15" s="84">
        <v>7</v>
      </c>
      <c r="C15" s="84">
        <f>VLOOKUP(B15,Calendar80,4,0)</f>
        <v>2</v>
      </c>
      <c r="D15" s="84">
        <v>2</v>
      </c>
      <c r="E15" s="28">
        <f>VLOOKUP(B15,Calendar80,6,0)</f>
        <v>43480</v>
      </c>
      <c r="F15" s="88" t="str">
        <f t="shared" si="1"/>
        <v>Shop</v>
      </c>
      <c r="G15" s="89" t="s">
        <v>214</v>
      </c>
      <c r="H15" s="89" t="s">
        <v>103</v>
      </c>
      <c r="I15" s="84">
        <f t="shared" si="0"/>
        <v>3</v>
      </c>
    </row>
    <row r="16" spans="1:9" ht="28.8" x14ac:dyDescent="0.3">
      <c r="A16" s="84">
        <f>VLOOKUP(B16,Calendar80,5)</f>
        <v>11</v>
      </c>
      <c r="B16" s="84">
        <v>8</v>
      </c>
      <c r="C16" s="84">
        <f>VLOOKUP(B16,Calendar80,4,0)</f>
        <v>2</v>
      </c>
      <c r="D16" s="84">
        <v>1</v>
      </c>
      <c r="E16" s="28">
        <f>VLOOKUP(B16,Calendar80,6,0)</f>
        <v>43481</v>
      </c>
      <c r="F16" s="88" t="str">
        <f t="shared" si="1"/>
        <v>Theory</v>
      </c>
      <c r="G16" s="89" t="s">
        <v>256</v>
      </c>
      <c r="H16" s="89" t="s">
        <v>104</v>
      </c>
      <c r="I16" s="84">
        <f t="shared" si="0"/>
        <v>4</v>
      </c>
    </row>
    <row r="17" spans="1:9" ht="28.8" x14ac:dyDescent="0.3">
      <c r="A17" s="84">
        <f>VLOOKUP(B17,Calendar80,5)</f>
        <v>11</v>
      </c>
      <c r="B17" s="84">
        <v>8</v>
      </c>
      <c r="C17" s="84">
        <f>VLOOKUP(B17,Calendar80,4,0)</f>
        <v>2</v>
      </c>
      <c r="D17" s="84">
        <v>2</v>
      </c>
      <c r="E17" s="28">
        <f>VLOOKUP(B17,Calendar80,6,0)</f>
        <v>43481</v>
      </c>
      <c r="F17" s="88" t="str">
        <f t="shared" si="1"/>
        <v>Code</v>
      </c>
      <c r="G17" s="89" t="s">
        <v>296</v>
      </c>
      <c r="H17" s="89" t="s">
        <v>105</v>
      </c>
      <c r="I17" s="84">
        <f t="shared" si="0"/>
        <v>5</v>
      </c>
    </row>
    <row r="18" spans="1:9" x14ac:dyDescent="0.3">
      <c r="A18" s="84">
        <f>VLOOKUP(B18,Calendar80,5)</f>
        <v>12</v>
      </c>
      <c r="B18" s="84">
        <v>9</v>
      </c>
      <c r="C18" s="84">
        <f>VLOOKUP(B18,Calendar80,4,0)</f>
        <v>2</v>
      </c>
      <c r="D18" s="84">
        <v>1</v>
      </c>
      <c r="E18" s="28">
        <f>VLOOKUP(B18,Calendar80,6,0)</f>
        <v>43482</v>
      </c>
      <c r="F18" s="88" t="str">
        <f t="shared" si="1"/>
        <v>Code</v>
      </c>
      <c r="G18" s="89" t="s">
        <v>336</v>
      </c>
      <c r="H18" s="89" t="s">
        <v>102</v>
      </c>
      <c r="I18" s="84">
        <f t="shared" si="0"/>
        <v>2</v>
      </c>
    </row>
    <row r="19" spans="1:9" ht="28.8" x14ac:dyDescent="0.3">
      <c r="A19" s="84">
        <f>VLOOKUP(B19,Calendar80,5)</f>
        <v>12</v>
      </c>
      <c r="B19" s="84">
        <v>9</v>
      </c>
      <c r="C19" s="84">
        <f>VLOOKUP(B19,Calendar80,4,0)</f>
        <v>2</v>
      </c>
      <c r="D19" s="84">
        <v>2</v>
      </c>
      <c r="E19" s="28">
        <f>VLOOKUP(B19,Calendar80,6,0)</f>
        <v>43482</v>
      </c>
      <c r="F19" s="88" t="str">
        <f t="shared" si="1"/>
        <v>Shop</v>
      </c>
      <c r="G19" s="89" t="s">
        <v>236</v>
      </c>
      <c r="H19" s="89" t="s">
        <v>103</v>
      </c>
      <c r="I19" s="84">
        <f t="shared" si="0"/>
        <v>3</v>
      </c>
    </row>
    <row r="20" spans="1:9" ht="28.8" x14ac:dyDescent="0.3">
      <c r="A20" s="84">
        <f>VLOOKUP(B20,Calendar80,5)</f>
        <v>13</v>
      </c>
      <c r="B20" s="84">
        <v>10</v>
      </c>
      <c r="C20" s="84">
        <f>VLOOKUP(B20,Calendar80,4,0)</f>
        <v>2</v>
      </c>
      <c r="D20" s="84">
        <v>1</v>
      </c>
      <c r="E20" s="28">
        <f>VLOOKUP(B20,Calendar80,6,0)</f>
        <v>43483</v>
      </c>
      <c r="F20" s="88" t="str">
        <f t="shared" si="1"/>
        <v>Theory</v>
      </c>
      <c r="G20" s="89" t="s">
        <v>194</v>
      </c>
      <c r="H20" s="89" t="s">
        <v>104</v>
      </c>
      <c r="I20" s="84">
        <f t="shared" si="0"/>
        <v>4</v>
      </c>
    </row>
    <row r="21" spans="1:9" ht="28.8" x14ac:dyDescent="0.3">
      <c r="A21" s="84">
        <f>VLOOKUP(B21,Calendar80,5)</f>
        <v>13</v>
      </c>
      <c r="B21" s="84">
        <v>10</v>
      </c>
      <c r="C21" s="84">
        <f>VLOOKUP(B21,Calendar80,4,0)</f>
        <v>2</v>
      </c>
      <c r="D21" s="84">
        <v>2</v>
      </c>
      <c r="E21" s="28">
        <f>VLOOKUP(B21,Calendar80,6,0)</f>
        <v>43483</v>
      </c>
      <c r="F21" s="88" t="str">
        <f t="shared" si="1"/>
        <v>Code</v>
      </c>
      <c r="G21" s="89" t="s">
        <v>234</v>
      </c>
      <c r="H21" s="89" t="s">
        <v>105</v>
      </c>
      <c r="I21" s="84">
        <f t="shared" si="0"/>
        <v>5</v>
      </c>
    </row>
    <row r="22" spans="1:9" x14ac:dyDescent="0.3">
      <c r="A22" s="84">
        <f>VLOOKUP(B22,Calendar80,5)</f>
        <v>17</v>
      </c>
      <c r="B22" s="84">
        <f>B20+1</f>
        <v>11</v>
      </c>
      <c r="C22" s="84">
        <f>VLOOKUP(B22,Calendar80,4,0)</f>
        <v>3</v>
      </c>
      <c r="D22" s="84">
        <v>1</v>
      </c>
      <c r="E22" s="28">
        <f>VLOOKUP(B22,Calendar80,6,0)</f>
        <v>43487</v>
      </c>
      <c r="F22" s="88" t="str">
        <f t="shared" si="1"/>
        <v>Code</v>
      </c>
      <c r="G22" s="89" t="s">
        <v>337</v>
      </c>
      <c r="H22" s="89" t="s">
        <v>102</v>
      </c>
      <c r="I22" s="84">
        <f t="shared" si="0"/>
        <v>2</v>
      </c>
    </row>
    <row r="23" spans="1:9" ht="28.8" x14ac:dyDescent="0.3">
      <c r="A23" s="84">
        <f>VLOOKUP(B23,Calendar80,5)</f>
        <v>17</v>
      </c>
      <c r="B23" s="84">
        <f t="shared" ref="B23:B86" si="2">B21+1</f>
        <v>11</v>
      </c>
      <c r="C23" s="84">
        <f>VLOOKUP(B23,Calendar80,4,0)</f>
        <v>3</v>
      </c>
      <c r="D23" s="84">
        <v>2</v>
      </c>
      <c r="E23" s="28">
        <f>VLOOKUP(B23,Calendar80,6,0)</f>
        <v>43487</v>
      </c>
      <c r="F23" s="88" t="str">
        <f t="shared" si="1"/>
        <v>Shop</v>
      </c>
      <c r="G23" s="89" t="s">
        <v>236</v>
      </c>
      <c r="H23" s="89" t="s">
        <v>103</v>
      </c>
      <c r="I23" s="84">
        <f t="shared" si="0"/>
        <v>3</v>
      </c>
    </row>
    <row r="24" spans="1:9" ht="28.8" x14ac:dyDescent="0.3">
      <c r="A24" s="84">
        <f>VLOOKUP(B24,Calendar80,5)</f>
        <v>18</v>
      </c>
      <c r="B24" s="84">
        <f t="shared" si="2"/>
        <v>12</v>
      </c>
      <c r="C24" s="84">
        <f>VLOOKUP(B24,Calendar80,4,0)</f>
        <v>3</v>
      </c>
      <c r="D24" s="84">
        <v>1</v>
      </c>
      <c r="E24" s="28">
        <f>VLOOKUP(B24,Calendar80,6,0)</f>
        <v>43488</v>
      </c>
      <c r="F24" s="88" t="str">
        <f t="shared" si="1"/>
        <v>Theory</v>
      </c>
      <c r="G24" s="89" t="s">
        <v>257</v>
      </c>
      <c r="H24" s="89" t="s">
        <v>104</v>
      </c>
      <c r="I24" s="84">
        <f t="shared" si="0"/>
        <v>4</v>
      </c>
    </row>
    <row r="25" spans="1:9" ht="28.8" x14ac:dyDescent="0.3">
      <c r="A25" s="84">
        <f>VLOOKUP(B25,Calendar80,5)</f>
        <v>18</v>
      </c>
      <c r="B25" s="84">
        <f t="shared" si="2"/>
        <v>12</v>
      </c>
      <c r="C25" s="84">
        <f>VLOOKUP(B25,Calendar80,4,0)</f>
        <v>3</v>
      </c>
      <c r="D25" s="84">
        <v>2</v>
      </c>
      <c r="E25" s="28">
        <f>VLOOKUP(B25,Calendar80,6,0)</f>
        <v>43488</v>
      </c>
      <c r="F25" s="88" t="str">
        <f t="shared" si="1"/>
        <v>Code</v>
      </c>
      <c r="G25" s="89" t="s">
        <v>297</v>
      </c>
      <c r="H25" s="89" t="s">
        <v>105</v>
      </c>
      <c r="I25" s="84">
        <f t="shared" si="0"/>
        <v>5</v>
      </c>
    </row>
    <row r="26" spans="1:9" x14ac:dyDescent="0.3">
      <c r="A26" s="84">
        <f>VLOOKUP(B26,Calendar80,5)</f>
        <v>19</v>
      </c>
      <c r="B26" s="84">
        <f t="shared" si="2"/>
        <v>13</v>
      </c>
      <c r="C26" s="84">
        <f>VLOOKUP(B26,Calendar80,4,0)</f>
        <v>3</v>
      </c>
      <c r="D26" s="84">
        <v>1</v>
      </c>
      <c r="E26" s="28">
        <f>VLOOKUP(B26,Calendar80,6,0)</f>
        <v>43489</v>
      </c>
      <c r="F26" s="88" t="str">
        <f t="shared" si="1"/>
        <v>Code</v>
      </c>
      <c r="G26" s="89" t="s">
        <v>257</v>
      </c>
      <c r="H26" s="89" t="s">
        <v>102</v>
      </c>
      <c r="I26" s="84">
        <f t="shared" si="0"/>
        <v>2</v>
      </c>
    </row>
    <row r="27" spans="1:9" ht="28.8" x14ac:dyDescent="0.3">
      <c r="A27" s="84">
        <f>VLOOKUP(B27,Calendar80,5)</f>
        <v>19</v>
      </c>
      <c r="B27" s="84">
        <f t="shared" si="2"/>
        <v>13</v>
      </c>
      <c r="C27" s="84">
        <f>VLOOKUP(B27,Calendar80,4,0)</f>
        <v>3</v>
      </c>
      <c r="D27" s="84">
        <v>2</v>
      </c>
      <c r="E27" s="28">
        <f>VLOOKUP(B27,Calendar80,6,0)</f>
        <v>43489</v>
      </c>
      <c r="F27" s="88" t="str">
        <f t="shared" si="1"/>
        <v>Shop</v>
      </c>
      <c r="G27" s="89" t="s">
        <v>236</v>
      </c>
      <c r="H27" s="89" t="s">
        <v>103</v>
      </c>
      <c r="I27" s="84">
        <f t="shared" si="0"/>
        <v>3</v>
      </c>
    </row>
    <row r="28" spans="1:9" ht="28.8" x14ac:dyDescent="0.3">
      <c r="A28" s="84">
        <f>VLOOKUP(B28,Calendar80,5)</f>
        <v>20</v>
      </c>
      <c r="B28" s="84">
        <f t="shared" si="2"/>
        <v>14</v>
      </c>
      <c r="C28" s="84">
        <f>VLOOKUP(B28,Calendar80,4,0)</f>
        <v>3</v>
      </c>
      <c r="D28" s="84">
        <v>1</v>
      </c>
      <c r="E28" s="28">
        <f>VLOOKUP(B28,Calendar80,6,0)</f>
        <v>43490</v>
      </c>
      <c r="F28" s="88" t="str">
        <f t="shared" si="1"/>
        <v>Theory</v>
      </c>
      <c r="G28" s="89" t="s">
        <v>195</v>
      </c>
      <c r="H28" s="89" t="s">
        <v>104</v>
      </c>
      <c r="I28" s="84">
        <f t="shared" si="0"/>
        <v>4</v>
      </c>
    </row>
    <row r="29" spans="1:9" ht="28.8" x14ac:dyDescent="0.3">
      <c r="A29" s="84">
        <f>VLOOKUP(B29,Calendar80,5)</f>
        <v>20</v>
      </c>
      <c r="B29" s="84">
        <f t="shared" si="2"/>
        <v>14</v>
      </c>
      <c r="C29" s="84">
        <f>VLOOKUP(B29,Calendar80,4,0)</f>
        <v>3</v>
      </c>
      <c r="D29" s="84">
        <v>2</v>
      </c>
      <c r="E29" s="28">
        <f>VLOOKUP(B29,Calendar80,6,0)</f>
        <v>43490</v>
      </c>
      <c r="F29" s="88" t="str">
        <f t="shared" si="1"/>
        <v>Code</v>
      </c>
      <c r="G29" s="89" t="s">
        <v>235</v>
      </c>
      <c r="H29" s="89" t="s">
        <v>105</v>
      </c>
      <c r="I29" s="84">
        <f t="shared" si="0"/>
        <v>5</v>
      </c>
    </row>
    <row r="30" spans="1:9" ht="28.8" x14ac:dyDescent="0.3">
      <c r="A30" s="84">
        <f>VLOOKUP(B30,Calendar80,5)</f>
        <v>23</v>
      </c>
      <c r="B30" s="84">
        <f t="shared" si="2"/>
        <v>15</v>
      </c>
      <c r="C30" s="84">
        <f>VLOOKUP(B30,Calendar80,4,0)</f>
        <v>4</v>
      </c>
      <c r="D30" s="84">
        <v>1</v>
      </c>
      <c r="E30" s="28">
        <f>VLOOKUP(B30,Calendar80,6,0)</f>
        <v>43493</v>
      </c>
      <c r="F30" s="88" t="str">
        <f t="shared" si="1"/>
        <v>Theory</v>
      </c>
      <c r="G30" s="89" t="s">
        <v>260</v>
      </c>
      <c r="H30" s="89" t="s">
        <v>104</v>
      </c>
      <c r="I30" s="84">
        <f t="shared" si="0"/>
        <v>4</v>
      </c>
    </row>
    <row r="31" spans="1:9" ht="28.8" x14ac:dyDescent="0.3">
      <c r="A31" s="84">
        <f>VLOOKUP(B31,Calendar80,5)</f>
        <v>23</v>
      </c>
      <c r="B31" s="84">
        <f t="shared" si="2"/>
        <v>15</v>
      </c>
      <c r="C31" s="84">
        <f>VLOOKUP(B31,Calendar80,4,0)</f>
        <v>4</v>
      </c>
      <c r="D31" s="84">
        <v>2</v>
      </c>
      <c r="E31" s="28">
        <f>VLOOKUP(B31,Calendar80,6,0)</f>
        <v>43493</v>
      </c>
      <c r="F31" s="88" t="str">
        <f t="shared" si="1"/>
        <v>Code</v>
      </c>
      <c r="G31" s="89" t="s">
        <v>298</v>
      </c>
      <c r="H31" s="89" t="s">
        <v>105</v>
      </c>
      <c r="I31" s="84">
        <f t="shared" si="0"/>
        <v>5</v>
      </c>
    </row>
    <row r="32" spans="1:9" x14ac:dyDescent="0.3">
      <c r="A32" s="84">
        <f>VLOOKUP(B32,Calendar80,5)</f>
        <v>24</v>
      </c>
      <c r="B32" s="84">
        <f t="shared" si="2"/>
        <v>16</v>
      </c>
      <c r="C32" s="84">
        <f>VLOOKUP(B32,Calendar80,4,0)</f>
        <v>4</v>
      </c>
      <c r="D32" s="84">
        <v>1</v>
      </c>
      <c r="E32" s="28">
        <f>VLOOKUP(B32,Calendar80,6,0)</f>
        <v>43494</v>
      </c>
      <c r="F32" s="88" t="str">
        <f t="shared" si="1"/>
        <v>Code</v>
      </c>
      <c r="G32" s="89" t="s">
        <v>334</v>
      </c>
      <c r="H32" s="89" t="s">
        <v>102</v>
      </c>
      <c r="I32" s="84">
        <f t="shared" si="0"/>
        <v>2</v>
      </c>
    </row>
    <row r="33" spans="1:9" ht="28.8" x14ac:dyDescent="0.3">
      <c r="A33" s="84">
        <f>VLOOKUP(B33,Calendar80,5)</f>
        <v>24</v>
      </c>
      <c r="B33" s="84">
        <f t="shared" si="2"/>
        <v>16</v>
      </c>
      <c r="C33" s="84">
        <f>VLOOKUP(B33,Calendar80,4,0)</f>
        <v>4</v>
      </c>
      <c r="D33" s="84">
        <v>2</v>
      </c>
      <c r="E33" s="28">
        <f>VLOOKUP(B33,Calendar80,6,0)</f>
        <v>43494</v>
      </c>
      <c r="F33" s="88" t="str">
        <f t="shared" si="1"/>
        <v>Shop</v>
      </c>
      <c r="G33" s="89" t="s">
        <v>215</v>
      </c>
      <c r="H33" s="89" t="s">
        <v>103</v>
      </c>
      <c r="I33" s="84">
        <f t="shared" si="0"/>
        <v>3</v>
      </c>
    </row>
    <row r="34" spans="1:9" ht="28.8" x14ac:dyDescent="0.3">
      <c r="A34" s="84">
        <f>VLOOKUP(B34,Calendar80,5)</f>
        <v>25</v>
      </c>
      <c r="B34" s="84">
        <f t="shared" si="2"/>
        <v>17</v>
      </c>
      <c r="C34" s="84">
        <f>VLOOKUP(B34,Calendar80,4,0)</f>
        <v>4</v>
      </c>
      <c r="D34" s="84">
        <v>1</v>
      </c>
      <c r="E34" s="28">
        <f>VLOOKUP(B34,Calendar80,6,0)</f>
        <v>43495</v>
      </c>
      <c r="F34" s="88" t="str">
        <f t="shared" si="1"/>
        <v>Theory</v>
      </c>
      <c r="G34" s="89" t="s">
        <v>259</v>
      </c>
      <c r="H34" s="89" t="s">
        <v>104</v>
      </c>
      <c r="I34" s="84">
        <f t="shared" si="0"/>
        <v>4</v>
      </c>
    </row>
    <row r="35" spans="1:9" ht="28.8" x14ac:dyDescent="0.3">
      <c r="A35" s="84">
        <f>VLOOKUP(B35,Calendar80,5)</f>
        <v>25</v>
      </c>
      <c r="B35" s="84">
        <f t="shared" si="2"/>
        <v>17</v>
      </c>
      <c r="C35" s="84">
        <f>VLOOKUP(B35,Calendar80,4,0)</f>
        <v>4</v>
      </c>
      <c r="D35" s="84">
        <v>2</v>
      </c>
      <c r="E35" s="28">
        <f>VLOOKUP(B35,Calendar80,6,0)</f>
        <v>43495</v>
      </c>
      <c r="F35" s="88" t="str">
        <f t="shared" si="1"/>
        <v>Code</v>
      </c>
      <c r="G35" s="89" t="s">
        <v>299</v>
      </c>
      <c r="H35" s="89" t="s">
        <v>105</v>
      </c>
      <c r="I35" s="84">
        <f t="shared" ref="I35:I82" si="3">MATCH(H35,CLO,0)</f>
        <v>5</v>
      </c>
    </row>
    <row r="36" spans="1:9" x14ac:dyDescent="0.3">
      <c r="A36" s="84">
        <f>VLOOKUP(B36,Calendar80,5)</f>
        <v>26</v>
      </c>
      <c r="B36" s="84">
        <f t="shared" si="2"/>
        <v>18</v>
      </c>
      <c r="C36" s="84">
        <f>VLOOKUP(B36,Calendar80,4,0)</f>
        <v>4</v>
      </c>
      <c r="D36" s="84">
        <v>1</v>
      </c>
      <c r="E36" s="28">
        <f>VLOOKUP(B36,Calendar80,6,0)</f>
        <v>43496</v>
      </c>
      <c r="F36" s="88" t="str">
        <f t="shared" si="1"/>
        <v>Code</v>
      </c>
      <c r="G36" s="89" t="s">
        <v>335</v>
      </c>
      <c r="H36" s="89" t="s">
        <v>102</v>
      </c>
      <c r="I36" s="84">
        <f t="shared" si="3"/>
        <v>2</v>
      </c>
    </row>
    <row r="37" spans="1:9" ht="28.8" x14ac:dyDescent="0.3">
      <c r="A37" s="84">
        <f>VLOOKUP(B37,Calendar80,5)</f>
        <v>26</v>
      </c>
      <c r="B37" s="84">
        <f t="shared" si="2"/>
        <v>18</v>
      </c>
      <c r="C37" s="84">
        <f>VLOOKUP(B37,Calendar80,4,0)</f>
        <v>4</v>
      </c>
      <c r="D37" s="84">
        <v>2</v>
      </c>
      <c r="E37" s="28">
        <f>VLOOKUP(B37,Calendar80,6,0)</f>
        <v>43496</v>
      </c>
      <c r="F37" s="88" t="str">
        <f t="shared" si="1"/>
        <v>Shop</v>
      </c>
      <c r="G37" s="89" t="s">
        <v>238</v>
      </c>
      <c r="H37" s="89" t="s">
        <v>103</v>
      </c>
      <c r="I37" s="84">
        <f t="shared" si="3"/>
        <v>3</v>
      </c>
    </row>
    <row r="38" spans="1:9" ht="28.8" x14ac:dyDescent="0.3">
      <c r="A38" s="84">
        <f>VLOOKUP(B38,Calendar80,5)</f>
        <v>27</v>
      </c>
      <c r="B38" s="84">
        <f t="shared" si="2"/>
        <v>19</v>
      </c>
      <c r="C38" s="84">
        <f>VLOOKUP(B38,Calendar80,4,0)</f>
        <v>4</v>
      </c>
      <c r="D38" s="84">
        <v>1</v>
      </c>
      <c r="E38" s="28">
        <f>VLOOKUP(B38,Calendar80,6,0)</f>
        <v>43497</v>
      </c>
      <c r="F38" s="88" t="str">
        <f t="shared" si="1"/>
        <v>Theory</v>
      </c>
      <c r="G38" s="89" t="s">
        <v>196</v>
      </c>
      <c r="H38" s="89" t="s">
        <v>104</v>
      </c>
      <c r="I38" s="84">
        <f t="shared" si="3"/>
        <v>4</v>
      </c>
    </row>
    <row r="39" spans="1:9" ht="28.8" x14ac:dyDescent="0.3">
      <c r="A39" s="84">
        <f>VLOOKUP(B39,Calendar80,5)</f>
        <v>27</v>
      </c>
      <c r="B39" s="84">
        <f t="shared" si="2"/>
        <v>19</v>
      </c>
      <c r="C39" s="84">
        <f>VLOOKUP(B39,Calendar80,4,0)</f>
        <v>4</v>
      </c>
      <c r="D39" s="84">
        <v>2</v>
      </c>
      <c r="E39" s="28">
        <f>VLOOKUP(B39,Calendar80,6,0)</f>
        <v>43497</v>
      </c>
      <c r="F39" s="88" t="str">
        <f t="shared" si="1"/>
        <v>Code</v>
      </c>
      <c r="G39" s="89" t="s">
        <v>300</v>
      </c>
      <c r="H39" s="89" t="s">
        <v>105</v>
      </c>
      <c r="I39" s="84">
        <f t="shared" si="3"/>
        <v>5</v>
      </c>
    </row>
    <row r="40" spans="1:9" ht="28.8" x14ac:dyDescent="0.3">
      <c r="A40" s="84">
        <f>VLOOKUP(B40,Calendar80,5)</f>
        <v>30</v>
      </c>
      <c r="B40" s="84">
        <f t="shared" si="2"/>
        <v>20</v>
      </c>
      <c r="C40" s="84">
        <f>VLOOKUP(B40,Calendar80,4,0)</f>
        <v>5</v>
      </c>
      <c r="D40" s="84">
        <v>1</v>
      </c>
      <c r="E40" s="28">
        <f>VLOOKUP(B40,Calendar80,6,0)</f>
        <v>43500</v>
      </c>
      <c r="F40" s="88" t="str">
        <f t="shared" si="1"/>
        <v>Theory</v>
      </c>
      <c r="G40" s="89" t="s">
        <v>262</v>
      </c>
      <c r="H40" s="89" t="s">
        <v>104</v>
      </c>
      <c r="I40" s="84">
        <f t="shared" si="3"/>
        <v>4</v>
      </c>
    </row>
    <row r="41" spans="1:9" ht="28.8" x14ac:dyDescent="0.3">
      <c r="A41" s="84">
        <f>VLOOKUP(B41,Calendar80,5)</f>
        <v>30</v>
      </c>
      <c r="B41" s="84">
        <f t="shared" si="2"/>
        <v>20</v>
      </c>
      <c r="C41" s="84">
        <f>VLOOKUP(B41,Calendar80,4,0)</f>
        <v>5</v>
      </c>
      <c r="D41" s="84">
        <v>2</v>
      </c>
      <c r="E41" s="28">
        <f>VLOOKUP(B41,Calendar80,6,0)</f>
        <v>43500</v>
      </c>
      <c r="F41" s="88" t="str">
        <f t="shared" si="1"/>
        <v>Code</v>
      </c>
      <c r="G41" s="89" t="s">
        <v>300</v>
      </c>
      <c r="H41" s="89" t="s">
        <v>105</v>
      </c>
      <c r="I41" s="84">
        <f t="shared" si="3"/>
        <v>5</v>
      </c>
    </row>
    <row r="42" spans="1:9" x14ac:dyDescent="0.3">
      <c r="A42" s="84">
        <f>VLOOKUP(B42,Calendar80,5)</f>
        <v>31</v>
      </c>
      <c r="B42" s="84">
        <f t="shared" si="2"/>
        <v>21</v>
      </c>
      <c r="C42" s="84">
        <f>VLOOKUP(B42,Calendar80,4,0)</f>
        <v>5</v>
      </c>
      <c r="D42" s="84">
        <v>1</v>
      </c>
      <c r="E42" s="28">
        <f>VLOOKUP(B42,Calendar80,6,0)</f>
        <v>43501</v>
      </c>
      <c r="F42" s="88" t="str">
        <f t="shared" si="1"/>
        <v>Code</v>
      </c>
      <c r="G42" s="89" t="s">
        <v>227</v>
      </c>
      <c r="H42" s="89" t="s">
        <v>102</v>
      </c>
      <c r="I42" s="84">
        <f t="shared" si="3"/>
        <v>2</v>
      </c>
    </row>
    <row r="43" spans="1:9" ht="28.8" x14ac:dyDescent="0.3">
      <c r="A43" s="84">
        <f>VLOOKUP(B43,Calendar80,5)</f>
        <v>31</v>
      </c>
      <c r="B43" s="84">
        <f t="shared" si="2"/>
        <v>21</v>
      </c>
      <c r="C43" s="84">
        <f>VLOOKUP(B43,Calendar80,4,0)</f>
        <v>5</v>
      </c>
      <c r="D43" s="84">
        <v>2</v>
      </c>
      <c r="E43" s="28">
        <f>VLOOKUP(B43,Calendar80,6,0)</f>
        <v>43501</v>
      </c>
      <c r="F43" s="88" t="str">
        <f t="shared" si="1"/>
        <v>Shop</v>
      </c>
      <c r="G43" s="89" t="s">
        <v>239</v>
      </c>
      <c r="H43" s="89" t="s">
        <v>103</v>
      </c>
      <c r="I43" s="84">
        <f t="shared" si="3"/>
        <v>3</v>
      </c>
    </row>
    <row r="44" spans="1:9" ht="28.8" x14ac:dyDescent="0.3">
      <c r="A44" s="84">
        <f>VLOOKUP(B44,Calendar80,5)</f>
        <v>32</v>
      </c>
      <c r="B44" s="84">
        <f t="shared" si="2"/>
        <v>22</v>
      </c>
      <c r="C44" s="84">
        <f>VLOOKUP(B44,Calendar80,4,0)</f>
        <v>5</v>
      </c>
      <c r="D44" s="84">
        <v>1</v>
      </c>
      <c r="E44" s="28">
        <f>VLOOKUP(B44,Calendar80,6,0)</f>
        <v>43502</v>
      </c>
      <c r="F44" s="88" t="str">
        <f t="shared" si="1"/>
        <v>Theory</v>
      </c>
      <c r="G44" s="89" t="s">
        <v>261</v>
      </c>
      <c r="H44" s="89" t="s">
        <v>104</v>
      </c>
      <c r="I44" s="84">
        <f t="shared" si="3"/>
        <v>4</v>
      </c>
    </row>
    <row r="45" spans="1:9" ht="28.8" x14ac:dyDescent="0.3">
      <c r="A45" s="84">
        <f>VLOOKUP(B45,Calendar80,5)</f>
        <v>32</v>
      </c>
      <c r="B45" s="84">
        <f t="shared" si="2"/>
        <v>22</v>
      </c>
      <c r="C45" s="84">
        <f>VLOOKUP(B45,Calendar80,4,0)</f>
        <v>5</v>
      </c>
      <c r="D45" s="84">
        <v>2</v>
      </c>
      <c r="E45" s="28">
        <f>VLOOKUP(B45,Calendar80,6,0)</f>
        <v>43502</v>
      </c>
      <c r="F45" s="88" t="str">
        <f t="shared" si="1"/>
        <v>Code</v>
      </c>
      <c r="G45" s="89" t="s">
        <v>300</v>
      </c>
      <c r="H45" s="89" t="s">
        <v>105</v>
      </c>
      <c r="I45" s="84">
        <f t="shared" si="3"/>
        <v>5</v>
      </c>
    </row>
    <row r="46" spans="1:9" x14ac:dyDescent="0.3">
      <c r="A46" s="84">
        <f>VLOOKUP(B46,Calendar80,5)</f>
        <v>33</v>
      </c>
      <c r="B46" s="84">
        <f t="shared" si="2"/>
        <v>23</v>
      </c>
      <c r="C46" s="84">
        <f>VLOOKUP(B46,Calendar80,4,0)</f>
        <v>5</v>
      </c>
      <c r="D46" s="84">
        <v>1</v>
      </c>
      <c r="E46" s="28">
        <f>VLOOKUP(B46,Calendar80,6,0)</f>
        <v>43503</v>
      </c>
      <c r="F46" s="88" t="str">
        <f t="shared" si="1"/>
        <v>Code</v>
      </c>
      <c r="G46" s="89" t="s">
        <v>340</v>
      </c>
      <c r="H46" s="89" t="s">
        <v>102</v>
      </c>
      <c r="I46" s="84">
        <f t="shared" si="3"/>
        <v>2</v>
      </c>
    </row>
    <row r="47" spans="1:9" ht="28.8" x14ac:dyDescent="0.3">
      <c r="A47" s="84">
        <f>VLOOKUP(B47,Calendar80,5)</f>
        <v>33</v>
      </c>
      <c r="B47" s="84">
        <f t="shared" si="2"/>
        <v>23</v>
      </c>
      <c r="C47" s="84">
        <f>VLOOKUP(B47,Calendar80,4,0)</f>
        <v>5</v>
      </c>
      <c r="D47" s="84">
        <v>2</v>
      </c>
      <c r="E47" s="28">
        <f>VLOOKUP(B47,Calendar80,6,0)</f>
        <v>43503</v>
      </c>
      <c r="F47" s="88" t="str">
        <f t="shared" si="1"/>
        <v>Shop</v>
      </c>
      <c r="G47" s="89" t="s">
        <v>237</v>
      </c>
      <c r="H47" s="89" t="s">
        <v>103</v>
      </c>
      <c r="I47" s="84">
        <f t="shared" si="3"/>
        <v>3</v>
      </c>
    </row>
    <row r="48" spans="1:9" ht="28.8" x14ac:dyDescent="0.3">
      <c r="A48" s="84">
        <f>VLOOKUP(B48,Calendar80,5)</f>
        <v>34</v>
      </c>
      <c r="B48" s="84">
        <f t="shared" si="2"/>
        <v>24</v>
      </c>
      <c r="C48" s="84">
        <f>VLOOKUP(B48,Calendar80,4,0)</f>
        <v>5</v>
      </c>
      <c r="D48" s="84">
        <v>1</v>
      </c>
      <c r="E48" s="28">
        <f>VLOOKUP(B48,Calendar80,6,0)</f>
        <v>43504</v>
      </c>
      <c r="F48" s="88" t="str">
        <f t="shared" si="1"/>
        <v>Theory</v>
      </c>
      <c r="G48" s="89" t="s">
        <v>198</v>
      </c>
      <c r="H48" s="89" t="s">
        <v>104</v>
      </c>
      <c r="I48" s="84">
        <f t="shared" si="3"/>
        <v>4</v>
      </c>
    </row>
    <row r="49" spans="1:9" ht="28.8" x14ac:dyDescent="0.3">
      <c r="A49" s="84">
        <f>VLOOKUP(B49,Calendar80,5)</f>
        <v>34</v>
      </c>
      <c r="B49" s="84">
        <f t="shared" si="2"/>
        <v>24</v>
      </c>
      <c r="C49" s="84">
        <f>VLOOKUP(B49,Calendar80,4,0)</f>
        <v>5</v>
      </c>
      <c r="D49" s="84">
        <v>2</v>
      </c>
      <c r="E49" s="28">
        <f>VLOOKUP(B49,Calendar80,6,0)</f>
        <v>43504</v>
      </c>
      <c r="F49" s="88" t="str">
        <f t="shared" si="1"/>
        <v>Code</v>
      </c>
      <c r="G49" s="89" t="s">
        <v>233</v>
      </c>
      <c r="H49" s="89" t="s">
        <v>105</v>
      </c>
      <c r="I49" s="84">
        <f t="shared" si="3"/>
        <v>5</v>
      </c>
    </row>
    <row r="50" spans="1:9" ht="28.8" x14ac:dyDescent="0.3">
      <c r="A50" s="84">
        <f>VLOOKUP(B50,Calendar80,5)</f>
        <v>37</v>
      </c>
      <c r="B50" s="84">
        <f t="shared" si="2"/>
        <v>25</v>
      </c>
      <c r="C50" s="84">
        <f>VLOOKUP(B50,Calendar80,4,0)</f>
        <v>6</v>
      </c>
      <c r="D50" s="84">
        <v>1</v>
      </c>
      <c r="E50" s="28">
        <f>VLOOKUP(B50,Calendar80,6,0)</f>
        <v>43507</v>
      </c>
      <c r="F50" s="88" t="str">
        <f t="shared" si="1"/>
        <v>Theory</v>
      </c>
      <c r="G50" s="89" t="s">
        <v>263</v>
      </c>
      <c r="H50" s="89" t="s">
        <v>104</v>
      </c>
      <c r="I50" s="84">
        <f t="shared" si="3"/>
        <v>4</v>
      </c>
    </row>
    <row r="51" spans="1:9" ht="28.8" x14ac:dyDescent="0.3">
      <c r="A51" s="84">
        <f>VLOOKUP(B51,Calendar80,5)</f>
        <v>37</v>
      </c>
      <c r="B51" s="84">
        <f t="shared" si="2"/>
        <v>25</v>
      </c>
      <c r="C51" s="84">
        <f>VLOOKUP(B51,Calendar80,4,0)</f>
        <v>6</v>
      </c>
      <c r="D51" s="84">
        <v>2</v>
      </c>
      <c r="E51" s="28">
        <f>VLOOKUP(B51,Calendar80,6,0)</f>
        <v>43507</v>
      </c>
      <c r="F51" s="88" t="str">
        <f t="shared" si="1"/>
        <v>Code</v>
      </c>
      <c r="G51" s="90" t="s">
        <v>300</v>
      </c>
      <c r="H51" s="89" t="s">
        <v>105</v>
      </c>
      <c r="I51" s="84">
        <f t="shared" si="3"/>
        <v>5</v>
      </c>
    </row>
    <row r="52" spans="1:9" x14ac:dyDescent="0.3">
      <c r="A52" s="84">
        <f>VLOOKUP(B52,Calendar80,5)</f>
        <v>38</v>
      </c>
      <c r="B52" s="84">
        <f t="shared" si="2"/>
        <v>26</v>
      </c>
      <c r="C52" s="84">
        <f>VLOOKUP(B52,Calendar80,4,0)</f>
        <v>6</v>
      </c>
      <c r="D52" s="84">
        <v>1</v>
      </c>
      <c r="E52" s="28">
        <f>VLOOKUP(B52,Calendar80,6,0)</f>
        <v>43508</v>
      </c>
      <c r="F52" s="88" t="str">
        <f t="shared" si="1"/>
        <v>Code</v>
      </c>
      <c r="G52" s="89" t="s">
        <v>341</v>
      </c>
      <c r="H52" s="89" t="s">
        <v>102</v>
      </c>
      <c r="I52" s="84">
        <f t="shared" si="3"/>
        <v>2</v>
      </c>
    </row>
    <row r="53" spans="1:9" ht="28.8" x14ac:dyDescent="0.3">
      <c r="A53" s="84">
        <f>VLOOKUP(B53,Calendar80,5)</f>
        <v>38</v>
      </c>
      <c r="B53" s="84">
        <f t="shared" si="2"/>
        <v>26</v>
      </c>
      <c r="C53" s="84">
        <f>VLOOKUP(B53,Calendar80,4,0)</f>
        <v>6</v>
      </c>
      <c r="D53" s="84">
        <v>2</v>
      </c>
      <c r="E53" s="28">
        <f>VLOOKUP(B53,Calendar80,6,0)</f>
        <v>43508</v>
      </c>
      <c r="F53" s="88" t="str">
        <f t="shared" si="1"/>
        <v>Shop</v>
      </c>
      <c r="G53" s="90" t="s">
        <v>216</v>
      </c>
      <c r="H53" s="89" t="s">
        <v>103</v>
      </c>
      <c r="I53" s="84">
        <f t="shared" si="3"/>
        <v>3</v>
      </c>
    </row>
    <row r="54" spans="1:9" ht="28.8" x14ac:dyDescent="0.3">
      <c r="A54" s="84">
        <f>VLOOKUP(B54,Calendar80,5)</f>
        <v>39</v>
      </c>
      <c r="B54" s="84">
        <f t="shared" si="2"/>
        <v>27</v>
      </c>
      <c r="C54" s="84">
        <f>VLOOKUP(B54,Calendar80,4,0)</f>
        <v>6</v>
      </c>
      <c r="D54" s="84">
        <v>1</v>
      </c>
      <c r="E54" s="28">
        <f>VLOOKUP(B54,Calendar80,6,0)</f>
        <v>43509</v>
      </c>
      <c r="F54" s="88" t="str">
        <f t="shared" si="1"/>
        <v>Theory</v>
      </c>
      <c r="G54" s="90" t="s">
        <v>263</v>
      </c>
      <c r="H54" s="89" t="s">
        <v>104</v>
      </c>
      <c r="I54" s="84">
        <f t="shared" si="3"/>
        <v>4</v>
      </c>
    </row>
    <row r="55" spans="1:9" ht="28.8" x14ac:dyDescent="0.3">
      <c r="A55" s="84">
        <f>VLOOKUP(B55,Calendar80,5)</f>
        <v>39</v>
      </c>
      <c r="B55" s="84">
        <f t="shared" si="2"/>
        <v>27</v>
      </c>
      <c r="C55" s="84">
        <f>VLOOKUP(B55,Calendar80,4,0)</f>
        <v>6</v>
      </c>
      <c r="D55" s="84">
        <v>2</v>
      </c>
      <c r="E55" s="28">
        <f>VLOOKUP(B55,Calendar80,6,0)</f>
        <v>43509</v>
      </c>
      <c r="F55" s="88" t="str">
        <f t="shared" si="1"/>
        <v>Code</v>
      </c>
      <c r="G55" s="90" t="s">
        <v>300</v>
      </c>
      <c r="H55" s="89" t="s">
        <v>105</v>
      </c>
      <c r="I55" s="84">
        <f t="shared" si="3"/>
        <v>5</v>
      </c>
    </row>
    <row r="56" spans="1:9" x14ac:dyDescent="0.3">
      <c r="A56" s="84">
        <f>VLOOKUP(B56,Calendar80,5)</f>
        <v>40</v>
      </c>
      <c r="B56" s="84">
        <f t="shared" si="2"/>
        <v>28</v>
      </c>
      <c r="C56" s="84">
        <f>VLOOKUP(B56,Calendar80,4,0)</f>
        <v>6</v>
      </c>
      <c r="D56" s="84">
        <v>1</v>
      </c>
      <c r="E56" s="28">
        <f>VLOOKUP(B56,Calendar80,6,0)</f>
        <v>43510</v>
      </c>
      <c r="F56" s="88" t="str">
        <f t="shared" si="1"/>
        <v>Code</v>
      </c>
      <c r="G56" s="90" t="s">
        <v>226</v>
      </c>
      <c r="H56" s="89" t="s">
        <v>102</v>
      </c>
      <c r="I56" s="84">
        <f t="shared" si="3"/>
        <v>2</v>
      </c>
    </row>
    <row r="57" spans="1:9" ht="28.8" x14ac:dyDescent="0.3">
      <c r="A57" s="84">
        <f>VLOOKUP(B57,Calendar80,5)</f>
        <v>40</v>
      </c>
      <c r="B57" s="84">
        <f t="shared" si="2"/>
        <v>28</v>
      </c>
      <c r="C57" s="84">
        <f>VLOOKUP(B57,Calendar80,4,0)</f>
        <v>6</v>
      </c>
      <c r="D57" s="84">
        <v>2</v>
      </c>
      <c r="E57" s="28">
        <f>VLOOKUP(B57,Calendar80,6,0)</f>
        <v>43510</v>
      </c>
      <c r="F57" s="88" t="str">
        <f t="shared" si="1"/>
        <v>Shop</v>
      </c>
      <c r="G57" s="90" t="s">
        <v>242</v>
      </c>
      <c r="H57" s="89" t="s">
        <v>103</v>
      </c>
      <c r="I57" s="84">
        <f t="shared" si="3"/>
        <v>3</v>
      </c>
    </row>
    <row r="58" spans="1:9" ht="28.8" x14ac:dyDescent="0.3">
      <c r="A58" s="84">
        <f>VLOOKUP(B58,Calendar80,5)</f>
        <v>41</v>
      </c>
      <c r="B58" s="84">
        <f t="shared" si="2"/>
        <v>29</v>
      </c>
      <c r="C58" s="84">
        <f>VLOOKUP(B58,Calendar80,4,0)</f>
        <v>6</v>
      </c>
      <c r="D58" s="84">
        <v>1</v>
      </c>
      <c r="E58" s="28">
        <f>VLOOKUP(B58,Calendar80,6,0)</f>
        <v>43511</v>
      </c>
      <c r="F58" s="88" t="str">
        <f t="shared" si="1"/>
        <v>Theory</v>
      </c>
      <c r="G58" s="90" t="s">
        <v>197</v>
      </c>
      <c r="H58" s="89" t="s">
        <v>104</v>
      </c>
      <c r="I58" s="84">
        <f t="shared" si="3"/>
        <v>4</v>
      </c>
    </row>
    <row r="59" spans="1:9" ht="28.8" x14ac:dyDescent="0.3">
      <c r="A59" s="84">
        <f>VLOOKUP(B59,Calendar80,5)</f>
        <v>41</v>
      </c>
      <c r="B59" s="84">
        <f t="shared" si="2"/>
        <v>29</v>
      </c>
      <c r="C59" s="84">
        <f>VLOOKUP(B59,Calendar80,4,0)</f>
        <v>6</v>
      </c>
      <c r="D59" s="84">
        <v>2</v>
      </c>
      <c r="E59" s="28">
        <f>VLOOKUP(B59,Calendar80,6,0)</f>
        <v>43511</v>
      </c>
      <c r="F59" s="88" t="str">
        <f t="shared" si="1"/>
        <v>Code</v>
      </c>
      <c r="G59" s="90" t="s">
        <v>300</v>
      </c>
      <c r="H59" s="89" t="s">
        <v>105</v>
      </c>
      <c r="I59" s="84">
        <f t="shared" si="3"/>
        <v>5</v>
      </c>
    </row>
    <row r="60" spans="1:9" x14ac:dyDescent="0.3">
      <c r="A60" s="84">
        <f>VLOOKUP(B60,Calendar80,5)</f>
        <v>45</v>
      </c>
      <c r="B60" s="84">
        <f t="shared" si="2"/>
        <v>30</v>
      </c>
      <c r="C60" s="84">
        <f>VLOOKUP(B60,Calendar80,4,0)</f>
        <v>7</v>
      </c>
      <c r="D60" s="84">
        <v>1</v>
      </c>
      <c r="E60" s="28">
        <f>VLOOKUP(B60,Calendar80,6,0)</f>
        <v>43515</v>
      </c>
      <c r="F60" s="88" t="str">
        <f t="shared" si="1"/>
        <v>Code</v>
      </c>
      <c r="G60" s="89" t="s">
        <v>342</v>
      </c>
      <c r="H60" s="89" t="s">
        <v>102</v>
      </c>
      <c r="I60" s="84">
        <f t="shared" si="3"/>
        <v>2</v>
      </c>
    </row>
    <row r="61" spans="1:9" ht="28.8" x14ac:dyDescent="0.3">
      <c r="A61" s="84">
        <f>VLOOKUP(B61,Calendar80,5)</f>
        <v>45</v>
      </c>
      <c r="B61" s="84">
        <f t="shared" si="2"/>
        <v>30</v>
      </c>
      <c r="C61" s="84">
        <f>VLOOKUP(B61,Calendar80,4,0)</f>
        <v>7</v>
      </c>
      <c r="D61" s="84">
        <v>2</v>
      </c>
      <c r="E61" s="28">
        <f>VLOOKUP(B61,Calendar80,6,0)</f>
        <v>43515</v>
      </c>
      <c r="F61" s="88" t="str">
        <f t="shared" si="1"/>
        <v>Shop</v>
      </c>
      <c r="G61" s="89" t="s">
        <v>241</v>
      </c>
      <c r="H61" s="89" t="s">
        <v>103</v>
      </c>
      <c r="I61" s="84">
        <f t="shared" si="3"/>
        <v>3</v>
      </c>
    </row>
    <row r="62" spans="1:9" ht="28.8" x14ac:dyDescent="0.3">
      <c r="A62" s="84">
        <f>VLOOKUP(B62,Calendar80,5)</f>
        <v>46</v>
      </c>
      <c r="B62" s="84">
        <f t="shared" si="2"/>
        <v>31</v>
      </c>
      <c r="C62" s="84">
        <f>VLOOKUP(B62,Calendar80,4,0)</f>
        <v>7</v>
      </c>
      <c r="D62" s="84">
        <v>1</v>
      </c>
      <c r="E62" s="28">
        <f>VLOOKUP(B62,Calendar80,6,0)</f>
        <v>43516</v>
      </c>
      <c r="F62" s="88" t="str">
        <f t="shared" si="1"/>
        <v>Theory</v>
      </c>
      <c r="G62" s="90" t="s">
        <v>199</v>
      </c>
      <c r="H62" s="89" t="s">
        <v>104</v>
      </c>
      <c r="I62" s="84">
        <f t="shared" si="3"/>
        <v>4</v>
      </c>
    </row>
    <row r="63" spans="1:9" ht="28.8" x14ac:dyDescent="0.3">
      <c r="A63" s="84">
        <f>VLOOKUP(B63,Calendar80,5)</f>
        <v>46</v>
      </c>
      <c r="B63" s="84">
        <f t="shared" si="2"/>
        <v>31</v>
      </c>
      <c r="C63" s="84">
        <f>VLOOKUP(B63,Calendar80,4,0)</f>
        <v>7</v>
      </c>
      <c r="D63" s="84">
        <v>2</v>
      </c>
      <c r="E63" s="28">
        <f>VLOOKUP(B63,Calendar80,6,0)</f>
        <v>43516</v>
      </c>
      <c r="F63" s="88" t="str">
        <f t="shared" si="1"/>
        <v>Code</v>
      </c>
      <c r="G63" s="90" t="s">
        <v>300</v>
      </c>
      <c r="H63" s="89" t="s">
        <v>105</v>
      </c>
      <c r="I63" s="84">
        <f t="shared" si="3"/>
        <v>5</v>
      </c>
    </row>
    <row r="64" spans="1:9" x14ac:dyDescent="0.3">
      <c r="A64" s="84">
        <f>VLOOKUP(B64,Calendar80,5)</f>
        <v>47</v>
      </c>
      <c r="B64" s="84">
        <f t="shared" si="2"/>
        <v>32</v>
      </c>
      <c r="C64" s="84">
        <f>VLOOKUP(B64,Calendar80,4,0)</f>
        <v>7</v>
      </c>
      <c r="D64" s="84">
        <v>1</v>
      </c>
      <c r="E64" s="28">
        <f>VLOOKUP(B64,Calendar80,6,0)</f>
        <v>43517</v>
      </c>
      <c r="F64" s="88" t="str">
        <f t="shared" si="1"/>
        <v>Code</v>
      </c>
      <c r="G64" s="89" t="s">
        <v>343</v>
      </c>
      <c r="H64" s="89" t="s">
        <v>102</v>
      </c>
      <c r="I64" s="84">
        <f t="shared" si="3"/>
        <v>2</v>
      </c>
    </row>
    <row r="65" spans="1:9" ht="28.8" x14ac:dyDescent="0.3">
      <c r="A65" s="84">
        <f>VLOOKUP(B65,Calendar80,5)</f>
        <v>47</v>
      </c>
      <c r="B65" s="84">
        <f t="shared" si="2"/>
        <v>32</v>
      </c>
      <c r="C65" s="84">
        <f>VLOOKUP(B65,Calendar80,4,0)</f>
        <v>7</v>
      </c>
      <c r="D65" s="84">
        <v>2</v>
      </c>
      <c r="E65" s="28">
        <f>VLOOKUP(B65,Calendar80,6,0)</f>
        <v>43517</v>
      </c>
      <c r="F65" s="88" t="str">
        <f t="shared" si="1"/>
        <v>Shop</v>
      </c>
      <c r="G65" s="89" t="s">
        <v>240</v>
      </c>
      <c r="H65" s="89" t="s">
        <v>103</v>
      </c>
      <c r="I65" s="84">
        <f t="shared" si="3"/>
        <v>3</v>
      </c>
    </row>
    <row r="66" spans="1:9" ht="28.8" x14ac:dyDescent="0.3">
      <c r="A66" s="84">
        <f>VLOOKUP(B66,Calendar80,5)</f>
        <v>48</v>
      </c>
      <c r="B66" s="84">
        <f t="shared" si="2"/>
        <v>33</v>
      </c>
      <c r="C66" s="84">
        <f>VLOOKUP(B66,Calendar80,4,0)</f>
        <v>7</v>
      </c>
      <c r="D66" s="84">
        <v>1</v>
      </c>
      <c r="E66" s="28">
        <f>VLOOKUP(B66,Calendar80,6,0)</f>
        <v>43518</v>
      </c>
      <c r="F66" s="88" t="str">
        <f t="shared" si="1"/>
        <v>Theory</v>
      </c>
      <c r="G66" s="89" t="s">
        <v>200</v>
      </c>
      <c r="H66" s="89" t="s">
        <v>104</v>
      </c>
      <c r="I66" s="84">
        <f t="shared" si="3"/>
        <v>4</v>
      </c>
    </row>
    <row r="67" spans="1:9" ht="28.8" x14ac:dyDescent="0.3">
      <c r="A67" s="84">
        <f>VLOOKUP(B67,Calendar80,5)</f>
        <v>48</v>
      </c>
      <c r="B67" s="84">
        <f t="shared" si="2"/>
        <v>33</v>
      </c>
      <c r="C67" s="84">
        <f>VLOOKUP(B67,Calendar80,4,0)</f>
        <v>7</v>
      </c>
      <c r="D67" s="84">
        <v>2</v>
      </c>
      <c r="E67" s="28">
        <f>VLOOKUP(B67,Calendar80,6,0)</f>
        <v>43518</v>
      </c>
      <c r="F67" s="88" t="str">
        <f t="shared" ref="F67:F130" si="4">IF((WEEKDAY(E67)=2) + (WEEKDAY(E67) = 4) + (WEEKDAY(E67)=6),IF(D67=1,"Theory",IF(D67=2,"Code","Wrong Time")),IF((WEEKDAY(E67)=3) + (WEEKDAY(E67) = 5),IF(D67=1,"Code",IF(D67=2,"Shop","Wrong Time")),"Weekend"))</f>
        <v>Code</v>
      </c>
      <c r="G67" s="89" t="s">
        <v>232</v>
      </c>
      <c r="H67" s="89" t="s">
        <v>105</v>
      </c>
      <c r="I67" s="84">
        <f t="shared" si="3"/>
        <v>5</v>
      </c>
    </row>
    <row r="68" spans="1:9" ht="28.8" x14ac:dyDescent="0.3">
      <c r="A68" s="84">
        <f>VLOOKUP(B68,Calendar80,5)</f>
        <v>51</v>
      </c>
      <c r="B68" s="84">
        <f t="shared" si="2"/>
        <v>34</v>
      </c>
      <c r="C68" s="84">
        <f>VLOOKUP(B68,Calendar80,4,0)</f>
        <v>8</v>
      </c>
      <c r="D68" s="84">
        <v>1</v>
      </c>
      <c r="E68" s="28">
        <f>VLOOKUP(B68,Calendar80,6,0)</f>
        <v>43521</v>
      </c>
      <c r="F68" s="88" t="str">
        <f t="shared" si="4"/>
        <v>Theory</v>
      </c>
      <c r="G68" s="89" t="s">
        <v>264</v>
      </c>
      <c r="H68" s="89" t="s">
        <v>104</v>
      </c>
      <c r="I68" s="84">
        <f t="shared" si="3"/>
        <v>4</v>
      </c>
    </row>
    <row r="69" spans="1:9" ht="28.8" x14ac:dyDescent="0.3">
      <c r="A69" s="84">
        <f>VLOOKUP(B69,Calendar80,5)</f>
        <v>51</v>
      </c>
      <c r="B69" s="84">
        <f t="shared" si="2"/>
        <v>34</v>
      </c>
      <c r="C69" s="84">
        <f>VLOOKUP(B69,Calendar80,4,0)</f>
        <v>8</v>
      </c>
      <c r="D69" s="84">
        <v>2</v>
      </c>
      <c r="E69" s="28">
        <f>VLOOKUP(B69,Calendar80,6,0)</f>
        <v>43521</v>
      </c>
      <c r="F69" s="88" t="str">
        <f t="shared" si="4"/>
        <v>Code</v>
      </c>
      <c r="G69" s="89" t="s">
        <v>300</v>
      </c>
      <c r="H69" s="89" t="s">
        <v>105</v>
      </c>
      <c r="I69" s="84">
        <f t="shared" si="3"/>
        <v>5</v>
      </c>
    </row>
    <row r="70" spans="1:9" x14ac:dyDescent="0.3">
      <c r="A70" s="84">
        <f>VLOOKUP(B70,Calendar80,5)</f>
        <v>52</v>
      </c>
      <c r="B70" s="84">
        <f t="shared" si="2"/>
        <v>35</v>
      </c>
      <c r="C70" s="84">
        <f>VLOOKUP(B70,Calendar80,4,0)</f>
        <v>8</v>
      </c>
      <c r="D70" s="84">
        <v>1</v>
      </c>
      <c r="E70" s="28">
        <f>VLOOKUP(B70,Calendar80,6,0)</f>
        <v>43522</v>
      </c>
      <c r="F70" s="88" t="str">
        <f t="shared" si="4"/>
        <v>Code</v>
      </c>
      <c r="G70" s="89" t="s">
        <v>225</v>
      </c>
      <c r="H70" s="89" t="s">
        <v>102</v>
      </c>
      <c r="I70" s="84">
        <f t="shared" si="3"/>
        <v>2</v>
      </c>
    </row>
    <row r="71" spans="1:9" ht="28.8" x14ac:dyDescent="0.3">
      <c r="A71" s="84">
        <f>VLOOKUP(B71,Calendar80,5)</f>
        <v>52</v>
      </c>
      <c r="B71" s="84">
        <f t="shared" si="2"/>
        <v>35</v>
      </c>
      <c r="C71" s="84">
        <f>VLOOKUP(B71,Calendar80,4,0)</f>
        <v>8</v>
      </c>
      <c r="D71" s="84">
        <v>2</v>
      </c>
      <c r="E71" s="28">
        <f>VLOOKUP(B71,Calendar80,6,0)</f>
        <v>43522</v>
      </c>
      <c r="F71" s="88" t="str">
        <f t="shared" si="4"/>
        <v>Shop</v>
      </c>
      <c r="G71" s="89" t="s">
        <v>217</v>
      </c>
      <c r="H71" s="89" t="s">
        <v>103</v>
      </c>
      <c r="I71" s="84">
        <f t="shared" si="3"/>
        <v>3</v>
      </c>
    </row>
    <row r="72" spans="1:9" ht="28.8" x14ac:dyDescent="0.3">
      <c r="A72" s="84">
        <f>VLOOKUP(B72,Calendar80,5)</f>
        <v>53</v>
      </c>
      <c r="B72" s="84">
        <f t="shared" si="2"/>
        <v>36</v>
      </c>
      <c r="C72" s="84">
        <f>VLOOKUP(B72,Calendar80,4,0)</f>
        <v>8</v>
      </c>
      <c r="D72" s="84">
        <v>1</v>
      </c>
      <c r="E72" s="28">
        <f>VLOOKUP(B72,Calendar80,6,0)</f>
        <v>43523</v>
      </c>
      <c r="F72" s="88" t="str">
        <f t="shared" si="4"/>
        <v>Theory</v>
      </c>
      <c r="G72" s="89" t="s">
        <v>264</v>
      </c>
      <c r="H72" s="89" t="s">
        <v>104</v>
      </c>
      <c r="I72" s="84">
        <f t="shared" si="3"/>
        <v>4</v>
      </c>
    </row>
    <row r="73" spans="1:9" ht="28.8" x14ac:dyDescent="0.3">
      <c r="A73" s="84">
        <f>VLOOKUP(B73,Calendar80,5)</f>
        <v>53</v>
      </c>
      <c r="B73" s="84">
        <f t="shared" si="2"/>
        <v>36</v>
      </c>
      <c r="C73" s="84">
        <f>VLOOKUP(B73,Calendar80,4,0)</f>
        <v>8</v>
      </c>
      <c r="D73" s="84">
        <v>2</v>
      </c>
      <c r="E73" s="28">
        <f>VLOOKUP(B73,Calendar80,6,0)</f>
        <v>43523</v>
      </c>
      <c r="F73" s="88" t="str">
        <f t="shared" si="4"/>
        <v>Code</v>
      </c>
      <c r="G73" s="89" t="s">
        <v>300</v>
      </c>
      <c r="H73" s="89" t="s">
        <v>105</v>
      </c>
      <c r="I73" s="84">
        <f t="shared" si="3"/>
        <v>5</v>
      </c>
    </row>
    <row r="74" spans="1:9" x14ac:dyDescent="0.3">
      <c r="A74" s="84">
        <f>VLOOKUP(B74,Calendar80,5)</f>
        <v>54</v>
      </c>
      <c r="B74" s="84">
        <f t="shared" si="2"/>
        <v>37</v>
      </c>
      <c r="C74" s="84">
        <f>VLOOKUP(B74,Calendar80,4,0)</f>
        <v>8</v>
      </c>
      <c r="D74" s="84">
        <v>1</v>
      </c>
      <c r="E74" s="28">
        <f>VLOOKUP(B74,Calendar80,6,0)</f>
        <v>43524</v>
      </c>
      <c r="F74" s="88" t="str">
        <f t="shared" si="4"/>
        <v>Code</v>
      </c>
      <c r="G74" s="89" t="s">
        <v>338</v>
      </c>
      <c r="H74" s="89" t="s">
        <v>102</v>
      </c>
      <c r="I74" s="84">
        <f t="shared" si="3"/>
        <v>2</v>
      </c>
    </row>
    <row r="75" spans="1:9" ht="28.8" x14ac:dyDescent="0.3">
      <c r="A75" s="84">
        <f>VLOOKUP(B75,Calendar80,5)</f>
        <v>54</v>
      </c>
      <c r="B75" s="84">
        <f t="shared" si="2"/>
        <v>37</v>
      </c>
      <c r="C75" s="84">
        <f>VLOOKUP(B75,Calendar80,4,0)</f>
        <v>8</v>
      </c>
      <c r="D75" s="84">
        <v>2</v>
      </c>
      <c r="E75" s="28">
        <f>VLOOKUP(B75,Calendar80,6,0)</f>
        <v>43524</v>
      </c>
      <c r="F75" s="88" t="str">
        <f t="shared" si="4"/>
        <v>Shop</v>
      </c>
      <c r="G75" s="89" t="s">
        <v>243</v>
      </c>
      <c r="H75" s="89" t="s">
        <v>103</v>
      </c>
      <c r="I75" s="84">
        <f>MATCH(H70,CLO,0)</f>
        <v>2</v>
      </c>
    </row>
    <row r="76" spans="1:9" ht="28.8" x14ac:dyDescent="0.3">
      <c r="A76" s="84">
        <f>VLOOKUP(B76,Calendar80,5)</f>
        <v>55</v>
      </c>
      <c r="B76" s="84">
        <f t="shared" si="2"/>
        <v>38</v>
      </c>
      <c r="C76" s="84">
        <f>VLOOKUP(B76,Calendar80,4,0)</f>
        <v>8</v>
      </c>
      <c r="D76" s="84">
        <v>1</v>
      </c>
      <c r="E76" s="28">
        <f>VLOOKUP(B76,Calendar80,6,0)</f>
        <v>43525</v>
      </c>
      <c r="F76" s="88" t="str">
        <f t="shared" si="4"/>
        <v>Theory</v>
      </c>
      <c r="G76" s="89" t="s">
        <v>201</v>
      </c>
      <c r="H76" s="89" t="s">
        <v>104</v>
      </c>
      <c r="I76" s="84">
        <f>MATCH(H71,CLO,0)</f>
        <v>3</v>
      </c>
    </row>
    <row r="77" spans="1:9" ht="28.8" x14ac:dyDescent="0.3">
      <c r="A77" s="84">
        <f>VLOOKUP(B77,Calendar80,5)</f>
        <v>55</v>
      </c>
      <c r="B77" s="84">
        <f t="shared" si="2"/>
        <v>38</v>
      </c>
      <c r="C77" s="84">
        <f>VLOOKUP(B77,Calendar80,4,0)</f>
        <v>8</v>
      </c>
      <c r="D77" s="84">
        <v>2</v>
      </c>
      <c r="E77" s="28">
        <f>VLOOKUP(B77,Calendar80,6,0)</f>
        <v>43525</v>
      </c>
      <c r="F77" s="88" t="str">
        <f t="shared" si="4"/>
        <v>Code</v>
      </c>
      <c r="G77" s="89" t="s">
        <v>300</v>
      </c>
      <c r="H77" s="89" t="s">
        <v>105</v>
      </c>
      <c r="I77" s="84">
        <f>MATCH(H72,CLO,0)</f>
        <v>4</v>
      </c>
    </row>
    <row r="78" spans="1:9" ht="28.8" x14ac:dyDescent="0.3">
      <c r="A78" s="84">
        <f>VLOOKUP(B78,Calendar80,5)</f>
        <v>58</v>
      </c>
      <c r="B78" s="84">
        <f t="shared" si="2"/>
        <v>39</v>
      </c>
      <c r="C78" s="84">
        <f>VLOOKUP(B78,Calendar80,4,0)</f>
        <v>9</v>
      </c>
      <c r="D78" s="84">
        <v>1</v>
      </c>
      <c r="E78" s="28">
        <f>VLOOKUP(B78,Calendar80,6,0)</f>
        <v>43528</v>
      </c>
      <c r="F78" s="88" t="str">
        <f t="shared" si="4"/>
        <v>Theory</v>
      </c>
      <c r="G78" s="89" t="s">
        <v>265</v>
      </c>
      <c r="H78" s="89" t="s">
        <v>104</v>
      </c>
      <c r="I78" s="84">
        <f>MATCH(H73,CLO,0)</f>
        <v>5</v>
      </c>
    </row>
    <row r="79" spans="1:9" ht="28.8" x14ac:dyDescent="0.3">
      <c r="A79" s="84">
        <f>VLOOKUP(B79,Calendar80,5)</f>
        <v>58</v>
      </c>
      <c r="B79" s="84">
        <f t="shared" si="2"/>
        <v>39</v>
      </c>
      <c r="C79" s="84">
        <f>VLOOKUP(B79,Calendar80,4,0)</f>
        <v>9</v>
      </c>
      <c r="D79" s="84">
        <v>2</v>
      </c>
      <c r="E79" s="28">
        <f>VLOOKUP(B79,Calendar80,6,0)</f>
        <v>43528</v>
      </c>
      <c r="F79" s="88" t="str">
        <f t="shared" si="4"/>
        <v>Code</v>
      </c>
      <c r="G79" s="89" t="s">
        <v>300</v>
      </c>
      <c r="H79" s="89" t="s">
        <v>105</v>
      </c>
      <c r="I79" s="84">
        <f>MATCH(H74,CLO,0)</f>
        <v>2</v>
      </c>
    </row>
    <row r="80" spans="1:9" x14ac:dyDescent="0.3">
      <c r="A80" s="84">
        <f>VLOOKUP(B80,Calendar80,5)</f>
        <v>59</v>
      </c>
      <c r="B80" s="84">
        <f t="shared" si="2"/>
        <v>40</v>
      </c>
      <c r="C80" s="84">
        <f>VLOOKUP(B80,Calendar80,4,0)</f>
        <v>9</v>
      </c>
      <c r="D80" s="84">
        <v>1</v>
      </c>
      <c r="E80" s="28">
        <f>VLOOKUP(B80,Calendar80,6,0)</f>
        <v>43529</v>
      </c>
      <c r="F80" s="88" t="str">
        <f t="shared" si="4"/>
        <v>Code</v>
      </c>
      <c r="G80" s="89" t="s">
        <v>346</v>
      </c>
      <c r="H80" s="89" t="s">
        <v>102</v>
      </c>
      <c r="I80" s="84">
        <f t="shared" si="3"/>
        <v>2</v>
      </c>
    </row>
    <row r="81" spans="1:9" ht="28.8" x14ac:dyDescent="0.3">
      <c r="A81" s="84">
        <f>VLOOKUP(B81,Calendar80,5)</f>
        <v>59</v>
      </c>
      <c r="B81" s="84">
        <f t="shared" si="2"/>
        <v>40</v>
      </c>
      <c r="C81" s="84">
        <f>VLOOKUP(B81,Calendar80,4,0)</f>
        <v>9</v>
      </c>
      <c r="D81" s="84">
        <v>2</v>
      </c>
      <c r="E81" s="28">
        <f>VLOOKUP(B81,Calendar80,6,0)</f>
        <v>43529</v>
      </c>
      <c r="F81" s="88" t="str">
        <f t="shared" si="4"/>
        <v>Shop</v>
      </c>
      <c r="G81" s="89" t="s">
        <v>243</v>
      </c>
      <c r="H81" s="89" t="s">
        <v>103</v>
      </c>
      <c r="I81" s="84">
        <f t="shared" si="3"/>
        <v>3</v>
      </c>
    </row>
    <row r="82" spans="1:9" ht="28.8" x14ac:dyDescent="0.3">
      <c r="A82" s="84">
        <f>VLOOKUP(B82,Calendar80,5)</f>
        <v>60</v>
      </c>
      <c r="B82" s="84">
        <f t="shared" si="2"/>
        <v>41</v>
      </c>
      <c r="C82" s="84">
        <f>VLOOKUP(B82,Calendar80,4,0)</f>
        <v>9</v>
      </c>
      <c r="D82" s="84">
        <v>1</v>
      </c>
      <c r="E82" s="28">
        <f>VLOOKUP(B82,Calendar80,6,0)</f>
        <v>43530</v>
      </c>
      <c r="F82" s="88" t="str">
        <f t="shared" si="4"/>
        <v>Theory</v>
      </c>
      <c r="G82" s="89" t="s">
        <v>265</v>
      </c>
      <c r="H82" s="89" t="s">
        <v>104</v>
      </c>
      <c r="I82" s="84">
        <f t="shared" si="3"/>
        <v>4</v>
      </c>
    </row>
    <row r="83" spans="1:9" ht="28.8" x14ac:dyDescent="0.3">
      <c r="A83" s="84">
        <f>VLOOKUP(B83,Calendar80,5)</f>
        <v>60</v>
      </c>
      <c r="B83" s="84">
        <f t="shared" si="2"/>
        <v>41</v>
      </c>
      <c r="C83" s="84">
        <f>VLOOKUP(B83,Calendar80,4,0)</f>
        <v>9</v>
      </c>
      <c r="D83" s="84">
        <v>2</v>
      </c>
      <c r="E83" s="28">
        <f>VLOOKUP(B83,Calendar80,6,0)</f>
        <v>43530</v>
      </c>
      <c r="F83" s="88" t="str">
        <f t="shared" si="4"/>
        <v>Code</v>
      </c>
      <c r="G83" s="89" t="s">
        <v>300</v>
      </c>
      <c r="H83" s="89" t="s">
        <v>105</v>
      </c>
      <c r="I83" s="84">
        <f t="shared" ref="I83:I146" si="5">MATCH(H83,CLO,0)</f>
        <v>5</v>
      </c>
    </row>
    <row r="84" spans="1:9" x14ac:dyDescent="0.3">
      <c r="A84" s="84">
        <f>VLOOKUP(B84,Calendar80,5)</f>
        <v>61</v>
      </c>
      <c r="B84" s="84">
        <f t="shared" si="2"/>
        <v>42</v>
      </c>
      <c r="C84" s="84">
        <f>VLOOKUP(B84,Calendar80,4,0)</f>
        <v>9</v>
      </c>
      <c r="D84" s="84">
        <v>1</v>
      </c>
      <c r="E84" s="28">
        <f>VLOOKUP(B84,Calendar80,6,0)</f>
        <v>43531</v>
      </c>
      <c r="F84" s="88" t="str">
        <f t="shared" si="4"/>
        <v>Code</v>
      </c>
      <c r="G84" s="89" t="s">
        <v>347</v>
      </c>
      <c r="H84" s="89" t="s">
        <v>102</v>
      </c>
      <c r="I84" s="84">
        <f t="shared" si="5"/>
        <v>2</v>
      </c>
    </row>
    <row r="85" spans="1:9" ht="28.8" x14ac:dyDescent="0.3">
      <c r="A85" s="84">
        <f>VLOOKUP(B85,Calendar80,5)</f>
        <v>61</v>
      </c>
      <c r="B85" s="84">
        <f t="shared" si="2"/>
        <v>42</v>
      </c>
      <c r="C85" s="84">
        <f>VLOOKUP(B85,Calendar80,4,0)</f>
        <v>9</v>
      </c>
      <c r="D85" s="84">
        <v>2</v>
      </c>
      <c r="E85" s="28">
        <f>VLOOKUP(B85,Calendar80,6,0)</f>
        <v>43531</v>
      </c>
      <c r="F85" s="88" t="str">
        <f t="shared" si="4"/>
        <v>Shop</v>
      </c>
      <c r="G85" s="89" t="s">
        <v>218</v>
      </c>
      <c r="H85" s="89" t="s">
        <v>103</v>
      </c>
      <c r="I85" s="84">
        <f t="shared" si="5"/>
        <v>3</v>
      </c>
    </row>
    <row r="86" spans="1:9" ht="28.8" x14ac:dyDescent="0.3">
      <c r="A86" s="84">
        <f>VLOOKUP(B86,Calendar80,5)</f>
        <v>62</v>
      </c>
      <c r="B86" s="84">
        <f t="shared" si="2"/>
        <v>43</v>
      </c>
      <c r="C86" s="84">
        <f>VLOOKUP(B86,Calendar80,4,0)</f>
        <v>9</v>
      </c>
      <c r="D86" s="84">
        <v>1</v>
      </c>
      <c r="E86" s="28">
        <f>VLOOKUP(B86,Calendar80,6,0)</f>
        <v>43532</v>
      </c>
      <c r="F86" s="88" t="str">
        <f t="shared" si="4"/>
        <v>Theory</v>
      </c>
      <c r="G86" s="89" t="s">
        <v>202</v>
      </c>
      <c r="H86" s="89" t="s">
        <v>104</v>
      </c>
      <c r="I86" s="84">
        <f t="shared" si="5"/>
        <v>4</v>
      </c>
    </row>
    <row r="87" spans="1:9" ht="28.8" x14ac:dyDescent="0.3">
      <c r="A87" s="84">
        <f>VLOOKUP(B87,Calendar80,5)</f>
        <v>62</v>
      </c>
      <c r="B87" s="84">
        <f t="shared" ref="B87:B150" si="6">B85+1</f>
        <v>43</v>
      </c>
      <c r="C87" s="84">
        <f>VLOOKUP(B87,Calendar80,4,0)</f>
        <v>9</v>
      </c>
      <c r="D87" s="84">
        <v>2</v>
      </c>
      <c r="E87" s="28">
        <f>VLOOKUP(B87,Calendar80,6,0)</f>
        <v>43532</v>
      </c>
      <c r="F87" s="88" t="str">
        <f t="shared" si="4"/>
        <v>Code</v>
      </c>
      <c r="G87" s="89" t="s">
        <v>231</v>
      </c>
      <c r="H87" s="89" t="s">
        <v>105</v>
      </c>
      <c r="I87" s="84">
        <f t="shared" si="5"/>
        <v>5</v>
      </c>
    </row>
    <row r="88" spans="1:9" ht="28.8" x14ac:dyDescent="0.3">
      <c r="A88" s="84">
        <f>VLOOKUP(B88,Calendar80,5)</f>
        <v>72</v>
      </c>
      <c r="B88" s="84">
        <f t="shared" si="6"/>
        <v>44</v>
      </c>
      <c r="C88" s="84">
        <f>VLOOKUP(B88,Calendar80,4,0)</f>
        <v>10</v>
      </c>
      <c r="D88" s="84">
        <v>1</v>
      </c>
      <c r="E88" s="28">
        <f>VLOOKUP(B88,Calendar80,6,0)</f>
        <v>43542</v>
      </c>
      <c r="F88" s="88" t="str">
        <f t="shared" si="4"/>
        <v>Theory</v>
      </c>
      <c r="G88" s="89" t="s">
        <v>266</v>
      </c>
      <c r="H88" s="89" t="s">
        <v>104</v>
      </c>
      <c r="I88" s="84">
        <f t="shared" si="5"/>
        <v>4</v>
      </c>
    </row>
    <row r="89" spans="1:9" ht="28.8" x14ac:dyDescent="0.3">
      <c r="A89" s="84">
        <f>VLOOKUP(B89,Calendar80,5)</f>
        <v>72</v>
      </c>
      <c r="B89" s="84">
        <f t="shared" si="6"/>
        <v>44</v>
      </c>
      <c r="C89" s="84">
        <f>VLOOKUP(B89,Calendar80,4,0)</f>
        <v>10</v>
      </c>
      <c r="D89" s="84">
        <v>2</v>
      </c>
      <c r="E89" s="28">
        <f>VLOOKUP(B89,Calendar80,6,0)</f>
        <v>43542</v>
      </c>
      <c r="F89" s="88" t="str">
        <f t="shared" si="4"/>
        <v>Code</v>
      </c>
      <c r="G89" s="89" t="s">
        <v>300</v>
      </c>
      <c r="H89" s="89" t="s">
        <v>105</v>
      </c>
      <c r="I89" s="84">
        <f t="shared" si="5"/>
        <v>5</v>
      </c>
    </row>
    <row r="90" spans="1:9" x14ac:dyDescent="0.3">
      <c r="A90" s="84">
        <f>VLOOKUP(B90,Calendar80,5)</f>
        <v>73</v>
      </c>
      <c r="B90" s="84">
        <f t="shared" si="6"/>
        <v>45</v>
      </c>
      <c r="C90" s="84">
        <f>VLOOKUP(B90,Calendar80,4,0)</f>
        <v>10</v>
      </c>
      <c r="D90" s="84">
        <v>1</v>
      </c>
      <c r="E90" s="28">
        <f>VLOOKUP(B90,Calendar80,6,0)</f>
        <v>43543</v>
      </c>
      <c r="F90" s="88" t="str">
        <f t="shared" si="4"/>
        <v>Code</v>
      </c>
      <c r="G90" s="89" t="s">
        <v>264</v>
      </c>
      <c r="H90" s="89" t="s">
        <v>102</v>
      </c>
      <c r="I90" s="84">
        <f t="shared" si="5"/>
        <v>2</v>
      </c>
    </row>
    <row r="91" spans="1:9" ht="28.8" x14ac:dyDescent="0.3">
      <c r="A91" s="84">
        <f>VLOOKUP(B91,Calendar80,5)</f>
        <v>73</v>
      </c>
      <c r="B91" s="84">
        <f t="shared" si="6"/>
        <v>45</v>
      </c>
      <c r="C91" s="84">
        <f>VLOOKUP(B91,Calendar80,4,0)</f>
        <v>10</v>
      </c>
      <c r="D91" s="84">
        <v>2</v>
      </c>
      <c r="E91" s="28">
        <f>VLOOKUP(B91,Calendar80,6,0)</f>
        <v>43543</v>
      </c>
      <c r="F91" s="88" t="str">
        <f t="shared" si="4"/>
        <v>Shop</v>
      </c>
      <c r="G91" s="89" t="s">
        <v>245</v>
      </c>
      <c r="H91" s="89" t="s">
        <v>103</v>
      </c>
      <c r="I91" s="84">
        <f t="shared" si="5"/>
        <v>3</v>
      </c>
    </row>
    <row r="92" spans="1:9" ht="28.8" x14ac:dyDescent="0.3">
      <c r="A92" s="84">
        <f>VLOOKUP(B92,Calendar80,5)</f>
        <v>74</v>
      </c>
      <c r="B92" s="84">
        <f t="shared" si="6"/>
        <v>46</v>
      </c>
      <c r="C92" s="84">
        <f>VLOOKUP(B92,Calendar80,4,0)</f>
        <v>10</v>
      </c>
      <c r="D92" s="84">
        <v>1</v>
      </c>
      <c r="E92" s="28">
        <f>VLOOKUP(B92,Calendar80,6,0)</f>
        <v>43544</v>
      </c>
      <c r="F92" s="88" t="str">
        <f t="shared" si="4"/>
        <v>Theory</v>
      </c>
      <c r="G92" s="89" t="s">
        <v>266</v>
      </c>
      <c r="H92" s="89" t="s">
        <v>104</v>
      </c>
      <c r="I92" s="84">
        <f t="shared" si="5"/>
        <v>4</v>
      </c>
    </row>
    <row r="93" spans="1:9" ht="28.8" x14ac:dyDescent="0.3">
      <c r="A93" s="84">
        <f>VLOOKUP(B93,Calendar80,5)</f>
        <v>74</v>
      </c>
      <c r="B93" s="84">
        <f t="shared" si="6"/>
        <v>46</v>
      </c>
      <c r="C93" s="84">
        <f>VLOOKUP(B93,Calendar80,4,0)</f>
        <v>10</v>
      </c>
      <c r="D93" s="84">
        <v>2</v>
      </c>
      <c r="E93" s="28">
        <f>VLOOKUP(B93,Calendar80,6,0)</f>
        <v>43544</v>
      </c>
      <c r="F93" s="88" t="str">
        <f t="shared" si="4"/>
        <v>Code</v>
      </c>
      <c r="G93" s="89" t="s">
        <v>300</v>
      </c>
      <c r="H93" s="89" t="s">
        <v>105</v>
      </c>
      <c r="I93" s="84">
        <f t="shared" si="5"/>
        <v>5</v>
      </c>
    </row>
    <row r="94" spans="1:9" x14ac:dyDescent="0.3">
      <c r="A94" s="84">
        <f>VLOOKUP(B94,Calendar80,5)</f>
        <v>75</v>
      </c>
      <c r="B94" s="84">
        <f t="shared" si="6"/>
        <v>47</v>
      </c>
      <c r="C94" s="84">
        <f>VLOOKUP(B94,Calendar80,4,0)</f>
        <v>10</v>
      </c>
      <c r="D94" s="84">
        <v>1</v>
      </c>
      <c r="E94" s="28">
        <f>VLOOKUP(B94,Calendar80,6,0)</f>
        <v>43545</v>
      </c>
      <c r="F94" s="88" t="str">
        <f t="shared" si="4"/>
        <v>Code</v>
      </c>
      <c r="G94" s="89" t="s">
        <v>349</v>
      </c>
      <c r="H94" s="89" t="s">
        <v>102</v>
      </c>
      <c r="I94" s="84">
        <f t="shared" si="5"/>
        <v>2</v>
      </c>
    </row>
    <row r="95" spans="1:9" ht="28.8" x14ac:dyDescent="0.3">
      <c r="A95" s="84">
        <f>VLOOKUP(B95,Calendar80,5)</f>
        <v>75</v>
      </c>
      <c r="B95" s="84">
        <f t="shared" si="6"/>
        <v>47</v>
      </c>
      <c r="C95" s="84">
        <f>VLOOKUP(B95,Calendar80,4,0)</f>
        <v>10</v>
      </c>
      <c r="D95" s="84">
        <v>2</v>
      </c>
      <c r="E95" s="28">
        <f>VLOOKUP(B95,Calendar80,6,0)</f>
        <v>43545</v>
      </c>
      <c r="F95" s="88" t="str">
        <f t="shared" si="4"/>
        <v>Shop</v>
      </c>
      <c r="G95" s="89" t="s">
        <v>244</v>
      </c>
      <c r="H95" s="89" t="s">
        <v>103</v>
      </c>
      <c r="I95" s="84">
        <f t="shared" si="5"/>
        <v>3</v>
      </c>
    </row>
    <row r="96" spans="1:9" ht="28.8" x14ac:dyDescent="0.3">
      <c r="A96" s="84">
        <f>VLOOKUP(B96,Calendar80,5)</f>
        <v>76</v>
      </c>
      <c r="B96" s="84">
        <f t="shared" si="6"/>
        <v>48</v>
      </c>
      <c r="C96" s="84">
        <f>VLOOKUP(B96,Calendar80,4,0)</f>
        <v>10</v>
      </c>
      <c r="D96" s="84">
        <v>1</v>
      </c>
      <c r="E96" s="28">
        <f>VLOOKUP(B96,Calendar80,6,0)</f>
        <v>43546</v>
      </c>
      <c r="F96" s="88" t="str">
        <f t="shared" si="4"/>
        <v>Theory</v>
      </c>
      <c r="G96" s="89" t="s">
        <v>203</v>
      </c>
      <c r="H96" s="89" t="s">
        <v>104</v>
      </c>
      <c r="I96" s="84">
        <f t="shared" si="5"/>
        <v>4</v>
      </c>
    </row>
    <row r="97" spans="1:9" ht="28.8" x14ac:dyDescent="0.3">
      <c r="A97" s="84">
        <f>VLOOKUP(B97,Calendar80,5)</f>
        <v>76</v>
      </c>
      <c r="B97" s="84">
        <f t="shared" si="6"/>
        <v>48</v>
      </c>
      <c r="C97" s="84">
        <f>VLOOKUP(B97,Calendar80,4,0)</f>
        <v>10</v>
      </c>
      <c r="D97" s="84">
        <v>2</v>
      </c>
      <c r="E97" s="28">
        <f>VLOOKUP(B97,Calendar80,6,0)</f>
        <v>43546</v>
      </c>
      <c r="F97" s="88" t="str">
        <f t="shared" si="4"/>
        <v>Code</v>
      </c>
      <c r="G97" s="89" t="s">
        <v>300</v>
      </c>
      <c r="H97" s="89" t="s">
        <v>105</v>
      </c>
      <c r="I97" s="84">
        <f t="shared" si="5"/>
        <v>5</v>
      </c>
    </row>
    <row r="98" spans="1:9" ht="28.8" x14ac:dyDescent="0.3">
      <c r="A98" s="84">
        <f>VLOOKUP(B98,Calendar80,5)</f>
        <v>79</v>
      </c>
      <c r="B98" s="84">
        <f t="shared" si="6"/>
        <v>49</v>
      </c>
      <c r="C98" s="84">
        <f>VLOOKUP(B98,Calendar80,4,0)</f>
        <v>11</v>
      </c>
      <c r="D98" s="84">
        <v>1</v>
      </c>
      <c r="E98" s="28">
        <f>VLOOKUP(B98,Calendar80,6,0)</f>
        <v>43549</v>
      </c>
      <c r="F98" s="88" t="str">
        <f t="shared" si="4"/>
        <v>Theory</v>
      </c>
      <c r="G98" s="89" t="s">
        <v>267</v>
      </c>
      <c r="H98" s="89" t="s">
        <v>104</v>
      </c>
      <c r="I98" s="84">
        <f t="shared" si="5"/>
        <v>4</v>
      </c>
    </row>
    <row r="99" spans="1:9" ht="28.8" x14ac:dyDescent="0.3">
      <c r="A99" s="84">
        <f>VLOOKUP(B99,Calendar80,5)</f>
        <v>79</v>
      </c>
      <c r="B99" s="84">
        <f t="shared" si="6"/>
        <v>49</v>
      </c>
      <c r="C99" s="84">
        <f>VLOOKUP(B99,Calendar80,4,0)</f>
        <v>11</v>
      </c>
      <c r="D99" s="84">
        <v>2</v>
      </c>
      <c r="E99" s="28">
        <f>VLOOKUP(B99,Calendar80,6,0)</f>
        <v>43549</v>
      </c>
      <c r="F99" s="88" t="str">
        <f t="shared" si="4"/>
        <v>Code</v>
      </c>
      <c r="G99" s="89" t="s">
        <v>300</v>
      </c>
      <c r="H99" s="89" t="s">
        <v>105</v>
      </c>
      <c r="I99" s="84">
        <f t="shared" si="5"/>
        <v>5</v>
      </c>
    </row>
    <row r="100" spans="1:9" x14ac:dyDescent="0.3">
      <c r="A100" s="84">
        <f>VLOOKUP(B100,Calendar80,5)</f>
        <v>80</v>
      </c>
      <c r="B100" s="84">
        <f t="shared" si="6"/>
        <v>50</v>
      </c>
      <c r="C100" s="84">
        <f>VLOOKUP(B100,Calendar80,4,0)</f>
        <v>11</v>
      </c>
      <c r="D100" s="84">
        <v>1</v>
      </c>
      <c r="E100" s="28">
        <f>VLOOKUP(B100,Calendar80,6,0)</f>
        <v>43550</v>
      </c>
      <c r="F100" s="88" t="str">
        <f t="shared" si="4"/>
        <v>Code</v>
      </c>
      <c r="G100" s="89" t="s">
        <v>264</v>
      </c>
      <c r="H100" s="89" t="s">
        <v>102</v>
      </c>
      <c r="I100" s="84">
        <f t="shared" si="5"/>
        <v>2</v>
      </c>
    </row>
    <row r="101" spans="1:9" ht="28.8" x14ac:dyDescent="0.3">
      <c r="A101" s="84">
        <f>VLOOKUP(B101,Calendar80,5)</f>
        <v>80</v>
      </c>
      <c r="B101" s="84">
        <f t="shared" si="6"/>
        <v>50</v>
      </c>
      <c r="C101" s="84">
        <f>VLOOKUP(B101,Calendar80,4,0)</f>
        <v>11</v>
      </c>
      <c r="D101" s="84">
        <v>2</v>
      </c>
      <c r="E101" s="28">
        <f>VLOOKUP(B101,Calendar80,6,0)</f>
        <v>43550</v>
      </c>
      <c r="F101" s="88" t="str">
        <f t="shared" si="4"/>
        <v>Shop</v>
      </c>
      <c r="G101" s="89" t="s">
        <v>212</v>
      </c>
      <c r="H101" s="89" t="s">
        <v>103</v>
      </c>
      <c r="I101" s="84">
        <f t="shared" si="5"/>
        <v>3</v>
      </c>
    </row>
    <row r="102" spans="1:9" ht="28.8" x14ac:dyDescent="0.3">
      <c r="A102" s="84">
        <f>VLOOKUP(B102,Calendar80,5)</f>
        <v>81</v>
      </c>
      <c r="B102" s="84">
        <f t="shared" si="6"/>
        <v>51</v>
      </c>
      <c r="C102" s="84">
        <f>VLOOKUP(B102,Calendar80,4,0)</f>
        <v>11</v>
      </c>
      <c r="D102" s="84">
        <v>1</v>
      </c>
      <c r="E102" s="28">
        <f>VLOOKUP(B102,Calendar80,6,0)</f>
        <v>43551</v>
      </c>
      <c r="F102" s="88" t="str">
        <f t="shared" si="4"/>
        <v>Theory</v>
      </c>
      <c r="G102" s="89" t="s">
        <v>267</v>
      </c>
      <c r="H102" s="89" t="s">
        <v>104</v>
      </c>
      <c r="I102" s="84">
        <f t="shared" si="5"/>
        <v>4</v>
      </c>
    </row>
    <row r="103" spans="1:9" ht="28.8" x14ac:dyDescent="0.3">
      <c r="A103" s="84">
        <f>VLOOKUP(B103,Calendar80,5)</f>
        <v>81</v>
      </c>
      <c r="B103" s="84">
        <f t="shared" si="6"/>
        <v>51</v>
      </c>
      <c r="C103" s="84">
        <f>VLOOKUP(B103,Calendar80,4,0)</f>
        <v>11</v>
      </c>
      <c r="D103" s="84">
        <v>2</v>
      </c>
      <c r="E103" s="28">
        <f>VLOOKUP(B103,Calendar80,6,0)</f>
        <v>43551</v>
      </c>
      <c r="F103" s="88" t="str">
        <f t="shared" si="4"/>
        <v>Code</v>
      </c>
      <c r="G103" s="89" t="s">
        <v>300</v>
      </c>
      <c r="H103" s="89" t="s">
        <v>105</v>
      </c>
      <c r="I103" s="84">
        <f t="shared" si="5"/>
        <v>5</v>
      </c>
    </row>
    <row r="104" spans="1:9" x14ac:dyDescent="0.3">
      <c r="A104" s="84">
        <f>VLOOKUP(B104,Calendar80,5)</f>
        <v>82</v>
      </c>
      <c r="B104" s="84">
        <f t="shared" si="6"/>
        <v>52</v>
      </c>
      <c r="C104" s="84">
        <f>VLOOKUP(B104,Calendar80,4,0)</f>
        <v>11</v>
      </c>
      <c r="D104" s="84">
        <v>1</v>
      </c>
      <c r="E104" s="28">
        <f>VLOOKUP(B104,Calendar80,6,0)</f>
        <v>43552</v>
      </c>
      <c r="F104" s="88" t="str">
        <f t="shared" si="4"/>
        <v>Code</v>
      </c>
      <c r="G104" s="89" t="s">
        <v>264</v>
      </c>
      <c r="H104" s="89" t="s">
        <v>102</v>
      </c>
      <c r="I104" s="84">
        <f t="shared" si="5"/>
        <v>2</v>
      </c>
    </row>
    <row r="105" spans="1:9" ht="28.8" x14ac:dyDescent="0.3">
      <c r="A105" s="84">
        <f>VLOOKUP(B105,Calendar80,5)</f>
        <v>82</v>
      </c>
      <c r="B105" s="84">
        <f t="shared" si="6"/>
        <v>52</v>
      </c>
      <c r="C105" s="84">
        <f>VLOOKUP(B105,Calendar80,4,0)</f>
        <v>11</v>
      </c>
      <c r="D105" s="84">
        <v>2</v>
      </c>
      <c r="E105" s="28">
        <f>VLOOKUP(B105,Calendar80,6,0)</f>
        <v>43552</v>
      </c>
      <c r="F105" s="88" t="str">
        <f t="shared" si="4"/>
        <v>Shop</v>
      </c>
      <c r="G105" s="89" t="s">
        <v>247</v>
      </c>
      <c r="H105" s="89" t="s">
        <v>103</v>
      </c>
      <c r="I105" s="84">
        <f t="shared" si="5"/>
        <v>3</v>
      </c>
    </row>
    <row r="106" spans="1:9" ht="28.8" x14ac:dyDescent="0.3">
      <c r="A106" s="84">
        <f>VLOOKUP(B106,Calendar80,5)</f>
        <v>83</v>
      </c>
      <c r="B106" s="84">
        <f t="shared" si="6"/>
        <v>53</v>
      </c>
      <c r="C106" s="84">
        <f>VLOOKUP(B106,Calendar80,4,0)</f>
        <v>11</v>
      </c>
      <c r="D106" s="84">
        <v>1</v>
      </c>
      <c r="E106" s="28">
        <f>VLOOKUP(B106,Calendar80,6,0)</f>
        <v>43553</v>
      </c>
      <c r="F106" s="88" t="str">
        <f t="shared" si="4"/>
        <v>Theory</v>
      </c>
      <c r="G106" s="89" t="s">
        <v>204</v>
      </c>
      <c r="H106" s="89" t="s">
        <v>104</v>
      </c>
      <c r="I106" s="84">
        <f t="shared" si="5"/>
        <v>4</v>
      </c>
    </row>
    <row r="107" spans="1:9" ht="28.8" x14ac:dyDescent="0.3">
      <c r="A107" s="84">
        <f>VLOOKUP(B107,Calendar80,5)</f>
        <v>83</v>
      </c>
      <c r="B107" s="84">
        <f t="shared" si="6"/>
        <v>53</v>
      </c>
      <c r="C107" s="84">
        <f>VLOOKUP(B107,Calendar80,4,0)</f>
        <v>11</v>
      </c>
      <c r="D107" s="84">
        <v>2</v>
      </c>
      <c r="E107" s="28">
        <f>VLOOKUP(B107,Calendar80,6,0)</f>
        <v>43553</v>
      </c>
      <c r="F107" s="88" t="str">
        <f t="shared" si="4"/>
        <v>Code</v>
      </c>
      <c r="G107" s="89" t="s">
        <v>300</v>
      </c>
      <c r="H107" s="89" t="s">
        <v>105</v>
      </c>
      <c r="I107" s="84">
        <f t="shared" si="5"/>
        <v>5</v>
      </c>
    </row>
    <row r="108" spans="1:9" ht="28.8" x14ac:dyDescent="0.3">
      <c r="A108" s="84">
        <f>VLOOKUP(B108,Calendar80,5)</f>
        <v>86</v>
      </c>
      <c r="B108" s="84">
        <f t="shared" si="6"/>
        <v>54</v>
      </c>
      <c r="C108" s="84">
        <f>VLOOKUP(B108,Calendar80,4,0)</f>
        <v>12</v>
      </c>
      <c r="D108" s="84">
        <v>1</v>
      </c>
      <c r="E108" s="28">
        <f>VLOOKUP(B108,Calendar80,6,0)</f>
        <v>43556</v>
      </c>
      <c r="F108" s="88" t="str">
        <f t="shared" si="4"/>
        <v>Theory</v>
      </c>
      <c r="G108" s="89" t="s">
        <v>4</v>
      </c>
      <c r="H108" s="89" t="s">
        <v>104</v>
      </c>
      <c r="I108" s="84">
        <f t="shared" si="5"/>
        <v>4</v>
      </c>
    </row>
    <row r="109" spans="1:9" ht="28.8" x14ac:dyDescent="0.3">
      <c r="A109" s="84">
        <f>VLOOKUP(B109,Calendar80,5)</f>
        <v>86</v>
      </c>
      <c r="B109" s="84">
        <f t="shared" si="6"/>
        <v>54</v>
      </c>
      <c r="C109" s="84">
        <f>VLOOKUP(B109,Calendar80,4,0)</f>
        <v>12</v>
      </c>
      <c r="D109" s="84">
        <v>2</v>
      </c>
      <c r="E109" s="28">
        <f>VLOOKUP(B109,Calendar80,6,0)</f>
        <v>43556</v>
      </c>
      <c r="F109" s="88" t="str">
        <f t="shared" si="4"/>
        <v>Code</v>
      </c>
      <c r="G109" s="89" t="s">
        <v>300</v>
      </c>
      <c r="H109" s="89" t="s">
        <v>105</v>
      </c>
      <c r="I109" s="84">
        <f t="shared" si="5"/>
        <v>5</v>
      </c>
    </row>
    <row r="110" spans="1:9" x14ac:dyDescent="0.3">
      <c r="A110" s="84">
        <f>VLOOKUP(B110,Calendar80,5)</f>
        <v>87</v>
      </c>
      <c r="B110" s="84">
        <f t="shared" si="6"/>
        <v>55</v>
      </c>
      <c r="C110" s="84">
        <f>VLOOKUP(B110,Calendar80,4,0)</f>
        <v>12</v>
      </c>
      <c r="D110" s="84">
        <v>1</v>
      </c>
      <c r="E110" s="28">
        <f>VLOOKUP(B110,Calendar80,6,0)</f>
        <v>43557</v>
      </c>
      <c r="F110" s="88" t="str">
        <f t="shared" si="4"/>
        <v>Code</v>
      </c>
      <c r="G110" s="89" t="s">
        <v>348</v>
      </c>
      <c r="H110" s="89" t="s">
        <v>102</v>
      </c>
      <c r="I110" s="84">
        <f t="shared" si="5"/>
        <v>2</v>
      </c>
    </row>
    <row r="111" spans="1:9" ht="28.8" x14ac:dyDescent="0.3">
      <c r="A111" s="84">
        <f>VLOOKUP(B111,Calendar80,5)</f>
        <v>87</v>
      </c>
      <c r="B111" s="84">
        <f t="shared" si="6"/>
        <v>55</v>
      </c>
      <c r="C111" s="84">
        <f>VLOOKUP(B111,Calendar80,4,0)</f>
        <v>12</v>
      </c>
      <c r="D111" s="84">
        <v>2</v>
      </c>
      <c r="E111" s="28">
        <f>VLOOKUP(B111,Calendar80,6,0)</f>
        <v>43557</v>
      </c>
      <c r="F111" s="88" t="str">
        <f t="shared" si="4"/>
        <v>Shop</v>
      </c>
      <c r="G111" s="89" t="s">
        <v>248</v>
      </c>
      <c r="H111" s="89" t="s">
        <v>103</v>
      </c>
      <c r="I111" s="84">
        <f t="shared" si="5"/>
        <v>3</v>
      </c>
    </row>
    <row r="112" spans="1:9" ht="28.8" x14ac:dyDescent="0.3">
      <c r="A112" s="84">
        <f>VLOOKUP(B112,Calendar80,5)</f>
        <v>88</v>
      </c>
      <c r="B112" s="84">
        <f t="shared" si="6"/>
        <v>56</v>
      </c>
      <c r="C112" s="84">
        <f>VLOOKUP(B112,Calendar80,4,0)</f>
        <v>12</v>
      </c>
      <c r="D112" s="84">
        <v>1</v>
      </c>
      <c r="E112" s="28">
        <f>VLOOKUP(B112,Calendar80,6,0)</f>
        <v>43558</v>
      </c>
      <c r="F112" s="88" t="str">
        <f t="shared" si="4"/>
        <v>Theory</v>
      </c>
      <c r="G112" s="89" t="s">
        <v>4</v>
      </c>
      <c r="H112" s="89" t="s">
        <v>104</v>
      </c>
      <c r="I112" s="84">
        <f t="shared" si="5"/>
        <v>4</v>
      </c>
    </row>
    <row r="113" spans="1:9" ht="28.8" x14ac:dyDescent="0.3">
      <c r="A113" s="84">
        <f>VLOOKUP(B113,Calendar80,5)</f>
        <v>88</v>
      </c>
      <c r="B113" s="84">
        <f t="shared" si="6"/>
        <v>56</v>
      </c>
      <c r="C113" s="84">
        <f>VLOOKUP(B113,Calendar80,4,0)</f>
        <v>12</v>
      </c>
      <c r="D113" s="84">
        <v>2</v>
      </c>
      <c r="E113" s="28">
        <f>VLOOKUP(B113,Calendar80,6,0)</f>
        <v>43558</v>
      </c>
      <c r="F113" s="88" t="str">
        <f t="shared" si="4"/>
        <v>Code</v>
      </c>
      <c r="G113" s="89" t="s">
        <v>300</v>
      </c>
      <c r="H113" s="89" t="s">
        <v>105</v>
      </c>
      <c r="I113" s="84">
        <f t="shared" si="5"/>
        <v>5</v>
      </c>
    </row>
    <row r="114" spans="1:9" x14ac:dyDescent="0.3">
      <c r="A114" s="84">
        <f>VLOOKUP(B114,Calendar80,5)</f>
        <v>89</v>
      </c>
      <c r="B114" s="84">
        <f t="shared" si="6"/>
        <v>57</v>
      </c>
      <c r="C114" s="84">
        <f>VLOOKUP(B114,Calendar80,4,0)</f>
        <v>12</v>
      </c>
      <c r="D114" s="84">
        <v>1</v>
      </c>
      <c r="E114" s="28">
        <f>VLOOKUP(B114,Calendar80,6,0)</f>
        <v>43559</v>
      </c>
      <c r="F114" s="88" t="str">
        <f t="shared" si="4"/>
        <v>Code</v>
      </c>
      <c r="G114" s="89" t="s">
        <v>349</v>
      </c>
      <c r="H114" s="89" t="s">
        <v>102</v>
      </c>
      <c r="I114" s="84">
        <f t="shared" si="5"/>
        <v>2</v>
      </c>
    </row>
    <row r="115" spans="1:9" ht="28.8" x14ac:dyDescent="0.3">
      <c r="A115" s="84">
        <f>VLOOKUP(B115,Calendar80,5)</f>
        <v>89</v>
      </c>
      <c r="B115" s="84">
        <f t="shared" si="6"/>
        <v>57</v>
      </c>
      <c r="C115" s="84">
        <f>VLOOKUP(B115,Calendar80,4,0)</f>
        <v>12</v>
      </c>
      <c r="D115" s="84">
        <v>2</v>
      </c>
      <c r="E115" s="28">
        <f>VLOOKUP(B115,Calendar80,6,0)</f>
        <v>43559</v>
      </c>
      <c r="F115" s="88" t="str">
        <f t="shared" si="4"/>
        <v>Shop</v>
      </c>
      <c r="G115" s="89" t="s">
        <v>246</v>
      </c>
      <c r="H115" s="89" t="s">
        <v>103</v>
      </c>
      <c r="I115" s="84">
        <f t="shared" si="5"/>
        <v>3</v>
      </c>
    </row>
    <row r="116" spans="1:9" ht="28.8" x14ac:dyDescent="0.3">
      <c r="A116" s="84">
        <f>VLOOKUP(B116,Calendar80,5)</f>
        <v>90</v>
      </c>
      <c r="B116" s="84">
        <f t="shared" si="6"/>
        <v>58</v>
      </c>
      <c r="C116" s="84">
        <f>VLOOKUP(B116,Calendar80,4,0)</f>
        <v>12</v>
      </c>
      <c r="D116" s="84">
        <v>1</v>
      </c>
      <c r="E116" s="28">
        <f>VLOOKUP(B116,Calendar80,6,0)</f>
        <v>43560</v>
      </c>
      <c r="F116" s="88" t="str">
        <f t="shared" si="4"/>
        <v>Theory</v>
      </c>
      <c r="G116" s="89" t="s">
        <v>205</v>
      </c>
      <c r="H116" s="89" t="s">
        <v>104</v>
      </c>
      <c r="I116" s="84">
        <f t="shared" si="5"/>
        <v>4</v>
      </c>
    </row>
    <row r="117" spans="1:9" ht="28.8" x14ac:dyDescent="0.3">
      <c r="A117" s="84">
        <f>VLOOKUP(B117,Calendar80,5)</f>
        <v>90</v>
      </c>
      <c r="B117" s="84">
        <f t="shared" si="6"/>
        <v>58</v>
      </c>
      <c r="C117" s="84">
        <f>VLOOKUP(B117,Calendar80,4,0)</f>
        <v>12</v>
      </c>
      <c r="D117" s="84">
        <v>2</v>
      </c>
      <c r="E117" s="28">
        <f>VLOOKUP(B117,Calendar80,6,0)</f>
        <v>43560</v>
      </c>
      <c r="F117" s="88" t="str">
        <f t="shared" si="4"/>
        <v>Code</v>
      </c>
      <c r="G117" s="89" t="s">
        <v>230</v>
      </c>
      <c r="H117" s="89" t="s">
        <v>105</v>
      </c>
      <c r="I117" s="84">
        <f t="shared" si="5"/>
        <v>5</v>
      </c>
    </row>
    <row r="118" spans="1:9" ht="28.8" x14ac:dyDescent="0.3">
      <c r="A118" s="84">
        <f>VLOOKUP(B118,Calendar80,5)</f>
        <v>93</v>
      </c>
      <c r="B118" s="84">
        <f t="shared" si="6"/>
        <v>59</v>
      </c>
      <c r="C118" s="84">
        <f>VLOOKUP(B118,Calendar80,4,0)</f>
        <v>13</v>
      </c>
      <c r="D118" s="84">
        <v>1</v>
      </c>
      <c r="E118" s="28">
        <f>VLOOKUP(B118,Calendar80,6,0)</f>
        <v>43563</v>
      </c>
      <c r="F118" s="88" t="str">
        <f t="shared" si="4"/>
        <v>Theory</v>
      </c>
      <c r="G118" s="89" t="s">
        <v>268</v>
      </c>
      <c r="H118" s="89" t="s">
        <v>104</v>
      </c>
      <c r="I118" s="84">
        <f t="shared" si="5"/>
        <v>4</v>
      </c>
    </row>
    <row r="119" spans="1:9" ht="28.8" x14ac:dyDescent="0.3">
      <c r="A119" s="84">
        <f>VLOOKUP(B119,Calendar80,5)</f>
        <v>93</v>
      </c>
      <c r="B119" s="84">
        <f t="shared" si="6"/>
        <v>59</v>
      </c>
      <c r="C119" s="84">
        <f>VLOOKUP(B119,Calendar80,4,0)</f>
        <v>13</v>
      </c>
      <c r="D119" s="84">
        <v>2</v>
      </c>
      <c r="E119" s="28">
        <f>VLOOKUP(B119,Calendar80,6,0)</f>
        <v>43563</v>
      </c>
      <c r="F119" s="88" t="str">
        <f t="shared" si="4"/>
        <v>Code</v>
      </c>
      <c r="G119" s="89" t="s">
        <v>300</v>
      </c>
      <c r="H119" s="89" t="s">
        <v>105</v>
      </c>
      <c r="I119" s="84">
        <f t="shared" si="5"/>
        <v>5</v>
      </c>
    </row>
    <row r="120" spans="1:9" x14ac:dyDescent="0.3">
      <c r="A120" s="84">
        <f>VLOOKUP(B120,Calendar80,5)</f>
        <v>94</v>
      </c>
      <c r="B120" s="84">
        <f t="shared" si="6"/>
        <v>60</v>
      </c>
      <c r="C120" s="84">
        <f>VLOOKUP(B120,Calendar80,4,0)</f>
        <v>13</v>
      </c>
      <c r="D120" s="84">
        <v>1</v>
      </c>
      <c r="E120" s="28">
        <f>VLOOKUP(B120,Calendar80,6,0)</f>
        <v>43564</v>
      </c>
      <c r="F120" s="88" t="str">
        <f t="shared" si="4"/>
        <v>Code</v>
      </c>
      <c r="G120" s="89" t="s">
        <v>350</v>
      </c>
      <c r="H120" s="89" t="s">
        <v>102</v>
      </c>
      <c r="I120" s="84">
        <f t="shared" si="5"/>
        <v>2</v>
      </c>
    </row>
    <row r="121" spans="1:9" ht="28.8" x14ac:dyDescent="0.3">
      <c r="A121" s="84">
        <f>VLOOKUP(B121,Calendar80,5)</f>
        <v>94</v>
      </c>
      <c r="B121" s="84">
        <f t="shared" si="6"/>
        <v>60</v>
      </c>
      <c r="C121" s="84">
        <f>VLOOKUP(B121,Calendar80,4,0)</f>
        <v>13</v>
      </c>
      <c r="D121" s="84">
        <v>2</v>
      </c>
      <c r="E121" s="28">
        <f>VLOOKUP(B121,Calendar80,6,0)</f>
        <v>43564</v>
      </c>
      <c r="F121" s="88" t="str">
        <f t="shared" si="4"/>
        <v>Shop</v>
      </c>
      <c r="G121" s="89" t="s">
        <v>213</v>
      </c>
      <c r="H121" s="89" t="s">
        <v>103</v>
      </c>
      <c r="I121" s="84">
        <f t="shared" si="5"/>
        <v>3</v>
      </c>
    </row>
    <row r="122" spans="1:9" ht="28.8" x14ac:dyDescent="0.3">
      <c r="A122" s="84">
        <f>VLOOKUP(B122,Calendar80,5)</f>
        <v>95</v>
      </c>
      <c r="B122" s="84">
        <f t="shared" si="6"/>
        <v>61</v>
      </c>
      <c r="C122" s="84">
        <f>VLOOKUP(B122,Calendar80,4,0)</f>
        <v>13</v>
      </c>
      <c r="D122" s="84">
        <v>1</v>
      </c>
      <c r="E122" s="28">
        <f>VLOOKUP(B122,Calendar80,6,0)</f>
        <v>43565</v>
      </c>
      <c r="F122" s="88" t="str">
        <f t="shared" si="4"/>
        <v>Theory</v>
      </c>
      <c r="G122" s="89" t="s">
        <v>268</v>
      </c>
      <c r="H122" s="89" t="s">
        <v>104</v>
      </c>
      <c r="I122" s="84">
        <f t="shared" si="5"/>
        <v>4</v>
      </c>
    </row>
    <row r="123" spans="1:9" ht="28.8" x14ac:dyDescent="0.3">
      <c r="A123" s="84">
        <f>VLOOKUP(B123,Calendar80,5)</f>
        <v>95</v>
      </c>
      <c r="B123" s="84">
        <f t="shared" si="6"/>
        <v>61</v>
      </c>
      <c r="C123" s="84">
        <f>VLOOKUP(B123,Calendar80,4,0)</f>
        <v>13</v>
      </c>
      <c r="D123" s="84">
        <v>2</v>
      </c>
      <c r="E123" s="28">
        <f>VLOOKUP(B123,Calendar80,6,0)</f>
        <v>43565</v>
      </c>
      <c r="F123" s="88" t="str">
        <f t="shared" si="4"/>
        <v>Code</v>
      </c>
      <c r="G123" s="89" t="s">
        <v>300</v>
      </c>
      <c r="H123" s="89" t="s">
        <v>105</v>
      </c>
      <c r="I123" s="84">
        <f t="shared" si="5"/>
        <v>5</v>
      </c>
    </row>
    <row r="124" spans="1:9" x14ac:dyDescent="0.3">
      <c r="A124" s="84">
        <f>VLOOKUP(B124,Calendar80,5)</f>
        <v>96</v>
      </c>
      <c r="B124" s="84">
        <f t="shared" si="6"/>
        <v>62</v>
      </c>
      <c r="C124" s="84">
        <f>VLOOKUP(B124,Calendar80,4,0)</f>
        <v>13</v>
      </c>
      <c r="D124" s="84">
        <v>1</v>
      </c>
      <c r="E124" s="28">
        <f>VLOOKUP(B124,Calendar80,6,0)</f>
        <v>43566</v>
      </c>
      <c r="F124" s="88" t="str">
        <f t="shared" si="4"/>
        <v>Code</v>
      </c>
      <c r="G124" s="89" t="s">
        <v>4</v>
      </c>
      <c r="H124" s="89" t="s">
        <v>102</v>
      </c>
      <c r="I124" s="84">
        <f t="shared" si="5"/>
        <v>2</v>
      </c>
    </row>
    <row r="125" spans="1:9" ht="28.8" x14ac:dyDescent="0.3">
      <c r="A125" s="84">
        <f>VLOOKUP(B125,Calendar80,5)</f>
        <v>96</v>
      </c>
      <c r="B125" s="84">
        <f t="shared" si="6"/>
        <v>62</v>
      </c>
      <c r="C125" s="84">
        <f>VLOOKUP(B125,Calendar80,4,0)</f>
        <v>13</v>
      </c>
      <c r="D125" s="84">
        <v>2</v>
      </c>
      <c r="E125" s="28">
        <f>VLOOKUP(B125,Calendar80,6,0)</f>
        <v>43566</v>
      </c>
      <c r="F125" s="88" t="str">
        <f t="shared" si="4"/>
        <v>Shop</v>
      </c>
      <c r="G125" s="89" t="s">
        <v>250</v>
      </c>
      <c r="H125" s="89" t="s">
        <v>103</v>
      </c>
      <c r="I125" s="84">
        <f t="shared" si="5"/>
        <v>3</v>
      </c>
    </row>
    <row r="126" spans="1:9" ht="28.8" x14ac:dyDescent="0.3">
      <c r="A126" s="84">
        <f>VLOOKUP(B126,Calendar80,5)</f>
        <v>97</v>
      </c>
      <c r="B126" s="84">
        <f t="shared" si="6"/>
        <v>63</v>
      </c>
      <c r="C126" s="84">
        <f>VLOOKUP(B126,Calendar80,4,0)</f>
        <v>13</v>
      </c>
      <c r="D126" s="84">
        <v>1</v>
      </c>
      <c r="E126" s="28">
        <f>VLOOKUP(B126,Calendar80,6,0)</f>
        <v>43567</v>
      </c>
      <c r="F126" s="88" t="str">
        <f t="shared" si="4"/>
        <v>Theory</v>
      </c>
      <c r="G126" s="89" t="s">
        <v>206</v>
      </c>
      <c r="H126" s="89" t="s">
        <v>104</v>
      </c>
      <c r="I126" s="84">
        <f t="shared" si="5"/>
        <v>4</v>
      </c>
    </row>
    <row r="127" spans="1:9" ht="28.8" x14ac:dyDescent="0.3">
      <c r="A127" s="84">
        <f>VLOOKUP(B127,Calendar80,5)</f>
        <v>97</v>
      </c>
      <c r="B127" s="84">
        <f t="shared" si="6"/>
        <v>63</v>
      </c>
      <c r="C127" s="84">
        <f>VLOOKUP(B127,Calendar80,4,0)</f>
        <v>13</v>
      </c>
      <c r="D127" s="84">
        <v>2</v>
      </c>
      <c r="E127" s="28">
        <f>VLOOKUP(B127,Calendar80,6,0)</f>
        <v>43567</v>
      </c>
      <c r="F127" s="88" t="str">
        <f t="shared" si="4"/>
        <v>Code</v>
      </c>
      <c r="G127" s="89" t="s">
        <v>300</v>
      </c>
      <c r="H127" s="89" t="s">
        <v>105</v>
      </c>
      <c r="I127" s="84">
        <f t="shared" si="5"/>
        <v>5</v>
      </c>
    </row>
    <row r="128" spans="1:9" ht="28.8" x14ac:dyDescent="0.3">
      <c r="A128" s="84">
        <f>VLOOKUP(B128,Calendar80,5)</f>
        <v>100</v>
      </c>
      <c r="B128" s="84">
        <f t="shared" si="6"/>
        <v>64</v>
      </c>
      <c r="C128" s="84">
        <f>VLOOKUP(B128,Calendar80,4,0)</f>
        <v>14</v>
      </c>
      <c r="D128" s="84">
        <v>1</v>
      </c>
      <c r="E128" s="28">
        <f>VLOOKUP(B128,Calendar80,6,0)</f>
        <v>43570</v>
      </c>
      <c r="F128" s="88" t="str">
        <f t="shared" si="4"/>
        <v>Theory</v>
      </c>
      <c r="G128" s="89" t="s">
        <v>269</v>
      </c>
      <c r="H128" s="89" t="s">
        <v>104</v>
      </c>
      <c r="I128" s="84">
        <f t="shared" si="5"/>
        <v>4</v>
      </c>
    </row>
    <row r="129" spans="1:9" ht="28.8" x14ac:dyDescent="0.3">
      <c r="A129" s="84">
        <f>VLOOKUP(B129,Calendar80,5)</f>
        <v>100</v>
      </c>
      <c r="B129" s="84">
        <f t="shared" si="6"/>
        <v>64</v>
      </c>
      <c r="C129" s="84">
        <f>VLOOKUP(B129,Calendar80,4,0)</f>
        <v>14</v>
      </c>
      <c r="D129" s="84">
        <v>2</v>
      </c>
      <c r="E129" s="28">
        <f>VLOOKUP(B129,Calendar80,6,0)</f>
        <v>43570</v>
      </c>
      <c r="F129" s="88" t="str">
        <f t="shared" si="4"/>
        <v>Code</v>
      </c>
      <c r="G129" s="89" t="s">
        <v>300</v>
      </c>
      <c r="H129" s="89" t="s">
        <v>105</v>
      </c>
      <c r="I129" s="84">
        <f t="shared" si="5"/>
        <v>5</v>
      </c>
    </row>
    <row r="130" spans="1:9" x14ac:dyDescent="0.3">
      <c r="A130" s="84">
        <f>VLOOKUP(B130,Calendar80,5)</f>
        <v>101</v>
      </c>
      <c r="B130" s="84">
        <f t="shared" si="6"/>
        <v>65</v>
      </c>
      <c r="C130" s="84">
        <f>VLOOKUP(B130,Calendar80,4,0)</f>
        <v>14</v>
      </c>
      <c r="D130" s="84">
        <v>1</v>
      </c>
      <c r="E130" s="28">
        <f>VLOOKUP(B130,Calendar80,6,0)</f>
        <v>43571</v>
      </c>
      <c r="F130" s="88" t="str">
        <f t="shared" si="4"/>
        <v>Code</v>
      </c>
      <c r="G130" s="89" t="s">
        <v>351</v>
      </c>
      <c r="H130" s="89" t="s">
        <v>102</v>
      </c>
      <c r="I130" s="84">
        <f t="shared" si="5"/>
        <v>2</v>
      </c>
    </row>
    <row r="131" spans="1:9" ht="28.8" x14ac:dyDescent="0.3">
      <c r="A131" s="84">
        <f>VLOOKUP(B131,Calendar80,5)</f>
        <v>101</v>
      </c>
      <c r="B131" s="84">
        <f t="shared" si="6"/>
        <v>65</v>
      </c>
      <c r="C131" s="84">
        <f>VLOOKUP(B131,Calendar80,4,0)</f>
        <v>14</v>
      </c>
      <c r="D131" s="84">
        <v>2</v>
      </c>
      <c r="E131" s="28">
        <f>VLOOKUP(B131,Calendar80,6,0)</f>
        <v>43571</v>
      </c>
      <c r="F131" s="88" t="str">
        <f t="shared" ref="F131:F161" si="7">IF((WEEKDAY(E131)=2) + (WEEKDAY(E131) = 4) + (WEEKDAY(E131)=6),IF(D131=1,"Theory",IF(D131=2,"Code","Wrong Time")),IF((WEEKDAY(E131)=3) + (WEEKDAY(E131) = 5),IF(D131=1,"Code",IF(D131=2,"Shop","Wrong Time")),"Weekend"))</f>
        <v>Shop</v>
      </c>
      <c r="G131" s="89" t="s">
        <v>251</v>
      </c>
      <c r="H131" s="89" t="s">
        <v>103</v>
      </c>
      <c r="I131" s="84">
        <f t="shared" si="5"/>
        <v>3</v>
      </c>
    </row>
    <row r="132" spans="1:9" ht="28.8" x14ac:dyDescent="0.3">
      <c r="A132" s="84">
        <f>VLOOKUP(B132,Calendar80,5)</f>
        <v>102</v>
      </c>
      <c r="B132" s="84">
        <f t="shared" si="6"/>
        <v>66</v>
      </c>
      <c r="C132" s="84">
        <f>VLOOKUP(B132,Calendar80,4,0)</f>
        <v>14</v>
      </c>
      <c r="D132" s="84">
        <v>1</v>
      </c>
      <c r="E132" s="28">
        <f>VLOOKUP(B132,Calendar80,6,0)</f>
        <v>43572</v>
      </c>
      <c r="F132" s="88" t="str">
        <f t="shared" si="7"/>
        <v>Theory</v>
      </c>
      <c r="G132" s="89" t="s">
        <v>207</v>
      </c>
      <c r="H132" s="89" t="s">
        <v>104</v>
      </c>
      <c r="I132" s="84">
        <f t="shared" si="5"/>
        <v>4</v>
      </c>
    </row>
    <row r="133" spans="1:9" ht="28.8" x14ac:dyDescent="0.3">
      <c r="A133" s="84">
        <f>VLOOKUP(B133,Calendar80,5)</f>
        <v>102</v>
      </c>
      <c r="B133" s="84">
        <f t="shared" si="6"/>
        <v>66</v>
      </c>
      <c r="C133" s="84">
        <f>VLOOKUP(B133,Calendar80,4,0)</f>
        <v>14</v>
      </c>
      <c r="D133" s="84">
        <v>2</v>
      </c>
      <c r="E133" s="28">
        <f>VLOOKUP(B133,Calendar80,6,0)</f>
        <v>43572</v>
      </c>
      <c r="F133" s="88" t="str">
        <f t="shared" si="7"/>
        <v>Code</v>
      </c>
      <c r="G133" s="89" t="s">
        <v>229</v>
      </c>
      <c r="H133" s="89" t="s">
        <v>105</v>
      </c>
      <c r="I133" s="84">
        <f t="shared" si="5"/>
        <v>5</v>
      </c>
    </row>
    <row r="134" spans="1:9" x14ac:dyDescent="0.3">
      <c r="A134" s="84">
        <f>VLOOKUP(B134,Calendar80,5)</f>
        <v>103</v>
      </c>
      <c r="B134" s="84">
        <f t="shared" si="6"/>
        <v>67</v>
      </c>
      <c r="C134" s="84">
        <f>VLOOKUP(B134,Calendar80,4,0)</f>
        <v>14</v>
      </c>
      <c r="D134" s="84">
        <v>1</v>
      </c>
      <c r="E134" s="28">
        <f>VLOOKUP(B134,Calendar80,6,0)</f>
        <v>43573</v>
      </c>
      <c r="F134" s="88" t="str">
        <f t="shared" si="7"/>
        <v>Code</v>
      </c>
      <c r="G134" s="89" t="s">
        <v>358</v>
      </c>
      <c r="H134" s="89" t="s">
        <v>102</v>
      </c>
      <c r="I134" s="84">
        <f t="shared" si="5"/>
        <v>2</v>
      </c>
    </row>
    <row r="135" spans="1:9" ht="28.8" x14ac:dyDescent="0.3">
      <c r="A135" s="84">
        <f>VLOOKUP(B135,Calendar80,5)</f>
        <v>103</v>
      </c>
      <c r="B135" s="84">
        <f t="shared" si="6"/>
        <v>67</v>
      </c>
      <c r="C135" s="84">
        <f>VLOOKUP(B135,Calendar80,4,0)</f>
        <v>14</v>
      </c>
      <c r="D135" s="84">
        <v>2</v>
      </c>
      <c r="E135" s="28">
        <f>VLOOKUP(B135,Calendar80,6,0)</f>
        <v>43573</v>
      </c>
      <c r="F135" s="88" t="str">
        <f t="shared" si="7"/>
        <v>Shop</v>
      </c>
      <c r="G135" s="89" t="s">
        <v>252</v>
      </c>
      <c r="H135" s="89" t="s">
        <v>103</v>
      </c>
      <c r="I135" s="84">
        <f t="shared" si="5"/>
        <v>3</v>
      </c>
    </row>
    <row r="136" spans="1:9" ht="28.8" x14ac:dyDescent="0.3">
      <c r="A136" s="84">
        <f>VLOOKUP(B136,Calendar80,5)</f>
        <v>107</v>
      </c>
      <c r="B136" s="84">
        <f t="shared" si="6"/>
        <v>68</v>
      </c>
      <c r="C136" s="84">
        <f>VLOOKUP(B136,Calendar80,4,0)</f>
        <v>15</v>
      </c>
      <c r="D136" s="84">
        <v>1</v>
      </c>
      <c r="E136" s="28">
        <f>VLOOKUP(B136,Calendar80,6,0)</f>
        <v>43577</v>
      </c>
      <c r="F136" s="88" t="str">
        <f t="shared" si="7"/>
        <v>Theory</v>
      </c>
      <c r="G136" s="89" t="s">
        <v>270</v>
      </c>
      <c r="H136" s="89" t="s">
        <v>104</v>
      </c>
      <c r="I136" s="84">
        <f t="shared" si="5"/>
        <v>4</v>
      </c>
    </row>
    <row r="137" spans="1:9" ht="28.8" x14ac:dyDescent="0.3">
      <c r="A137" s="84">
        <f>VLOOKUP(B137,Calendar80,5)</f>
        <v>107</v>
      </c>
      <c r="B137" s="84">
        <f t="shared" si="6"/>
        <v>68</v>
      </c>
      <c r="C137" s="84">
        <f>VLOOKUP(B137,Calendar80,4,0)</f>
        <v>15</v>
      </c>
      <c r="D137" s="84">
        <v>2</v>
      </c>
      <c r="E137" s="28">
        <f>VLOOKUP(B137,Calendar80,6,0)</f>
        <v>43577</v>
      </c>
      <c r="F137" s="88" t="str">
        <f t="shared" si="7"/>
        <v>Code</v>
      </c>
      <c r="G137" s="89" t="s">
        <v>301</v>
      </c>
      <c r="H137" s="89" t="s">
        <v>105</v>
      </c>
      <c r="I137" s="84">
        <f t="shared" si="5"/>
        <v>5</v>
      </c>
    </row>
    <row r="138" spans="1:9" x14ac:dyDescent="0.3">
      <c r="A138" s="84">
        <f>VLOOKUP(B138,Calendar80,5)</f>
        <v>108</v>
      </c>
      <c r="B138" s="84">
        <f t="shared" si="6"/>
        <v>69</v>
      </c>
      <c r="C138" s="84">
        <f>VLOOKUP(B138,Calendar80,4,0)</f>
        <v>15</v>
      </c>
      <c r="D138" s="84">
        <v>1</v>
      </c>
      <c r="E138" s="28">
        <f>VLOOKUP(B138,Calendar80,6,0)</f>
        <v>43578</v>
      </c>
      <c r="F138" s="88" t="str">
        <f t="shared" si="7"/>
        <v>Code</v>
      </c>
      <c r="G138" s="89" t="s">
        <v>352</v>
      </c>
      <c r="H138" s="89" t="s">
        <v>102</v>
      </c>
      <c r="I138" s="84">
        <f t="shared" si="5"/>
        <v>2</v>
      </c>
    </row>
    <row r="139" spans="1:9" ht="28.8" x14ac:dyDescent="0.3">
      <c r="A139" s="84">
        <f>VLOOKUP(B139,Calendar80,5)</f>
        <v>108</v>
      </c>
      <c r="B139" s="84">
        <f t="shared" si="6"/>
        <v>69</v>
      </c>
      <c r="C139" s="84">
        <f>VLOOKUP(B139,Calendar80,4,0)</f>
        <v>15</v>
      </c>
      <c r="D139" s="84">
        <v>2</v>
      </c>
      <c r="E139" s="28">
        <f>VLOOKUP(B139,Calendar80,6,0)</f>
        <v>43578</v>
      </c>
      <c r="F139" s="88" t="str">
        <f t="shared" si="7"/>
        <v>Shop</v>
      </c>
      <c r="G139" s="89" t="s">
        <v>253</v>
      </c>
      <c r="H139" s="89" t="s">
        <v>103</v>
      </c>
      <c r="I139" s="84">
        <f t="shared" si="5"/>
        <v>3</v>
      </c>
    </row>
    <row r="140" spans="1:9" ht="28.8" x14ac:dyDescent="0.3">
      <c r="A140" s="84">
        <f>VLOOKUP(B140,Calendar80,5)</f>
        <v>109</v>
      </c>
      <c r="B140" s="84">
        <f t="shared" si="6"/>
        <v>70</v>
      </c>
      <c r="C140" s="84">
        <f>VLOOKUP(B140,Calendar80,4,0)</f>
        <v>15</v>
      </c>
      <c r="D140" s="84">
        <v>1</v>
      </c>
      <c r="E140" s="28">
        <f>VLOOKUP(B140,Calendar80,6,0)</f>
        <v>43579</v>
      </c>
      <c r="F140" s="88" t="str">
        <f t="shared" si="7"/>
        <v>Theory</v>
      </c>
      <c r="G140" s="89" t="s">
        <v>270</v>
      </c>
      <c r="H140" s="89" t="s">
        <v>104</v>
      </c>
      <c r="I140" s="84">
        <f t="shared" si="5"/>
        <v>4</v>
      </c>
    </row>
    <row r="141" spans="1:9" ht="28.8" x14ac:dyDescent="0.3">
      <c r="A141" s="84">
        <f>VLOOKUP(B141,Calendar80,5)</f>
        <v>109</v>
      </c>
      <c r="B141" s="84">
        <f t="shared" si="6"/>
        <v>70</v>
      </c>
      <c r="C141" s="84">
        <f>VLOOKUP(B141,Calendar80,4,0)</f>
        <v>15</v>
      </c>
      <c r="D141" s="84">
        <v>2</v>
      </c>
      <c r="E141" s="28">
        <f>VLOOKUP(B141,Calendar80,6,0)</f>
        <v>43579</v>
      </c>
      <c r="F141" s="88" t="str">
        <f t="shared" si="7"/>
        <v>Code</v>
      </c>
      <c r="G141" s="89" t="s">
        <v>301</v>
      </c>
      <c r="H141" s="89" t="s">
        <v>105</v>
      </c>
      <c r="I141" s="84">
        <f t="shared" si="5"/>
        <v>5</v>
      </c>
    </row>
    <row r="142" spans="1:9" x14ac:dyDescent="0.3">
      <c r="A142" s="84">
        <f>VLOOKUP(B142,Calendar80,5)</f>
        <v>110</v>
      </c>
      <c r="B142" s="84">
        <f t="shared" si="6"/>
        <v>71</v>
      </c>
      <c r="C142" s="84">
        <f>VLOOKUP(B142,Calendar80,4,0)</f>
        <v>15</v>
      </c>
      <c r="D142" s="84">
        <v>1</v>
      </c>
      <c r="E142" s="28">
        <f>VLOOKUP(B142,Calendar80,6,0)</f>
        <v>43580</v>
      </c>
      <c r="F142" s="88" t="str">
        <f t="shared" si="7"/>
        <v>Code</v>
      </c>
      <c r="G142" s="89" t="s">
        <v>228</v>
      </c>
      <c r="H142" s="89" t="s">
        <v>102</v>
      </c>
      <c r="I142" s="84">
        <f t="shared" si="5"/>
        <v>2</v>
      </c>
    </row>
    <row r="143" spans="1:9" ht="28.8" x14ac:dyDescent="0.3">
      <c r="A143" s="84">
        <f>VLOOKUP(B143,Calendar80,5)</f>
        <v>110</v>
      </c>
      <c r="B143" s="84">
        <f t="shared" si="6"/>
        <v>71</v>
      </c>
      <c r="C143" s="84">
        <f>VLOOKUP(B143,Calendar80,4,0)</f>
        <v>15</v>
      </c>
      <c r="D143" s="84">
        <v>2</v>
      </c>
      <c r="E143" s="28">
        <f>VLOOKUP(B143,Calendar80,6,0)</f>
        <v>43580</v>
      </c>
      <c r="F143" s="88" t="str">
        <f t="shared" si="7"/>
        <v>Shop</v>
      </c>
      <c r="G143" s="89" t="s">
        <v>249</v>
      </c>
      <c r="H143" s="89" t="s">
        <v>103</v>
      </c>
      <c r="I143" s="84">
        <f t="shared" si="5"/>
        <v>3</v>
      </c>
    </row>
    <row r="144" spans="1:9" ht="28.8" x14ac:dyDescent="0.3">
      <c r="A144" s="84">
        <f>VLOOKUP(B144,Calendar80,5)</f>
        <v>111</v>
      </c>
      <c r="B144" s="84">
        <f t="shared" si="6"/>
        <v>72</v>
      </c>
      <c r="C144" s="84">
        <f>VLOOKUP(B144,Calendar80,4,0)</f>
        <v>15</v>
      </c>
      <c r="D144" s="84">
        <v>1</v>
      </c>
      <c r="E144" s="28">
        <f>VLOOKUP(B144,Calendar80,6,0)</f>
        <v>43581</v>
      </c>
      <c r="F144" s="88" t="str">
        <f t="shared" si="7"/>
        <v>Theory</v>
      </c>
      <c r="G144" s="89" t="s">
        <v>208</v>
      </c>
      <c r="H144" s="89" t="s">
        <v>104</v>
      </c>
      <c r="I144" s="84">
        <f t="shared" si="5"/>
        <v>4</v>
      </c>
    </row>
    <row r="145" spans="1:9" ht="28.8" x14ac:dyDescent="0.3">
      <c r="A145" s="84">
        <f>VLOOKUP(B145,Calendar80,5)</f>
        <v>111</v>
      </c>
      <c r="B145" s="84">
        <f t="shared" si="6"/>
        <v>72</v>
      </c>
      <c r="C145" s="84">
        <f>VLOOKUP(B145,Calendar80,4,0)</f>
        <v>15</v>
      </c>
      <c r="D145" s="84">
        <v>2</v>
      </c>
      <c r="E145" s="28">
        <f>VLOOKUP(B145,Calendar80,6,0)</f>
        <v>43581</v>
      </c>
      <c r="F145" s="88" t="str">
        <f t="shared" si="7"/>
        <v>Code</v>
      </c>
      <c r="G145" s="89" t="s">
        <v>301</v>
      </c>
      <c r="H145" s="89" t="s">
        <v>105</v>
      </c>
      <c r="I145" s="84">
        <f t="shared" si="5"/>
        <v>5</v>
      </c>
    </row>
    <row r="146" spans="1:9" ht="28.8" x14ac:dyDescent="0.3">
      <c r="A146" s="84">
        <f>VLOOKUP(B146,Calendar80,5)</f>
        <v>114</v>
      </c>
      <c r="B146" s="84">
        <f t="shared" si="6"/>
        <v>73</v>
      </c>
      <c r="C146" s="84">
        <f>VLOOKUP(B146,Calendar80,4,0)</f>
        <v>16</v>
      </c>
      <c r="D146" s="84">
        <v>1</v>
      </c>
      <c r="E146" s="28">
        <f>VLOOKUP(B146,Calendar80,6,0)</f>
        <v>43584</v>
      </c>
      <c r="F146" s="88" t="str">
        <f t="shared" si="7"/>
        <v>Theory</v>
      </c>
      <c r="G146" s="89" t="s">
        <v>271</v>
      </c>
      <c r="H146" s="89" t="s">
        <v>104</v>
      </c>
      <c r="I146" s="84">
        <f t="shared" si="5"/>
        <v>4</v>
      </c>
    </row>
    <row r="147" spans="1:9" ht="28.8" x14ac:dyDescent="0.3">
      <c r="A147" s="84">
        <f>VLOOKUP(B147,Calendar80,5)</f>
        <v>114</v>
      </c>
      <c r="B147" s="84">
        <f t="shared" si="6"/>
        <v>73</v>
      </c>
      <c r="C147" s="84">
        <f>VLOOKUP(B147,Calendar80,4,0)</f>
        <v>16</v>
      </c>
      <c r="D147" s="84">
        <v>2</v>
      </c>
      <c r="E147" s="28">
        <f>VLOOKUP(B147,Calendar80,6,0)</f>
        <v>43584</v>
      </c>
      <c r="F147" s="88" t="str">
        <f t="shared" si="7"/>
        <v>Code</v>
      </c>
      <c r="G147" s="89" t="s">
        <v>301</v>
      </c>
      <c r="H147" s="89" t="s">
        <v>105</v>
      </c>
      <c r="I147" s="84">
        <f t="shared" ref="I147:I161" si="8">MATCH(H147,CLO,0)</f>
        <v>5</v>
      </c>
    </row>
    <row r="148" spans="1:9" x14ac:dyDescent="0.3">
      <c r="A148" s="84">
        <f>VLOOKUP(B148,Calendar80,5)</f>
        <v>115</v>
      </c>
      <c r="B148" s="84">
        <f t="shared" si="6"/>
        <v>74</v>
      </c>
      <c r="C148" s="84">
        <f>VLOOKUP(B148,Calendar80,4,0)</f>
        <v>16</v>
      </c>
      <c r="D148" s="84">
        <v>1</v>
      </c>
      <c r="E148" s="28">
        <f>VLOOKUP(B148,Calendar80,6,0)</f>
        <v>43585</v>
      </c>
      <c r="F148" s="88" t="str">
        <f t="shared" si="7"/>
        <v>Code</v>
      </c>
      <c r="G148" s="89" t="s">
        <v>353</v>
      </c>
      <c r="H148" s="89" t="s">
        <v>102</v>
      </c>
      <c r="I148" s="84">
        <f t="shared" si="8"/>
        <v>2</v>
      </c>
    </row>
    <row r="149" spans="1:9" ht="28.8" x14ac:dyDescent="0.3">
      <c r="A149" s="84">
        <f>VLOOKUP(B149,Calendar80,5)</f>
        <v>115</v>
      </c>
      <c r="B149" s="84">
        <f t="shared" si="6"/>
        <v>74</v>
      </c>
      <c r="C149" s="84">
        <f>VLOOKUP(B149,Calendar80,4,0)</f>
        <v>16</v>
      </c>
      <c r="D149" s="84">
        <v>2</v>
      </c>
      <c r="E149" s="28">
        <f>VLOOKUP(B149,Calendar80,6,0)</f>
        <v>43585</v>
      </c>
      <c r="F149" s="88" t="str">
        <f t="shared" si="7"/>
        <v>Shop</v>
      </c>
      <c r="G149" s="89" t="s">
        <v>211</v>
      </c>
      <c r="H149" s="89" t="s">
        <v>103</v>
      </c>
      <c r="I149" s="84">
        <f t="shared" si="8"/>
        <v>3</v>
      </c>
    </row>
    <row r="150" spans="1:9" ht="28.8" x14ac:dyDescent="0.3">
      <c r="A150" s="84">
        <f>VLOOKUP(B150,Calendar80,5)</f>
        <v>116</v>
      </c>
      <c r="B150" s="84">
        <f t="shared" si="6"/>
        <v>75</v>
      </c>
      <c r="C150" s="84">
        <f>VLOOKUP(B150,Calendar80,4,0)</f>
        <v>16</v>
      </c>
      <c r="D150" s="84">
        <v>1</v>
      </c>
      <c r="E150" s="28">
        <f>VLOOKUP(B150,Calendar80,6,0)</f>
        <v>43586</v>
      </c>
      <c r="F150" s="88" t="str">
        <f t="shared" si="7"/>
        <v>Theory</v>
      </c>
      <c r="G150" s="89" t="s">
        <v>271</v>
      </c>
      <c r="H150" s="89" t="s">
        <v>104</v>
      </c>
      <c r="I150" s="84">
        <f t="shared" si="8"/>
        <v>4</v>
      </c>
    </row>
    <row r="151" spans="1:9" ht="28.8" x14ac:dyDescent="0.3">
      <c r="A151" s="84">
        <f>VLOOKUP(B151,Calendar80,5)</f>
        <v>116</v>
      </c>
      <c r="B151" s="84">
        <f t="shared" ref="B151:B161" si="9">B149+1</f>
        <v>75</v>
      </c>
      <c r="C151" s="84">
        <f>VLOOKUP(B151,Calendar80,4,0)</f>
        <v>16</v>
      </c>
      <c r="D151" s="84">
        <v>2</v>
      </c>
      <c r="E151" s="28">
        <f>VLOOKUP(B151,Calendar80,6,0)</f>
        <v>43586</v>
      </c>
      <c r="F151" s="88" t="str">
        <f t="shared" si="7"/>
        <v>Code</v>
      </c>
      <c r="G151" s="89" t="s">
        <v>301</v>
      </c>
      <c r="H151" s="89" t="s">
        <v>105</v>
      </c>
      <c r="I151" s="84">
        <f t="shared" si="8"/>
        <v>5</v>
      </c>
    </row>
    <row r="152" spans="1:9" x14ac:dyDescent="0.3">
      <c r="A152" s="84">
        <f>VLOOKUP(B152,Calendar80,5)</f>
        <v>117</v>
      </c>
      <c r="B152" s="84">
        <f t="shared" si="9"/>
        <v>76</v>
      </c>
      <c r="C152" s="84">
        <f>VLOOKUP(B152,Calendar80,4,0)</f>
        <v>16</v>
      </c>
      <c r="D152" s="84">
        <v>1</v>
      </c>
      <c r="E152" s="28">
        <f>VLOOKUP(B152,Calendar80,6,0)</f>
        <v>43587</v>
      </c>
      <c r="F152" s="88" t="str">
        <f t="shared" si="7"/>
        <v>Code</v>
      </c>
      <c r="G152" s="89" t="s">
        <v>354</v>
      </c>
      <c r="H152" s="89" t="s">
        <v>102</v>
      </c>
      <c r="I152" s="84">
        <f t="shared" si="8"/>
        <v>2</v>
      </c>
    </row>
    <row r="153" spans="1:9" ht="28.8" x14ac:dyDescent="0.3">
      <c r="A153" s="84">
        <f>VLOOKUP(B153,Calendar80,5)</f>
        <v>117</v>
      </c>
      <c r="B153" s="84">
        <f t="shared" si="9"/>
        <v>76</v>
      </c>
      <c r="C153" s="84">
        <f>VLOOKUP(B153,Calendar80,4,0)</f>
        <v>16</v>
      </c>
      <c r="D153" s="84">
        <v>2</v>
      </c>
      <c r="E153" s="28">
        <f>VLOOKUP(B153,Calendar80,6,0)</f>
        <v>43587</v>
      </c>
      <c r="F153" s="88" t="str">
        <f t="shared" si="7"/>
        <v>Shop</v>
      </c>
      <c r="G153" s="89" t="s">
        <v>254</v>
      </c>
      <c r="H153" s="89" t="s">
        <v>103</v>
      </c>
      <c r="I153" s="84">
        <f t="shared" si="8"/>
        <v>3</v>
      </c>
    </row>
    <row r="154" spans="1:9" ht="28.8" x14ac:dyDescent="0.3">
      <c r="A154" s="84">
        <f>VLOOKUP(B154,Calendar80,5)</f>
        <v>118</v>
      </c>
      <c r="B154" s="84">
        <f t="shared" si="9"/>
        <v>77</v>
      </c>
      <c r="C154" s="84">
        <f>VLOOKUP(B154,Calendar80,4,0)</f>
        <v>16</v>
      </c>
      <c r="D154" s="84">
        <v>1</v>
      </c>
      <c r="E154" s="28">
        <f>VLOOKUP(B154,Calendar80,6,0)</f>
        <v>43588</v>
      </c>
      <c r="F154" s="88" t="str">
        <f t="shared" si="7"/>
        <v>Theory</v>
      </c>
      <c r="G154" s="89" t="s">
        <v>209</v>
      </c>
      <c r="H154" s="89" t="s">
        <v>104</v>
      </c>
      <c r="I154" s="84">
        <f t="shared" si="8"/>
        <v>4</v>
      </c>
    </row>
    <row r="155" spans="1:9" ht="28.8" x14ac:dyDescent="0.3">
      <c r="A155" s="84">
        <f>VLOOKUP(B155,Calendar80,5)</f>
        <v>118</v>
      </c>
      <c r="B155" s="84">
        <f t="shared" si="9"/>
        <v>77</v>
      </c>
      <c r="C155" s="84">
        <f>VLOOKUP(B155,Calendar80,4,0)</f>
        <v>16</v>
      </c>
      <c r="D155" s="84">
        <v>2</v>
      </c>
      <c r="E155" s="28">
        <f>VLOOKUP(B155,Calendar80,6,0)</f>
        <v>43588</v>
      </c>
      <c r="F155" s="88" t="str">
        <f t="shared" si="7"/>
        <v>Code</v>
      </c>
      <c r="G155" s="89" t="s">
        <v>224</v>
      </c>
      <c r="H155" s="89" t="s">
        <v>105</v>
      </c>
      <c r="I155" s="84">
        <f t="shared" si="8"/>
        <v>5</v>
      </c>
    </row>
    <row r="156" spans="1:9" ht="28.8" x14ac:dyDescent="0.3">
      <c r="A156" s="84">
        <f>VLOOKUP(B156,Calendar80,5)</f>
        <v>121</v>
      </c>
      <c r="B156" s="84">
        <f t="shared" si="9"/>
        <v>78</v>
      </c>
      <c r="C156" s="84">
        <f>VLOOKUP(B156,Calendar80,4,0)</f>
        <v>17</v>
      </c>
      <c r="D156" s="84">
        <v>1</v>
      </c>
      <c r="E156" s="28">
        <f>VLOOKUP(B156,Calendar80,6,0)</f>
        <v>43591</v>
      </c>
      <c r="F156" s="88" t="str">
        <f t="shared" si="7"/>
        <v>Theory</v>
      </c>
      <c r="G156" s="89" t="s">
        <v>219</v>
      </c>
      <c r="H156" s="89" t="s">
        <v>104</v>
      </c>
      <c r="I156" s="84">
        <f t="shared" si="8"/>
        <v>4</v>
      </c>
    </row>
    <row r="157" spans="1:9" ht="28.8" x14ac:dyDescent="0.3">
      <c r="A157" s="84">
        <f>VLOOKUP(B157,Calendar80,5)</f>
        <v>121</v>
      </c>
      <c r="B157" s="84">
        <f t="shared" si="9"/>
        <v>78</v>
      </c>
      <c r="C157" s="84">
        <f>VLOOKUP(B157,Calendar80,4,0)</f>
        <v>17</v>
      </c>
      <c r="D157" s="84">
        <v>2</v>
      </c>
      <c r="E157" s="28">
        <f>VLOOKUP(B157,Calendar80,6,0)</f>
        <v>43591</v>
      </c>
      <c r="F157" s="88" t="str">
        <f t="shared" si="7"/>
        <v>Code</v>
      </c>
      <c r="G157" s="89" t="s">
        <v>221</v>
      </c>
      <c r="H157" s="89" t="s">
        <v>105</v>
      </c>
      <c r="I157" s="84">
        <f t="shared" si="8"/>
        <v>5</v>
      </c>
    </row>
    <row r="158" spans="1:9" x14ac:dyDescent="0.3">
      <c r="A158" s="84">
        <f>VLOOKUP(B158,Calendar80,5)</f>
        <v>122</v>
      </c>
      <c r="B158" s="84">
        <f t="shared" si="9"/>
        <v>79</v>
      </c>
      <c r="C158" s="84">
        <f>VLOOKUP(B158,Calendar80,4,0)</f>
        <v>17</v>
      </c>
      <c r="D158" s="84">
        <v>1</v>
      </c>
      <c r="E158" s="28">
        <f>VLOOKUP(B158,Calendar80,6,0)</f>
        <v>43592</v>
      </c>
      <c r="F158" s="88" t="str">
        <f t="shared" si="7"/>
        <v>Code</v>
      </c>
      <c r="G158" s="89" t="s">
        <v>220</v>
      </c>
      <c r="H158" s="89" t="s">
        <v>102</v>
      </c>
      <c r="I158" s="84">
        <f t="shared" si="8"/>
        <v>2</v>
      </c>
    </row>
    <row r="159" spans="1:9" ht="28.8" x14ac:dyDescent="0.3">
      <c r="A159" s="84">
        <f>VLOOKUP(B159,Calendar80,5)</f>
        <v>122</v>
      </c>
      <c r="B159" s="84">
        <f t="shared" si="9"/>
        <v>79</v>
      </c>
      <c r="C159" s="84">
        <f>VLOOKUP(B159,Calendar80,4,0)</f>
        <v>17</v>
      </c>
      <c r="D159" s="84">
        <v>2</v>
      </c>
      <c r="E159" s="28">
        <f>VLOOKUP(B159,Calendar80,6,0)</f>
        <v>43592</v>
      </c>
      <c r="F159" s="88" t="str">
        <f t="shared" si="7"/>
        <v>Shop</v>
      </c>
      <c r="G159" s="89" t="s">
        <v>210</v>
      </c>
      <c r="H159" s="89" t="s">
        <v>103</v>
      </c>
      <c r="I159" s="84">
        <f t="shared" si="8"/>
        <v>3</v>
      </c>
    </row>
    <row r="160" spans="1:9" ht="28.8" x14ac:dyDescent="0.3">
      <c r="A160" s="84">
        <f>VLOOKUP(B160,Calendar80,5)</f>
        <v>123</v>
      </c>
      <c r="B160" s="84">
        <f t="shared" si="9"/>
        <v>80</v>
      </c>
      <c r="C160" s="84">
        <f>VLOOKUP(B160,Calendar80,4,0)</f>
        <v>17</v>
      </c>
      <c r="D160" s="84">
        <v>1</v>
      </c>
      <c r="E160" s="28">
        <f>VLOOKUP(B160,Calendar80,6,0)</f>
        <v>43593</v>
      </c>
      <c r="F160" s="88" t="str">
        <f t="shared" si="7"/>
        <v>Theory</v>
      </c>
      <c r="G160" s="89" t="s">
        <v>223</v>
      </c>
      <c r="H160" s="89" t="s">
        <v>104</v>
      </c>
      <c r="I160" s="84">
        <f t="shared" si="8"/>
        <v>4</v>
      </c>
    </row>
    <row r="161" spans="1:9" ht="28.8" x14ac:dyDescent="0.3">
      <c r="A161" s="84">
        <f>VLOOKUP(B161,Calendar80,5)</f>
        <v>123</v>
      </c>
      <c r="B161" s="84">
        <f t="shared" si="9"/>
        <v>80</v>
      </c>
      <c r="C161" s="84">
        <f>VLOOKUP(B161,Calendar80,4,0)</f>
        <v>17</v>
      </c>
      <c r="D161" s="84">
        <v>2</v>
      </c>
      <c r="E161" s="28">
        <f>VLOOKUP(B161,Calendar80,6,0)</f>
        <v>43593</v>
      </c>
      <c r="F161" s="88" t="str">
        <f t="shared" si="7"/>
        <v>Code</v>
      </c>
      <c r="G161" s="89" t="s">
        <v>222</v>
      </c>
      <c r="H161" s="89" t="s">
        <v>105</v>
      </c>
      <c r="I161" s="84">
        <f t="shared" si="8"/>
        <v>5</v>
      </c>
    </row>
    <row r="162" spans="1:9" x14ac:dyDescent="0.3">
      <c r="B162" s="87"/>
      <c r="C162" s="87"/>
      <c r="D162" s="87"/>
      <c r="F162" s="91"/>
    </row>
    <row r="163" spans="1:9" x14ac:dyDescent="0.3">
      <c r="B163" s="87"/>
      <c r="C163" s="87"/>
      <c r="D163" s="87"/>
      <c r="F163" s="91"/>
    </row>
    <row r="164" spans="1:9" x14ac:dyDescent="0.3">
      <c r="B164" s="87"/>
      <c r="C164" s="87"/>
      <c r="D164" s="87"/>
      <c r="F164" s="91"/>
    </row>
    <row r="165" spans="1:9" x14ac:dyDescent="0.3">
      <c r="B165" s="87"/>
      <c r="C165" s="87"/>
      <c r="D165" s="87"/>
      <c r="F165" s="91"/>
    </row>
    <row r="166" spans="1:9" x14ac:dyDescent="0.3">
      <c r="B166" s="87"/>
      <c r="C166" s="87"/>
      <c r="D166" s="87"/>
    </row>
    <row r="167" spans="1:9" x14ac:dyDescent="0.3">
      <c r="B167" s="87"/>
      <c r="C167" s="87"/>
      <c r="D167" s="87"/>
    </row>
    <row r="168" spans="1:9" x14ac:dyDescent="0.3">
      <c r="B168" s="87"/>
      <c r="C168" s="87"/>
      <c r="D168" s="87"/>
    </row>
    <row r="169" spans="1:9" x14ac:dyDescent="0.3">
      <c r="B169" s="87"/>
      <c r="C169" s="87"/>
      <c r="D169" s="87"/>
    </row>
    <row r="170" spans="1:9" x14ac:dyDescent="0.3">
      <c r="B170" s="87"/>
      <c r="C170" s="87"/>
      <c r="D170" s="87"/>
    </row>
    <row r="171" spans="1:9" x14ac:dyDescent="0.3">
      <c r="B171" s="87"/>
      <c r="C171" s="87"/>
      <c r="D171" s="87"/>
    </row>
    <row r="172" spans="1:9" x14ac:dyDescent="0.3">
      <c r="B172" s="87"/>
      <c r="C172" s="87"/>
      <c r="D172" s="87"/>
    </row>
    <row r="173" spans="1:9" x14ac:dyDescent="0.3">
      <c r="B173" s="87"/>
      <c r="C173" s="87"/>
      <c r="D173" s="87"/>
    </row>
    <row r="174" spans="1:9" x14ac:dyDescent="0.3">
      <c r="B174" s="87"/>
      <c r="C174" s="87"/>
      <c r="D174" s="87"/>
    </row>
    <row r="175" spans="1:9" x14ac:dyDescent="0.3">
      <c r="B175" s="87"/>
      <c r="C175" s="87"/>
      <c r="D175" s="87"/>
    </row>
    <row r="176" spans="1:9" x14ac:dyDescent="0.3">
      <c r="B176" s="87"/>
      <c r="C176" s="87"/>
      <c r="D176" s="87"/>
    </row>
    <row r="177" spans="2:4" x14ac:dyDescent="0.3">
      <c r="B177" s="87"/>
      <c r="C177" s="87"/>
      <c r="D177" s="87"/>
    </row>
    <row r="178" spans="2:4" x14ac:dyDescent="0.3">
      <c r="B178" s="87"/>
      <c r="C178" s="87"/>
      <c r="D178" s="87"/>
    </row>
    <row r="179" spans="2:4" x14ac:dyDescent="0.3">
      <c r="B179" s="87"/>
      <c r="C179" s="87"/>
      <c r="D179" s="87"/>
    </row>
    <row r="180" spans="2:4" x14ac:dyDescent="0.3">
      <c r="B180" s="87"/>
      <c r="C180" s="87"/>
      <c r="D180" s="87"/>
    </row>
    <row r="181" spans="2:4" x14ac:dyDescent="0.3">
      <c r="B181" s="87"/>
      <c r="C181" s="87"/>
      <c r="D181" s="87"/>
    </row>
    <row r="182" spans="2:4" x14ac:dyDescent="0.3">
      <c r="B182" s="87"/>
      <c r="C182" s="87"/>
      <c r="D182" s="87"/>
    </row>
    <row r="183" spans="2:4" x14ac:dyDescent="0.3">
      <c r="B183" s="87"/>
      <c r="C183" s="87"/>
      <c r="D183" s="87"/>
    </row>
    <row r="184" spans="2:4" x14ac:dyDescent="0.3">
      <c r="B184" s="87"/>
      <c r="C184" s="87"/>
      <c r="D184" s="87"/>
    </row>
    <row r="185" spans="2:4" x14ac:dyDescent="0.3">
      <c r="B185" s="87"/>
      <c r="C185" s="87"/>
      <c r="D185" s="87"/>
    </row>
    <row r="186" spans="2:4" x14ac:dyDescent="0.3">
      <c r="B186" s="87"/>
      <c r="C186" s="87"/>
      <c r="D186" s="87"/>
    </row>
    <row r="187" spans="2:4" x14ac:dyDescent="0.3">
      <c r="B187" s="87"/>
      <c r="C187" s="87"/>
      <c r="D187" s="87"/>
    </row>
    <row r="188" spans="2:4" x14ac:dyDescent="0.3">
      <c r="B188" s="87"/>
      <c r="C188" s="87"/>
      <c r="D188" s="87"/>
    </row>
    <row r="189" spans="2:4" x14ac:dyDescent="0.3">
      <c r="B189" s="87"/>
      <c r="C189" s="87"/>
      <c r="D189" s="87"/>
    </row>
    <row r="190" spans="2:4" x14ac:dyDescent="0.3">
      <c r="B190" s="87"/>
      <c r="C190" s="87"/>
      <c r="D190" s="87"/>
    </row>
    <row r="191" spans="2:4" x14ac:dyDescent="0.3">
      <c r="B191" s="87"/>
      <c r="C191" s="87"/>
      <c r="D191" s="87"/>
    </row>
    <row r="192" spans="2:4" x14ac:dyDescent="0.3">
      <c r="B192" s="87"/>
      <c r="C192" s="87"/>
      <c r="D192" s="87"/>
    </row>
    <row r="193" spans="2:4" x14ac:dyDescent="0.3">
      <c r="B193" s="87"/>
      <c r="C193" s="87"/>
      <c r="D193" s="87"/>
    </row>
    <row r="194" spans="2:4" x14ac:dyDescent="0.3">
      <c r="B194" s="87"/>
      <c r="C194" s="87"/>
      <c r="D194" s="87"/>
    </row>
    <row r="195" spans="2:4" x14ac:dyDescent="0.3">
      <c r="B195" s="87"/>
      <c r="C195" s="87"/>
      <c r="D195" s="87"/>
    </row>
    <row r="196" spans="2:4" x14ac:dyDescent="0.3">
      <c r="B196" s="87"/>
      <c r="C196" s="87"/>
      <c r="D196" s="87"/>
    </row>
    <row r="197" spans="2:4" x14ac:dyDescent="0.3">
      <c r="B197" s="87"/>
      <c r="C197" s="87"/>
      <c r="D197" s="87"/>
    </row>
    <row r="198" spans="2:4" x14ac:dyDescent="0.3">
      <c r="B198" s="87"/>
      <c r="C198" s="87"/>
      <c r="D198" s="87"/>
    </row>
    <row r="199" spans="2:4" x14ac:dyDescent="0.3">
      <c r="B199" s="87"/>
      <c r="C199" s="87"/>
      <c r="D199" s="87"/>
    </row>
    <row r="200" spans="2:4" x14ac:dyDescent="0.3">
      <c r="B200" s="87"/>
      <c r="C200" s="87"/>
      <c r="D200" s="87"/>
    </row>
    <row r="201" spans="2:4" x14ac:dyDescent="0.3">
      <c r="B201" s="87"/>
      <c r="C201" s="87"/>
      <c r="D201" s="87"/>
    </row>
    <row r="202" spans="2:4" x14ac:dyDescent="0.3">
      <c r="B202" s="87"/>
      <c r="C202" s="87"/>
      <c r="D202" s="87"/>
    </row>
    <row r="203" spans="2:4" x14ac:dyDescent="0.3">
      <c r="B203" s="87"/>
      <c r="C203" s="87"/>
      <c r="D203" s="87"/>
    </row>
    <row r="204" spans="2:4" x14ac:dyDescent="0.3">
      <c r="B204" s="87"/>
      <c r="C204" s="87"/>
      <c r="D204" s="87"/>
    </row>
  </sheetData>
  <sheetProtection selectLockedCells="1"/>
  <dataValidations count="2">
    <dataValidation type="list" allowBlank="1" showInputMessage="1" showErrorMessage="1" sqref="H2:H161" xr:uid="{00000000-0002-0000-0000-000003000000}">
      <formula1>CLO</formula1>
    </dataValidation>
    <dataValidation type="list" allowBlank="1" showInputMessage="1" showErrorMessage="1" sqref="G8 G14 G18 G22 G26 G32 G36 G46 G52 G64 G60 G74 G80 G84 G90 G94 G104 G110 G114 G120 G152 G138 G148 G134 G130 G124 G100" xr:uid="{3F002D93-24CD-4AB2-811B-6E76798AA094}">
      <formula1>Labs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9"/>
  <sheetViews>
    <sheetView tabSelected="1" topLeftCell="B1" zoomScale="200" zoomScaleNormal="200" workbookViewId="0">
      <selection activeCell="F15" sqref="F15"/>
    </sheetView>
  </sheetViews>
  <sheetFormatPr defaultColWidth="9.109375" defaultRowHeight="10.199999999999999" x14ac:dyDescent="0.2"/>
  <cols>
    <col min="1" max="4" width="9.109375" style="19" customWidth="1"/>
    <col min="5" max="5" width="16.6640625" style="60" customWidth="1"/>
    <col min="6" max="6" width="50.6640625" style="56" customWidth="1"/>
    <col min="7" max="7" width="8.6640625" style="19" customWidth="1"/>
    <col min="8" max="8" width="4.6640625" style="19" customWidth="1"/>
    <col min="9" max="9" width="10.33203125" style="19" bestFit="1" customWidth="1"/>
    <col min="10" max="11" width="9.109375" style="19"/>
    <col min="12" max="12" width="11.109375" style="19" bestFit="1" customWidth="1"/>
    <col min="13" max="16384" width="9.109375" style="19"/>
  </cols>
  <sheetData>
    <row r="1" spans="1:13" x14ac:dyDescent="0.2">
      <c r="A1" s="19" t="s">
        <v>375</v>
      </c>
      <c r="B1" s="19" t="s">
        <v>376</v>
      </c>
      <c r="C1" s="19" t="s">
        <v>367</v>
      </c>
      <c r="D1" s="19" t="s">
        <v>368</v>
      </c>
      <c r="E1" s="55" t="str">
        <f>IF(B1&lt;&gt;0,"Week "&amp;B1,"No School")</f>
        <v>Week Class Day</v>
      </c>
    </row>
    <row r="2" spans="1:13" x14ac:dyDescent="0.2">
      <c r="A2" s="19">
        <v>2</v>
      </c>
      <c r="B2" s="19">
        <f>VLOOKUP(A2,Running80,2)</f>
        <v>1</v>
      </c>
      <c r="C2" s="19">
        <f>VLOOKUP(A2,Running80,3)</f>
        <v>1</v>
      </c>
      <c r="D2" s="19" t="str">
        <f>VLOOKUP(A2,Running80,4)</f>
        <v/>
      </c>
      <c r="E2" s="57" t="str">
        <f>IF(ISNUMBER(B2),"Day "&amp;B2,"No School")</f>
        <v>Day 1</v>
      </c>
      <c r="F2" s="58">
        <f>VLOOKUP(A2,Running80,7)</f>
        <v>43472</v>
      </c>
      <c r="G2" s="59"/>
      <c r="H2" s="59"/>
    </row>
    <row r="3" spans="1:13" x14ac:dyDescent="0.2">
      <c r="E3" s="60" t="str">
        <f>IF(ISNUMBER(B2),VLOOKUP(B2,Calendar80,7,0),"No School")</f>
        <v>Theory</v>
      </c>
      <c r="F3" s="92" t="str">
        <f>IFERROR(VLOOKUP(C2,Curriculum,3,0),"")</f>
        <v>Orientation</v>
      </c>
      <c r="G3" s="60" t="s">
        <v>8</v>
      </c>
      <c r="H3" s="61">
        <f>IFERROR(VLOOKUP(A2,Course80,9,0),"")</f>
        <v>7</v>
      </c>
    </row>
    <row r="4" spans="1:13" x14ac:dyDescent="0.2">
      <c r="E4" s="60" t="str">
        <f>IF(ISNUMBER(B2),VLOOKUP(B2,Calendar80,8,0),"No School")</f>
        <v>Shop</v>
      </c>
      <c r="F4" s="92" t="str">
        <f>IFERROR(IF(B2&lt;&gt;"",VLOOKUP(A2,Course80,7,1),""),"")</f>
        <v>Tool Inventory/Review</v>
      </c>
      <c r="G4" s="60" t="s">
        <v>8</v>
      </c>
      <c r="H4" s="61">
        <f>IFERROR(VLOOKUP(A2,Course80,9,1),"")</f>
        <v>7</v>
      </c>
    </row>
    <row r="5" spans="1:13" x14ac:dyDescent="0.2">
      <c r="A5" s="19">
        <f>A2+1</f>
        <v>3</v>
      </c>
      <c r="B5" s="19">
        <f>VLOOKUP(A5,Running80,2)</f>
        <v>2</v>
      </c>
      <c r="C5" s="19" t="str">
        <f>VLOOKUP(A5,Running80,3)</f>
        <v/>
      </c>
      <c r="D5" s="19">
        <f>VLOOKUP(A5,Running80,4)</f>
        <v>1</v>
      </c>
      <c r="E5" s="57" t="str">
        <f>IF(ISNUMBER(B5),"Day "&amp;B5,"No School")</f>
        <v>Day 2</v>
      </c>
      <c r="F5" s="58">
        <f>VLOOKUP(A5,Running80,7)</f>
        <v>43473</v>
      </c>
      <c r="G5" s="59"/>
      <c r="H5" s="59"/>
    </row>
    <row r="6" spans="1:13" x14ac:dyDescent="0.2">
      <c r="E6" s="60" t="str">
        <f>IF(ISNUMBER(B5),VLOOKUP(B5,Calendar80,7,0),"No School")</f>
        <v>Code</v>
      </c>
      <c r="F6" s="92" t="str">
        <f>IFERROR(VLOOKUP(A5,Course80,7,0),"")</f>
        <v>Intro to Proto board/Power Supply</v>
      </c>
      <c r="G6" s="60" t="s">
        <v>8</v>
      </c>
      <c r="H6" s="61">
        <f>IFERROR(VLOOKUP(A5,Course80,9,0),"")</f>
        <v>4</v>
      </c>
    </row>
    <row r="7" spans="1:13" x14ac:dyDescent="0.2">
      <c r="E7" s="60" t="str">
        <f>IF(ISNUMBER(B5),VLOOKUP(B5,Calendar80,8,0),"No School")</f>
        <v>Lab</v>
      </c>
      <c r="F7" s="92" t="str">
        <f>IFERROR(IF(B5&lt;&gt;"",VLOOKUP(A5,Course80,7,1),""),"")</f>
        <v>Intro to NEC</v>
      </c>
      <c r="G7" s="60" t="s">
        <v>8</v>
      </c>
      <c r="H7" s="61">
        <f>IFERROR(VLOOKUP(A5,Course80,9,1),"")</f>
        <v>3</v>
      </c>
    </row>
    <row r="8" spans="1:13" x14ac:dyDescent="0.2">
      <c r="A8" s="19">
        <f>A5+1</f>
        <v>4</v>
      </c>
      <c r="B8" s="19">
        <f>VLOOKUP(A8,Running80,2)</f>
        <v>3</v>
      </c>
      <c r="C8" s="19">
        <f>VLOOKUP(A8,Running80,3)</f>
        <v>2</v>
      </c>
      <c r="D8" s="19" t="str">
        <f>VLOOKUP(A8,Running80,4)</f>
        <v/>
      </c>
      <c r="E8" s="57" t="str">
        <f>IF(ISNUMBER(B8),"Day "&amp;B8,"No School")</f>
        <v>Day 3</v>
      </c>
      <c r="F8" s="58">
        <f>VLOOKUP(A8,Running80,7)</f>
        <v>43474</v>
      </c>
      <c r="G8" s="59"/>
      <c r="H8" s="59"/>
    </row>
    <row r="9" spans="1:13" x14ac:dyDescent="0.2">
      <c r="E9" s="60" t="str">
        <f>IF(ISNUMBER(B8),VLOOKUP(B8,Calendar80,7,0),"No School")</f>
        <v>Theory</v>
      </c>
      <c r="F9" s="92" t="str">
        <f>IFERROR(VLOOKUP(C8,Curriculum,3,0),"")</f>
        <v>Math Functions</v>
      </c>
      <c r="G9" s="60" t="s">
        <v>8</v>
      </c>
      <c r="H9" s="61">
        <f>IFERROR(VLOOKUP(A8,Course80,9,0),"")</f>
        <v>4</v>
      </c>
    </row>
    <row r="10" spans="1:13" x14ac:dyDescent="0.2">
      <c r="E10" s="60" t="str">
        <f>IF(ISNUMBER(B8),VLOOKUP(B8,Calendar80,8,0),"No School")</f>
        <v>Shop</v>
      </c>
      <c r="F10" s="92" t="str">
        <f>IFERROR(IF(B8&lt;&gt;"",VLOOKUP(A8,Course80,7,1),""),"")</f>
        <v>Basic Tool Usage</v>
      </c>
      <c r="G10" s="60" t="s">
        <v>8</v>
      </c>
      <c r="H10" s="61">
        <f>IFERROR(VLOOKUP(A8,Course80,9,1),"")</f>
        <v>5</v>
      </c>
    </row>
    <row r="11" spans="1:13" x14ac:dyDescent="0.2">
      <c r="A11" s="19">
        <f>A8+1</f>
        <v>5</v>
      </c>
      <c r="B11" s="19">
        <f>VLOOKUP(A11,Running80,2)</f>
        <v>4</v>
      </c>
      <c r="C11" s="19" t="str">
        <f>VLOOKUP(A11,Running80,3)</f>
        <v/>
      </c>
      <c r="D11" s="19">
        <f>VLOOKUP(A11,Running80,4)</f>
        <v>2</v>
      </c>
      <c r="E11" s="57" t="str">
        <f>IF(ISNUMBER(B11),"Day "&amp;B11,"No School")</f>
        <v>Day 4</v>
      </c>
      <c r="F11" s="58">
        <f>VLOOKUP(A11,Running80,7)</f>
        <v>43475</v>
      </c>
      <c r="G11" s="59"/>
      <c r="H11" s="59"/>
      <c r="J11" s="62"/>
      <c r="K11" s="62"/>
      <c r="L11" s="62"/>
      <c r="M11" s="62"/>
    </row>
    <row r="12" spans="1:13" x14ac:dyDescent="0.2">
      <c r="E12" s="60" t="str">
        <f>IF(ISNUMBER(B11),VLOOKUP(B11,Calendar80,7,0),"No School")</f>
        <v>Code</v>
      </c>
      <c r="F12" s="92" t="str">
        <f>IFERROR(VLOOKUP(A11,Course80,7,0),"")</f>
        <v>Meter Usage</v>
      </c>
      <c r="G12" s="60" t="s">
        <v>8</v>
      </c>
      <c r="H12" s="61">
        <f>IFERROR(VLOOKUP(A11,Course80,9,0),"")</f>
        <v>2</v>
      </c>
      <c r="J12" s="62"/>
      <c r="K12" s="63"/>
      <c r="L12" s="64"/>
      <c r="M12" s="62"/>
    </row>
    <row r="13" spans="1:13" x14ac:dyDescent="0.2">
      <c r="E13" s="60" t="str">
        <f>IF(ISNUMBER(B11),VLOOKUP(B11,Calendar80,8,0),"No School")</f>
        <v>Lab</v>
      </c>
      <c r="F13" s="92" t="str">
        <f>IFERROR(IF(B11&lt;&gt;"",VLOOKUP(A11,Course80,7,1),""),"")</f>
        <v>Article 90</v>
      </c>
      <c r="G13" s="60" t="s">
        <v>8</v>
      </c>
      <c r="H13" s="61">
        <f>IFERROR(VLOOKUP(A11,Course80,9,1),"")</f>
        <v>3</v>
      </c>
      <c r="J13" s="62"/>
      <c r="K13" s="63"/>
      <c r="L13" s="64"/>
      <c r="M13" s="62"/>
    </row>
    <row r="14" spans="1:13" x14ac:dyDescent="0.2">
      <c r="A14" s="19">
        <f>A11+1</f>
        <v>6</v>
      </c>
      <c r="B14" s="19">
        <f>VLOOKUP(A14,Running80,2)</f>
        <v>5</v>
      </c>
      <c r="C14" s="19">
        <f>VLOOKUP(A14,Running80,3)</f>
        <v>3</v>
      </c>
      <c r="D14" s="19" t="str">
        <f>VLOOKUP(A14,Running80,4)</f>
        <v/>
      </c>
      <c r="E14" s="57" t="str">
        <f>IF(ISNUMBER(B14),"Day "&amp;B14,"No School")</f>
        <v>Day 5</v>
      </c>
      <c r="F14" s="58">
        <f>VLOOKUP(A14,Running80,7)</f>
        <v>43476</v>
      </c>
      <c r="G14" s="59"/>
      <c r="H14" s="59"/>
      <c r="J14" s="62"/>
      <c r="K14" s="63"/>
      <c r="L14" s="64"/>
      <c r="M14" s="62"/>
    </row>
    <row r="15" spans="1:13" x14ac:dyDescent="0.2">
      <c r="E15" s="60" t="str">
        <f>IF(ISNUMBER(B14),VLOOKUP(B14,Calendar80,7,0),"No School")</f>
        <v>Theory</v>
      </c>
      <c r="F15" s="92" t="str">
        <f>IFERROR(VLOOKUP(C14,Curriculum,3,0),"")</f>
        <v/>
      </c>
      <c r="G15" s="60" t="s">
        <v>8</v>
      </c>
      <c r="H15" s="61">
        <f>IFERROR(VLOOKUP(A14,Course80,9,0),"")</f>
        <v>4</v>
      </c>
      <c r="J15" s="62"/>
      <c r="K15" s="62"/>
      <c r="L15" s="62"/>
      <c r="M15" s="62"/>
    </row>
    <row r="16" spans="1:13" x14ac:dyDescent="0.2">
      <c r="E16" s="60" t="str">
        <f>IF(ISNUMBER(B14),VLOOKUP(B14,Calendar80,8,0),"No School")</f>
        <v>Shop</v>
      </c>
      <c r="F16" s="92" t="str">
        <f>IFERROR(IF(B14&lt;&gt;"",VLOOKUP(A14,Course80,7,1),""),"")</f>
        <v>Drill and Tap</v>
      </c>
      <c r="G16" s="60" t="s">
        <v>8</v>
      </c>
      <c r="H16" s="61">
        <f>IFERROR(VLOOKUP(A14,Course80,9,1),"")</f>
        <v>5</v>
      </c>
      <c r="J16" s="62"/>
      <c r="K16" s="62"/>
      <c r="L16" s="62"/>
      <c r="M16" s="62"/>
    </row>
    <row r="17" spans="1:13" x14ac:dyDescent="0.2">
      <c r="E17" s="57" t="s">
        <v>52</v>
      </c>
      <c r="F17" s="58" t="str">
        <f>E1</f>
        <v>Week Class Day</v>
      </c>
      <c r="G17" s="59"/>
      <c r="H17" s="59"/>
      <c r="J17" s="62"/>
      <c r="K17" s="62"/>
      <c r="L17" s="62"/>
      <c r="M17" s="62"/>
    </row>
    <row r="18" spans="1:13" x14ac:dyDescent="0.2">
      <c r="E18" s="60" t="s">
        <v>7</v>
      </c>
      <c r="F18" s="19" t="e">
        <f>VLOOKUP(B1,WklyHmwk17,7)</f>
        <v>#N/A</v>
      </c>
      <c r="J18" s="62"/>
      <c r="K18" s="62"/>
      <c r="L18" s="62"/>
      <c r="M18" s="62"/>
    </row>
    <row r="19" spans="1:13" x14ac:dyDescent="0.2">
      <c r="E19" s="60" t="s">
        <v>51</v>
      </c>
      <c r="F19" s="19" t="e">
        <f>VLOOKUP(B1,WklyJobs17,7)</f>
        <v>#N/A</v>
      </c>
      <c r="I19" s="62" t="str">
        <f>IF(ISERROR(INDEX(K12:L14,SMALL(IF(K12:K14=J12,ROW(K12:K14)),ROW(1:1)),2)),"",INDEX(K12:L14,SMALL(IF(K12:K14=B1,ROW(K12:K14)),ROW(1:1)),2))</f>
        <v/>
      </c>
      <c r="J19" s="62"/>
      <c r="K19" s="62"/>
      <c r="L19" s="62"/>
      <c r="M19" s="62"/>
    </row>
    <row r="21" spans="1:13" x14ac:dyDescent="0.2">
      <c r="B21" s="19" t="str">
        <f>VLOOKUP(A22,Running80,4,0)</f>
        <v/>
      </c>
      <c r="E21" s="55" t="str">
        <f>IF(B21&lt;&gt;0,"Week "&amp;B21,"No School")</f>
        <v xml:space="preserve">Week </v>
      </c>
    </row>
    <row r="22" spans="1:13" x14ac:dyDescent="0.2">
      <c r="A22" s="19">
        <f>A14+3</f>
        <v>9</v>
      </c>
      <c r="B22" s="19">
        <f>VLOOKUP(A22,Running80,2)</f>
        <v>6</v>
      </c>
      <c r="E22" s="57" t="str">
        <f>IF(ISNUMBER(B22),"Day "&amp;B22,"No School")</f>
        <v>Day 6</v>
      </c>
      <c r="F22" s="58">
        <f>VLOOKUP(A22,Running80,5)</f>
        <v>2</v>
      </c>
      <c r="G22" s="59"/>
      <c r="H22" s="59"/>
    </row>
    <row r="23" spans="1:13" x14ac:dyDescent="0.2">
      <c r="E23" s="60" t="s">
        <v>97</v>
      </c>
      <c r="F23" s="92" t="str">
        <f>IFERROR(VLOOKUP(A22,Course80,7,0),"")</f>
        <v>Atoms, Coulombs</v>
      </c>
      <c r="G23" s="60" t="s">
        <v>8</v>
      </c>
      <c r="H23" s="61">
        <f>IFERROR(VLOOKUP(A22,Course80,9,0),"")</f>
        <v>4</v>
      </c>
    </row>
    <row r="24" spans="1:13" x14ac:dyDescent="0.2">
      <c r="E24" s="60" t="s">
        <v>98</v>
      </c>
      <c r="F24" s="92" t="str">
        <f>IFERROR(IF(B22&lt;&gt;"",VLOOKUP(A22,Course80,7,1),""),"")</f>
        <v>Wirenuts, Pigtail Method</v>
      </c>
      <c r="G24" s="60" t="s">
        <v>8</v>
      </c>
      <c r="H24" s="61">
        <f>IFERROR(VLOOKUP(A22,Course80,9,1),"")</f>
        <v>5</v>
      </c>
    </row>
    <row r="25" spans="1:13" x14ac:dyDescent="0.2">
      <c r="A25" s="19">
        <f>A22+1</f>
        <v>10</v>
      </c>
      <c r="B25" s="19">
        <f>VLOOKUP(A25,Running80,2)</f>
        <v>7</v>
      </c>
      <c r="E25" s="57" t="str">
        <f>IF(ISNUMBER(B25),"Day "&amp;B25,"No School")</f>
        <v>Day 7</v>
      </c>
      <c r="F25" s="58">
        <f>VLOOKUP(A25,Running80,5)</f>
        <v>2</v>
      </c>
      <c r="G25" s="59"/>
      <c r="H25" s="59"/>
    </row>
    <row r="26" spans="1:13" x14ac:dyDescent="0.2">
      <c r="E26" s="60" t="s">
        <v>99</v>
      </c>
      <c r="F26" s="92" t="str">
        <f>IFERROR(VLOOKUP(A25,Course80,7,0),"")</f>
        <v>Resistors</v>
      </c>
      <c r="G26" s="60" t="s">
        <v>8</v>
      </c>
      <c r="H26" s="61">
        <f>IFERROR(VLOOKUP(A25,Course80,9,0),"")</f>
        <v>2</v>
      </c>
    </row>
    <row r="27" spans="1:13" x14ac:dyDescent="0.2">
      <c r="E27" s="60" t="s">
        <v>100</v>
      </c>
      <c r="F27" s="92" t="str">
        <f>IFERROR(IF(B25&lt;&gt;"",VLOOKUP(A25,Course80,7,1),""),"")</f>
        <v>TEST: Article 90</v>
      </c>
      <c r="G27" s="60" t="s">
        <v>8</v>
      </c>
      <c r="H27" s="61">
        <f>IFERROR(VLOOKUP(A25,Course80,9,1),"")</f>
        <v>3</v>
      </c>
    </row>
    <row r="28" spans="1:13" x14ac:dyDescent="0.2">
      <c r="A28" s="19">
        <f>A25+1</f>
        <v>11</v>
      </c>
      <c r="B28" s="19">
        <f>VLOOKUP(A28,Running80,2)</f>
        <v>8</v>
      </c>
      <c r="E28" s="57" t="str">
        <f>IF(ISNUMBER(B28),"Day "&amp;B28,"No School")</f>
        <v>Day 8</v>
      </c>
      <c r="F28" s="58">
        <f>VLOOKUP(A28,Running80,5)</f>
        <v>2</v>
      </c>
      <c r="G28" s="59"/>
      <c r="H28" s="59"/>
    </row>
    <row r="29" spans="1:13" x14ac:dyDescent="0.2">
      <c r="E29" s="60" t="s">
        <v>97</v>
      </c>
      <c r="F29" s="92" t="str">
        <f>IFERROR(VLOOKUP(A28,Course80,7,0),"")</f>
        <v>Ampere, Voltage</v>
      </c>
      <c r="G29" s="60" t="s">
        <v>8</v>
      </c>
      <c r="H29" s="61">
        <f>IFERROR(VLOOKUP(A28,Course80,9,0),"")</f>
        <v>4</v>
      </c>
    </row>
    <row r="30" spans="1:13" x14ac:dyDescent="0.2">
      <c r="E30" s="60" t="s">
        <v>98</v>
      </c>
      <c r="F30" s="92" t="str">
        <f>IFERROR(IF(B28&lt;&gt;"",VLOOKUP(A28,Course80,7,1),""),"")</f>
        <v>Duplex Recepticles</v>
      </c>
      <c r="G30" s="60" t="s">
        <v>8</v>
      </c>
      <c r="H30" s="61">
        <f>IFERROR(VLOOKUP(A28,Course80,9,1),"")</f>
        <v>5</v>
      </c>
    </row>
    <row r="31" spans="1:13" x14ac:dyDescent="0.2">
      <c r="A31" s="19">
        <f>A28+1</f>
        <v>12</v>
      </c>
      <c r="B31" s="19">
        <f>VLOOKUP(A31,Running80,2)</f>
        <v>9</v>
      </c>
      <c r="E31" s="57" t="str">
        <f>IF(ISNUMBER(B31),"Day "&amp;B31,"No School")</f>
        <v>Day 9</v>
      </c>
      <c r="F31" s="58">
        <f>VLOOKUP(A31,Running80,5)</f>
        <v>2</v>
      </c>
      <c r="G31" s="59"/>
      <c r="H31" s="59"/>
    </row>
    <row r="32" spans="1:13" x14ac:dyDescent="0.2">
      <c r="E32" s="60" t="s">
        <v>99</v>
      </c>
      <c r="F32" s="92" t="str">
        <f>IFERROR(VLOOKUP(A31,Course80,7,0),"")</f>
        <v>Open Circuit</v>
      </c>
      <c r="G32" s="60" t="s">
        <v>8</v>
      </c>
      <c r="H32" s="61">
        <f>IFERROR(VLOOKUP(A31,Course80,9,0),"")</f>
        <v>2</v>
      </c>
    </row>
    <row r="33" spans="1:8" x14ac:dyDescent="0.2">
      <c r="E33" s="60" t="s">
        <v>100</v>
      </c>
      <c r="F33" s="92" t="str">
        <f>IFERROR(IF(B31&lt;&gt;"",VLOOKUP(A31,Course80,7,1),""),"")</f>
        <v>Article 100</v>
      </c>
      <c r="G33" s="60" t="s">
        <v>8</v>
      </c>
      <c r="H33" s="61">
        <f>IFERROR(VLOOKUP(A31,Course80,9,1),"")</f>
        <v>3</v>
      </c>
    </row>
    <row r="34" spans="1:8" x14ac:dyDescent="0.2">
      <c r="A34" s="19">
        <f>A31+1</f>
        <v>13</v>
      </c>
      <c r="B34" s="19">
        <f>VLOOKUP(A34,Running80,2)</f>
        <v>10</v>
      </c>
      <c r="E34" s="57" t="str">
        <f>IF(ISNUMBER(B34),"Day "&amp;B34,"No School")</f>
        <v>Day 10</v>
      </c>
      <c r="F34" s="58">
        <f>VLOOKUP(A34,Running80,5)</f>
        <v>2</v>
      </c>
      <c r="G34" s="59"/>
      <c r="H34" s="59"/>
    </row>
    <row r="35" spans="1:8" x14ac:dyDescent="0.2">
      <c r="E35" s="60" t="s">
        <v>97</v>
      </c>
      <c r="F35" s="92" t="str">
        <f>IFERROR(VLOOKUP(A34,Course80,7,0),"")</f>
        <v>TEST: Intro to Electricity</v>
      </c>
      <c r="G35" s="60" t="s">
        <v>8</v>
      </c>
      <c r="H35" s="61">
        <f>IFERROR(VLOOKUP(A34,Course80,9,0),"")</f>
        <v>4</v>
      </c>
    </row>
    <row r="36" spans="1:8" x14ac:dyDescent="0.2">
      <c r="E36" s="60" t="s">
        <v>98</v>
      </c>
      <c r="F36" s="92" t="str">
        <f>IFERROR(IF(B34&lt;&gt;"",VLOOKUP(A34,Course80,7,1),""),"")</f>
        <v>HANDS-ON: Two Duplex Recepticles</v>
      </c>
      <c r="G36" s="60" t="s">
        <v>8</v>
      </c>
      <c r="H36" s="61">
        <f>IFERROR(VLOOKUP(A34,Course80,9,1),"")</f>
        <v>5</v>
      </c>
    </row>
    <row r="37" spans="1:8" x14ac:dyDescent="0.2">
      <c r="E37" s="57" t="s">
        <v>52</v>
      </c>
      <c r="F37" s="58" t="str">
        <f>E21</f>
        <v xml:space="preserve">Week </v>
      </c>
      <c r="G37" s="59"/>
      <c r="H37" s="59"/>
    </row>
    <row r="38" spans="1:8" x14ac:dyDescent="0.2">
      <c r="E38" s="60" t="s">
        <v>7</v>
      </c>
      <c r="F38" s="19" t="e">
        <f>VLOOKUP(B21,WklyHmwk17,7)</f>
        <v>#N/A</v>
      </c>
    </row>
    <row r="39" spans="1:8" x14ac:dyDescent="0.2">
      <c r="E39" s="60" t="s">
        <v>51</v>
      </c>
      <c r="F39" s="19" t="e">
        <f>VLOOKUP(B21,WklyJobs17,7)</f>
        <v>#N/A</v>
      </c>
    </row>
    <row r="41" spans="1:8" x14ac:dyDescent="0.2">
      <c r="B41" s="19" t="str">
        <f>VLOOKUP(A42,Running80,4,0)</f>
        <v/>
      </c>
      <c r="E41" s="55" t="str">
        <f>IF(B41&lt;&gt;0,"Week "&amp;B41,"No School")</f>
        <v xml:space="preserve">Week </v>
      </c>
    </row>
    <row r="42" spans="1:8" x14ac:dyDescent="0.2">
      <c r="A42" s="19">
        <f>A34+3</f>
        <v>16</v>
      </c>
      <c r="B42" s="19" t="str">
        <f>VLOOKUP(A42,Running80,2)</f>
        <v/>
      </c>
      <c r="E42" s="57" t="str">
        <f>IF(ISNUMBER(B42),"Day "&amp;B42,"No School")</f>
        <v>No School</v>
      </c>
      <c r="F42" s="58">
        <f>VLOOKUP(A42,Running80,5)</f>
        <v>3</v>
      </c>
      <c r="G42" s="59"/>
      <c r="H42" s="59"/>
    </row>
    <row r="43" spans="1:8" x14ac:dyDescent="0.2">
      <c r="E43" s="60" t="s">
        <v>97</v>
      </c>
      <c r="F43" s="92" t="str">
        <f>IFERROR(VLOOKUP(A42,Course80,7,0),"")</f>
        <v/>
      </c>
      <c r="G43" s="60" t="s">
        <v>8</v>
      </c>
      <c r="H43" s="61" t="str">
        <f>IFERROR(VLOOKUP(A42,Course80,9,0),"")</f>
        <v/>
      </c>
    </row>
    <row r="44" spans="1:8" x14ac:dyDescent="0.2">
      <c r="E44" s="60" t="s">
        <v>98</v>
      </c>
      <c r="F44" s="92" t="str">
        <f>IFERROR(IF(B42&lt;&gt;"",VLOOKUP(A42,Course80,7,1),""),"")</f>
        <v/>
      </c>
      <c r="G44" s="60" t="s">
        <v>8</v>
      </c>
      <c r="H44" s="61">
        <f>IFERROR(VLOOKUP(A42,Course80,9,1),"")</f>
        <v>5</v>
      </c>
    </row>
    <row r="45" spans="1:8" x14ac:dyDescent="0.2">
      <c r="A45" s="19">
        <f>A42+1</f>
        <v>17</v>
      </c>
      <c r="B45" s="19">
        <f>VLOOKUP(A45,Running80,2)</f>
        <v>11</v>
      </c>
      <c r="E45" s="57" t="str">
        <f>IF(ISNUMBER(B45),"Day "&amp;B45,"No School")</f>
        <v>Day 11</v>
      </c>
      <c r="F45" s="58">
        <f>VLOOKUP(A45,Running80,5)</f>
        <v>3</v>
      </c>
      <c r="G45" s="59"/>
      <c r="H45" s="59"/>
    </row>
    <row r="46" spans="1:8" x14ac:dyDescent="0.2">
      <c r="E46" s="60" t="s">
        <v>99</v>
      </c>
      <c r="F46" s="92" t="str">
        <f>IFERROR(VLOOKUP(A45,Course80,7,0),"")</f>
        <v>Short Circuit</v>
      </c>
      <c r="G46" s="60" t="s">
        <v>8</v>
      </c>
      <c r="H46" s="61">
        <f>IFERROR(VLOOKUP(A45,Course80,9,0),"")</f>
        <v>2</v>
      </c>
    </row>
    <row r="47" spans="1:8" x14ac:dyDescent="0.2">
      <c r="E47" s="60" t="s">
        <v>100</v>
      </c>
      <c r="F47" s="92" t="str">
        <f>IFERROR(IF(B45&lt;&gt;"",VLOOKUP(A45,Course80,7,1),""),"")</f>
        <v>Article 100</v>
      </c>
      <c r="G47" s="60" t="s">
        <v>8</v>
      </c>
      <c r="H47" s="61">
        <f>IFERROR(VLOOKUP(A45,Course80,9,1),"")</f>
        <v>3</v>
      </c>
    </row>
    <row r="48" spans="1:8" x14ac:dyDescent="0.2">
      <c r="A48" s="19">
        <f>A45+1</f>
        <v>18</v>
      </c>
      <c r="B48" s="19">
        <f>VLOOKUP(A48,Running80,2)</f>
        <v>12</v>
      </c>
      <c r="E48" s="57" t="str">
        <f>IF(ISNUMBER(B48),"Day "&amp;B48,"No School")</f>
        <v>Day 12</v>
      </c>
      <c r="F48" s="58">
        <f>VLOOKUP(A48,Running80,5)</f>
        <v>3</v>
      </c>
      <c r="G48" s="59"/>
      <c r="H48" s="59"/>
    </row>
    <row r="49" spans="1:8" x14ac:dyDescent="0.2">
      <c r="E49" s="60" t="s">
        <v>97</v>
      </c>
      <c r="F49" s="92" t="str">
        <f>IFERROR(VLOOKUP(A48,Course80,7,0),"")</f>
        <v>Ohm's Law</v>
      </c>
      <c r="G49" s="60" t="s">
        <v>8</v>
      </c>
      <c r="H49" s="61">
        <f>IFERROR(VLOOKUP(A48,Course80,9,0),"")</f>
        <v>4</v>
      </c>
    </row>
    <row r="50" spans="1:8" x14ac:dyDescent="0.2">
      <c r="E50" s="60" t="s">
        <v>98</v>
      </c>
      <c r="F50" s="92" t="str">
        <f>IFERROR(IF(B48&lt;&gt;"",VLOOKUP(A48,Course80,7,1),""),"")</f>
        <v>Lamp Holders, Hickeys</v>
      </c>
      <c r="G50" s="60" t="s">
        <v>8</v>
      </c>
      <c r="H50" s="61">
        <f>IFERROR(VLOOKUP(A48,Course80,9,1),"")</f>
        <v>5</v>
      </c>
    </row>
    <row r="51" spans="1:8" x14ac:dyDescent="0.2">
      <c r="A51" s="19">
        <f>A48+1</f>
        <v>19</v>
      </c>
      <c r="B51" s="19">
        <f>VLOOKUP(A51,Running80,2)</f>
        <v>13</v>
      </c>
      <c r="E51" s="57" t="str">
        <f>IF(ISNUMBER(B51),"Day "&amp;B51,"No School")</f>
        <v>Day 13</v>
      </c>
      <c r="F51" s="58">
        <f>VLOOKUP(A51,Running80,5)</f>
        <v>3</v>
      </c>
      <c r="G51" s="59"/>
      <c r="H51" s="59"/>
    </row>
    <row r="52" spans="1:8" x14ac:dyDescent="0.2">
      <c r="E52" s="60" t="s">
        <v>99</v>
      </c>
      <c r="F52" s="92" t="str">
        <f>IFERROR(VLOOKUP(A51,Course80,7,0),"")</f>
        <v>Ohm's Law</v>
      </c>
      <c r="G52" s="60" t="s">
        <v>8</v>
      </c>
      <c r="H52" s="61">
        <f>IFERROR(VLOOKUP(A51,Course80,9,0),"")</f>
        <v>2</v>
      </c>
    </row>
    <row r="53" spans="1:8" x14ac:dyDescent="0.2">
      <c r="E53" s="60" t="s">
        <v>100</v>
      </c>
      <c r="F53" s="92" t="str">
        <f>IFERROR(IF(B51&lt;&gt;"",VLOOKUP(A51,Course80,7,1),""),"")</f>
        <v>Article 100</v>
      </c>
      <c r="G53" s="60" t="s">
        <v>8</v>
      </c>
      <c r="H53" s="61">
        <f>IFERROR(VLOOKUP(A51,Course80,9,1),"")</f>
        <v>3</v>
      </c>
    </row>
    <row r="54" spans="1:8" x14ac:dyDescent="0.2">
      <c r="A54" s="19">
        <f>A51+1</f>
        <v>20</v>
      </c>
      <c r="B54" s="19">
        <f>VLOOKUP(A54,Running80,2)</f>
        <v>14</v>
      </c>
      <c r="E54" s="57" t="str">
        <f>IF(ISNUMBER(B54),"Day "&amp;B54,"No School")</f>
        <v>Day 14</v>
      </c>
      <c r="F54" s="58">
        <f>VLOOKUP(A54,Running80,5)</f>
        <v>3</v>
      </c>
      <c r="G54" s="59"/>
      <c r="H54" s="59"/>
    </row>
    <row r="55" spans="1:8" x14ac:dyDescent="0.2">
      <c r="E55" s="60" t="s">
        <v>97</v>
      </c>
      <c r="F55" s="92" t="str">
        <f>IFERROR(VLOOKUP(A54,Course80,7,0),"")</f>
        <v>TEST: Ohm's Wheel</v>
      </c>
      <c r="G55" s="60" t="s">
        <v>8</v>
      </c>
      <c r="H55" s="61">
        <f>IFERROR(VLOOKUP(A54,Course80,9,0),"")</f>
        <v>4</v>
      </c>
    </row>
    <row r="56" spans="1:8" x14ac:dyDescent="0.2">
      <c r="E56" s="60" t="s">
        <v>98</v>
      </c>
      <c r="F56" s="92" t="str">
        <f>IFERROR(IF(B54&lt;&gt;"",VLOOKUP(A54,Course80,7,1),""),"")</f>
        <v>HANDS-ON: Switch Two Luminaires Circuit</v>
      </c>
      <c r="G56" s="60" t="s">
        <v>8</v>
      </c>
      <c r="H56" s="61">
        <f>IFERROR(VLOOKUP(A54,Course80,9,1),"")</f>
        <v>5</v>
      </c>
    </row>
    <row r="57" spans="1:8" x14ac:dyDescent="0.2">
      <c r="E57" s="57" t="s">
        <v>52</v>
      </c>
      <c r="F57" s="58" t="str">
        <f>E41</f>
        <v xml:space="preserve">Week </v>
      </c>
      <c r="G57" s="59"/>
      <c r="H57" s="59"/>
    </row>
    <row r="58" spans="1:8" x14ac:dyDescent="0.2">
      <c r="E58" s="60" t="s">
        <v>7</v>
      </c>
      <c r="F58" s="19" t="e">
        <f>VLOOKUP(B41,WklyHmwk17,7)</f>
        <v>#N/A</v>
      </c>
    </row>
    <row r="59" spans="1:8" x14ac:dyDescent="0.2">
      <c r="E59" s="60" t="s">
        <v>51</v>
      </c>
      <c r="F59" s="19" t="e">
        <f>VLOOKUP(B41,WklyJobs17,7)</f>
        <v>#N/A</v>
      </c>
    </row>
    <row r="61" spans="1:8" x14ac:dyDescent="0.2">
      <c r="B61" s="19" t="str">
        <f>VLOOKUP(A62,Running80,4,0)</f>
        <v/>
      </c>
      <c r="E61" s="55" t="str">
        <f>IF(B61&lt;&gt;0,"Week "&amp;B61,"No School")</f>
        <v xml:space="preserve">Week </v>
      </c>
    </row>
    <row r="62" spans="1:8" x14ac:dyDescent="0.2">
      <c r="A62" s="19">
        <f>A54+3</f>
        <v>23</v>
      </c>
      <c r="B62" s="19">
        <f>VLOOKUP(A62,Running80,2)</f>
        <v>15</v>
      </c>
      <c r="E62" s="57" t="str">
        <f>IF(ISNUMBER(B62),"Day "&amp;B62,"No School")</f>
        <v>Day 15</v>
      </c>
      <c r="F62" s="58">
        <f>VLOOKUP(A62,Running80,5)</f>
        <v>4</v>
      </c>
      <c r="G62" s="59"/>
      <c r="H62" s="59"/>
    </row>
    <row r="63" spans="1:8" x14ac:dyDescent="0.2">
      <c r="E63" s="60" t="s">
        <v>97</v>
      </c>
      <c r="F63" s="92" t="str">
        <f>IFERROR(VLOOKUP(A62,Course80,7,0),"")</f>
        <v>Watt's Law, Series Circuits</v>
      </c>
      <c r="G63" s="60" t="s">
        <v>8</v>
      </c>
      <c r="H63" s="61">
        <f>IFERROR(VLOOKUP(A62,Course80,9,0),"")</f>
        <v>4</v>
      </c>
    </row>
    <row r="64" spans="1:8" x14ac:dyDescent="0.2">
      <c r="E64" s="60" t="s">
        <v>98</v>
      </c>
      <c r="F64" s="92" t="str">
        <f>IFERROR(IF(B62&lt;&gt;"",VLOOKUP(A62,Course80,7,1),""),"")</f>
        <v>Single and Double Pole Switches</v>
      </c>
      <c r="G64" s="60" t="s">
        <v>8</v>
      </c>
      <c r="H64" s="61">
        <f>IFERROR(VLOOKUP(A62,Course80,9,1),"")</f>
        <v>5</v>
      </c>
    </row>
    <row r="65" spans="1:8" x14ac:dyDescent="0.2">
      <c r="A65" s="19">
        <f>A62+1</f>
        <v>24</v>
      </c>
      <c r="B65" s="19">
        <f>VLOOKUP(A65,Running80,2)</f>
        <v>16</v>
      </c>
      <c r="E65" s="57" t="str">
        <f>IF(ISNUMBER(B65),"Day "&amp;B65,"No School")</f>
        <v>Day 16</v>
      </c>
      <c r="F65" s="58">
        <f>VLOOKUP(A65,Running80,5)</f>
        <v>4</v>
      </c>
      <c r="G65" s="59"/>
      <c r="H65" s="59"/>
    </row>
    <row r="66" spans="1:8" x14ac:dyDescent="0.2">
      <c r="E66" s="60" t="s">
        <v>99</v>
      </c>
      <c r="F66" s="92" t="str">
        <f>IFERROR(VLOOKUP(A65,Course80,7,0),"")</f>
        <v>Series Circuit Current</v>
      </c>
      <c r="G66" s="60" t="s">
        <v>8</v>
      </c>
      <c r="H66" s="61">
        <f>IFERROR(VLOOKUP(A65,Course80,9,0),"")</f>
        <v>2</v>
      </c>
    </row>
    <row r="67" spans="1:8" x14ac:dyDescent="0.2">
      <c r="E67" s="60" t="s">
        <v>100</v>
      </c>
      <c r="F67" s="92" t="str">
        <f>IFERROR(IF(B65&lt;&gt;"",VLOOKUP(A65,Course80,7,1),""),"")</f>
        <v>TEST: Article 100</v>
      </c>
      <c r="G67" s="60" t="s">
        <v>8</v>
      </c>
      <c r="H67" s="61">
        <f>IFERROR(VLOOKUP(A65,Course80,9,1),"")</f>
        <v>3</v>
      </c>
    </row>
    <row r="68" spans="1:8" x14ac:dyDescent="0.2">
      <c r="A68" s="19">
        <f>A65+1</f>
        <v>25</v>
      </c>
      <c r="B68" s="19">
        <f>VLOOKUP(A68,Running80,2)</f>
        <v>17</v>
      </c>
      <c r="E68" s="57" t="str">
        <f>IF(ISNUMBER(B68),"Day "&amp;B68,"No School")</f>
        <v>Day 17</v>
      </c>
      <c r="F68" s="58">
        <f>VLOOKUP(A68,Running80,5)</f>
        <v>4</v>
      </c>
      <c r="G68" s="59"/>
      <c r="H68" s="59"/>
    </row>
    <row r="69" spans="1:8" x14ac:dyDescent="0.2">
      <c r="E69" s="60" t="s">
        <v>97</v>
      </c>
      <c r="F69" s="92" t="str">
        <f>IFERROR(VLOOKUP(A68,Course80,7,0),"")</f>
        <v>Series Circuits</v>
      </c>
      <c r="G69" s="60" t="s">
        <v>8</v>
      </c>
      <c r="H69" s="61">
        <f>IFERROR(VLOOKUP(A68,Course80,9,0),"")</f>
        <v>4</v>
      </c>
    </row>
    <row r="70" spans="1:8" x14ac:dyDescent="0.2">
      <c r="E70" s="60" t="s">
        <v>98</v>
      </c>
      <c r="F70" s="92" t="str">
        <f>IFERROR(IF(B68&lt;&gt;"",VLOOKUP(A68,Course80,7,1),""),"")</f>
        <v>Three-way circuits</v>
      </c>
      <c r="G70" s="60" t="s">
        <v>8</v>
      </c>
      <c r="H70" s="61">
        <f>IFERROR(VLOOKUP(A68,Course80,9,1),"")</f>
        <v>5</v>
      </c>
    </row>
    <row r="71" spans="1:8" x14ac:dyDescent="0.2">
      <c r="A71" s="19">
        <f>A68+1</f>
        <v>26</v>
      </c>
      <c r="B71" s="19">
        <f>VLOOKUP(A71,Running80,2)</f>
        <v>18</v>
      </c>
      <c r="E71" s="57" t="str">
        <f>IF(ISNUMBER(B71),"Day "&amp;B71,"No School")</f>
        <v>Day 18</v>
      </c>
      <c r="F71" s="58">
        <f>VLOOKUP(A71,Running80,5)</f>
        <v>4</v>
      </c>
      <c r="G71" s="59"/>
      <c r="H71" s="59"/>
    </row>
    <row r="72" spans="1:8" x14ac:dyDescent="0.2">
      <c r="E72" s="60" t="s">
        <v>99</v>
      </c>
      <c r="F72" s="92" t="str">
        <f>IFERROR(VLOOKUP(A71,Course80,7,0),"")</f>
        <v>Series Circuit Voltage</v>
      </c>
      <c r="G72" s="60" t="s">
        <v>8</v>
      </c>
      <c r="H72" s="61">
        <f>IFERROR(VLOOKUP(A71,Course80,9,0),"")</f>
        <v>2</v>
      </c>
    </row>
    <row r="73" spans="1:8" x14ac:dyDescent="0.2">
      <c r="E73" s="60" t="s">
        <v>100</v>
      </c>
      <c r="F73" s="92" t="str">
        <f>IFERROR(IF(B71&lt;&gt;"",VLOOKUP(A71,Course80,7,1),""),"")</f>
        <v>Article 110</v>
      </c>
      <c r="G73" s="60" t="s">
        <v>8</v>
      </c>
      <c r="H73" s="61">
        <f>IFERROR(VLOOKUP(A71,Course80,9,1),"")</f>
        <v>3</v>
      </c>
    </row>
    <row r="74" spans="1:8" x14ac:dyDescent="0.2">
      <c r="A74" s="19">
        <f>A71+1</f>
        <v>27</v>
      </c>
      <c r="B74" s="19">
        <f>VLOOKUP(A74,Running80,2)</f>
        <v>19</v>
      </c>
      <c r="E74" s="57" t="str">
        <f>IF(ISNUMBER(B74),"Day "&amp;B74,"No School")</f>
        <v>Day 19</v>
      </c>
      <c r="F74" s="58">
        <f>VLOOKUP(A74,Running80,5)</f>
        <v>4</v>
      </c>
      <c r="G74" s="59"/>
      <c r="H74" s="59"/>
    </row>
    <row r="75" spans="1:8" x14ac:dyDescent="0.2">
      <c r="E75" s="60" t="s">
        <v>97</v>
      </c>
      <c r="F75" s="92" t="str">
        <f>IFERROR(VLOOKUP(A74,Course80,7,0),"")</f>
        <v>TEST: Series Circuits</v>
      </c>
      <c r="G75" s="60" t="s">
        <v>8</v>
      </c>
      <c r="H75" s="61">
        <f>IFERROR(VLOOKUP(A74,Course80,9,0),"")</f>
        <v>4</v>
      </c>
    </row>
    <row r="76" spans="1:8" x14ac:dyDescent="0.2">
      <c r="E76" s="60" t="s">
        <v>98</v>
      </c>
      <c r="F76" s="92" t="str">
        <f>IFERROR(IF(B74&lt;&gt;"",VLOOKUP(A74,Course80,7,1),""),"")</f>
        <v>Residential Circuits</v>
      </c>
      <c r="G76" s="60" t="s">
        <v>8</v>
      </c>
      <c r="H76" s="61">
        <f>IFERROR(VLOOKUP(A74,Course80,9,1),"")</f>
        <v>5</v>
      </c>
    </row>
    <row r="77" spans="1:8" x14ac:dyDescent="0.2">
      <c r="E77" s="57" t="s">
        <v>52</v>
      </c>
      <c r="F77" s="58" t="str">
        <f>E61</f>
        <v xml:space="preserve">Week </v>
      </c>
      <c r="G77" s="59"/>
      <c r="H77" s="59"/>
    </row>
    <row r="78" spans="1:8" x14ac:dyDescent="0.2">
      <c r="E78" s="60" t="s">
        <v>7</v>
      </c>
      <c r="F78" s="19" t="e">
        <f>VLOOKUP(B61,WklyHmwk17,7)</f>
        <v>#N/A</v>
      </c>
    </row>
    <row r="79" spans="1:8" x14ac:dyDescent="0.2">
      <c r="E79" s="60" t="s">
        <v>51</v>
      </c>
      <c r="F79" s="19" t="e">
        <f>VLOOKUP(B61,WklyJobs17,7)</f>
        <v>#N/A</v>
      </c>
    </row>
    <row r="81" spans="1:8" x14ac:dyDescent="0.2">
      <c r="B81" s="19" t="str">
        <f>VLOOKUP(A82,Running80,4,0)</f>
        <v/>
      </c>
      <c r="E81" s="55" t="str">
        <f>IF(B81&lt;&gt;0,"Week "&amp;B81,"No School")</f>
        <v xml:space="preserve">Week </v>
      </c>
    </row>
    <row r="82" spans="1:8" x14ac:dyDescent="0.2">
      <c r="A82" s="19">
        <f>A74+3</f>
        <v>30</v>
      </c>
      <c r="B82" s="19">
        <f>VLOOKUP(A82,Running80,2)</f>
        <v>20</v>
      </c>
      <c r="E82" s="57" t="str">
        <f>IF(ISNUMBER(B82),"Day "&amp;B82,"No School")</f>
        <v>Day 20</v>
      </c>
      <c r="F82" s="58">
        <f>VLOOKUP(A82,Running80,5)</f>
        <v>5</v>
      </c>
      <c r="G82" s="59"/>
      <c r="H82" s="59"/>
    </row>
    <row r="83" spans="1:8" x14ac:dyDescent="0.2">
      <c r="E83" s="60" t="s">
        <v>97</v>
      </c>
      <c r="F83" s="92" t="str">
        <f>IFERROR(VLOOKUP(A82,Course80,7,0),"")</f>
        <v>Parallel Circuits, Conductance Method</v>
      </c>
      <c r="G83" s="60" t="s">
        <v>8</v>
      </c>
      <c r="H83" s="61">
        <f>IFERROR(VLOOKUP(A82,Course80,9,0),"")</f>
        <v>4</v>
      </c>
    </row>
    <row r="84" spans="1:8" x14ac:dyDescent="0.2">
      <c r="E84" s="60" t="s">
        <v>98</v>
      </c>
      <c r="F84" s="92" t="str">
        <f>IFERROR(IF(B82&lt;&gt;"",VLOOKUP(A82,Course80,7,1),""),"")</f>
        <v>Residential Circuits</v>
      </c>
      <c r="G84" s="60" t="s">
        <v>8</v>
      </c>
      <c r="H84" s="61">
        <f>IFERROR(VLOOKUP(A82,Course80,9,1),"")</f>
        <v>5</v>
      </c>
    </row>
    <row r="85" spans="1:8" x14ac:dyDescent="0.2">
      <c r="A85" s="19">
        <f>A82+1</f>
        <v>31</v>
      </c>
      <c r="B85" s="19">
        <f>VLOOKUP(A85,Running80,2)</f>
        <v>21</v>
      </c>
      <c r="E85" s="57" t="str">
        <f>IF(ISNUMBER(B85),"Day "&amp;B85,"No School")</f>
        <v>Day 21</v>
      </c>
      <c r="F85" s="58">
        <f>VLOOKUP(A85,Running80,5)</f>
        <v>5</v>
      </c>
      <c r="G85" s="59"/>
      <c r="H85" s="59"/>
    </row>
    <row r="86" spans="1:8" x14ac:dyDescent="0.2">
      <c r="E86" s="60" t="s">
        <v>99</v>
      </c>
      <c r="F86" s="92" t="str">
        <f>IFERROR(VLOOKUP(A85,Course80,7,0),"")</f>
        <v>HANDS-ON: Series Circuits</v>
      </c>
      <c r="G86" s="60" t="s">
        <v>8</v>
      </c>
      <c r="H86" s="61">
        <f>IFERROR(VLOOKUP(A85,Course80,9,0),"")</f>
        <v>2</v>
      </c>
    </row>
    <row r="87" spans="1:8" x14ac:dyDescent="0.2">
      <c r="E87" s="60" t="s">
        <v>100</v>
      </c>
      <c r="F87" s="92" t="str">
        <f>IFERROR(IF(B85&lt;&gt;"",VLOOKUP(A85,Course80,7,1),""),"")</f>
        <v>Articles 110, 200</v>
      </c>
      <c r="G87" s="60" t="s">
        <v>8</v>
      </c>
      <c r="H87" s="61">
        <f>IFERROR(VLOOKUP(A85,Course80,9,1),"")</f>
        <v>3</v>
      </c>
    </row>
    <row r="88" spans="1:8" x14ac:dyDescent="0.2">
      <c r="A88" s="19">
        <f>A85+1</f>
        <v>32</v>
      </c>
      <c r="B88" s="19">
        <f>VLOOKUP(A88,Running80,2)</f>
        <v>22</v>
      </c>
      <c r="E88" s="57" t="str">
        <f>IF(ISNUMBER(B88),"Day "&amp;B88,"No School")</f>
        <v>Day 22</v>
      </c>
      <c r="F88" s="58">
        <f>VLOOKUP(A88,Running80,5)</f>
        <v>5</v>
      </c>
      <c r="G88" s="59"/>
      <c r="H88" s="59"/>
    </row>
    <row r="89" spans="1:8" x14ac:dyDescent="0.2">
      <c r="E89" s="60" t="s">
        <v>97</v>
      </c>
      <c r="F89" s="92" t="str">
        <f>IFERROR(VLOOKUP(A88,Course80,7,0),"")</f>
        <v>Parallel Circuits</v>
      </c>
      <c r="G89" s="60" t="s">
        <v>8</v>
      </c>
      <c r="H89" s="61">
        <f>IFERROR(VLOOKUP(A88,Course80,9,0),"")</f>
        <v>4</v>
      </c>
    </row>
    <row r="90" spans="1:8" x14ac:dyDescent="0.2">
      <c r="E90" s="60" t="s">
        <v>98</v>
      </c>
      <c r="F90" s="92" t="str">
        <f>IFERROR(IF(B88&lt;&gt;"",VLOOKUP(A88,Course80,7,1),""),"")</f>
        <v>Residential Circuits</v>
      </c>
      <c r="G90" s="60" t="s">
        <v>8</v>
      </c>
      <c r="H90" s="61">
        <f>IFERROR(VLOOKUP(A88,Course80,9,1),"")</f>
        <v>5</v>
      </c>
    </row>
    <row r="91" spans="1:8" x14ac:dyDescent="0.2">
      <c r="A91" s="19">
        <f>A88+1</f>
        <v>33</v>
      </c>
      <c r="B91" s="19">
        <f>VLOOKUP(A91,Running80,2)</f>
        <v>23</v>
      </c>
      <c r="E91" s="57" t="str">
        <f>IF(ISNUMBER(B91),"Day "&amp;B91,"No School")</f>
        <v>Day 23</v>
      </c>
      <c r="F91" s="58">
        <f>VLOOKUP(A91,Running80,5)</f>
        <v>5</v>
      </c>
      <c r="G91" s="59"/>
      <c r="H91" s="59"/>
    </row>
    <row r="92" spans="1:8" x14ac:dyDescent="0.2">
      <c r="E92" s="60" t="s">
        <v>99</v>
      </c>
      <c r="F92" s="92" t="str">
        <f>IFERROR(VLOOKUP(A91,Course80,7,0),"")</f>
        <v>Parallel Circuit Conductance</v>
      </c>
      <c r="G92" s="60" t="s">
        <v>8</v>
      </c>
      <c r="H92" s="61">
        <f>IFERROR(VLOOKUP(A91,Course80,9,0),"")</f>
        <v>2</v>
      </c>
    </row>
    <row r="93" spans="1:8" x14ac:dyDescent="0.2">
      <c r="E93" s="60" t="s">
        <v>100</v>
      </c>
      <c r="F93" s="92" t="str">
        <f>IFERROR(IF(B91&lt;&gt;"",VLOOKUP(A91,Course80,7,1),""),"")</f>
        <v>Article 200</v>
      </c>
      <c r="G93" s="60" t="s">
        <v>8</v>
      </c>
      <c r="H93" s="61">
        <f>IFERROR(VLOOKUP(A91,Course80,9,1),"")</f>
        <v>3</v>
      </c>
    </row>
    <row r="94" spans="1:8" x14ac:dyDescent="0.2">
      <c r="A94" s="19">
        <f>A91+1</f>
        <v>34</v>
      </c>
      <c r="B94" s="19">
        <f>VLOOKUP(A94,Running80,2)</f>
        <v>24</v>
      </c>
      <c r="E94" s="57" t="str">
        <f>IF(ISNUMBER(B94),"Day "&amp;B94,"No School")</f>
        <v>Day 24</v>
      </c>
      <c r="F94" s="58">
        <f>VLOOKUP(A94,Running80,5)</f>
        <v>5</v>
      </c>
      <c r="G94" s="59"/>
      <c r="H94" s="59"/>
    </row>
    <row r="95" spans="1:8" x14ac:dyDescent="0.2">
      <c r="E95" s="60" t="s">
        <v>97</v>
      </c>
      <c r="F95" s="92" t="str">
        <f>IFERROR(VLOOKUP(A94,Course80,7,0),"")</f>
        <v>TEST: Parallel Circuits</v>
      </c>
      <c r="G95" s="60" t="s">
        <v>8</v>
      </c>
      <c r="H95" s="61">
        <f>IFERROR(VLOOKUP(A94,Course80,9,0),"")</f>
        <v>4</v>
      </c>
    </row>
    <row r="96" spans="1:8" x14ac:dyDescent="0.2">
      <c r="E96" s="60" t="s">
        <v>98</v>
      </c>
      <c r="F96" s="92" t="str">
        <f>IFERROR(IF(B94&lt;&gt;"",VLOOKUP(A94,Course80,7,1),""),"")</f>
        <v>HANDS-ON: Switched Luminaire and Duplex Circuit, Switch HR</v>
      </c>
      <c r="G96" s="60" t="s">
        <v>8</v>
      </c>
      <c r="H96" s="61">
        <f>IFERROR(VLOOKUP(A94,Course80,9,1),"")</f>
        <v>5</v>
      </c>
    </row>
    <row r="97" spans="1:8" x14ac:dyDescent="0.2">
      <c r="E97" s="57" t="s">
        <v>52</v>
      </c>
      <c r="F97" s="58" t="str">
        <f>E81</f>
        <v xml:space="preserve">Week </v>
      </c>
      <c r="G97" s="59"/>
      <c r="H97" s="59"/>
    </row>
    <row r="98" spans="1:8" x14ac:dyDescent="0.2">
      <c r="E98" s="60" t="s">
        <v>7</v>
      </c>
      <c r="F98" s="19" t="e">
        <f>VLOOKUP(B81,WklyHmwk17,7)</f>
        <v>#N/A</v>
      </c>
    </row>
    <row r="99" spans="1:8" x14ac:dyDescent="0.2">
      <c r="E99" s="60" t="s">
        <v>51</v>
      </c>
      <c r="F99" s="19" t="e">
        <f>VLOOKUP(B81,WklyJobs17,7)</f>
        <v>#N/A</v>
      </c>
    </row>
    <row r="101" spans="1:8" x14ac:dyDescent="0.2">
      <c r="B101" s="19" t="str">
        <f>VLOOKUP(A102,Running80,4,0)</f>
        <v/>
      </c>
      <c r="E101" s="55" t="str">
        <f>IF(B101&lt;&gt;0,"Week "&amp;B101,"No School")</f>
        <v xml:space="preserve">Week </v>
      </c>
    </row>
    <row r="102" spans="1:8" x14ac:dyDescent="0.2">
      <c r="A102" s="19">
        <f>A94+3</f>
        <v>37</v>
      </c>
      <c r="B102" s="19">
        <f>VLOOKUP(A102,Running80,2)</f>
        <v>25</v>
      </c>
      <c r="E102" s="57" t="str">
        <f>IF(ISNUMBER(B102),"Day "&amp;B102,"No School")</f>
        <v>Day 25</v>
      </c>
      <c r="F102" s="58">
        <f>VLOOKUP(A102,Running80,5)</f>
        <v>6</v>
      </c>
      <c r="G102" s="59"/>
      <c r="H102" s="59"/>
    </row>
    <row r="103" spans="1:8" x14ac:dyDescent="0.2">
      <c r="E103" s="60" t="s">
        <v>97</v>
      </c>
      <c r="F103" s="92" t="str">
        <f>IFERROR(VLOOKUP(A102,Course80,7,0),"")</f>
        <v>Combination Circuits</v>
      </c>
      <c r="G103" s="60" t="s">
        <v>8</v>
      </c>
      <c r="H103" s="61">
        <f>IFERROR(VLOOKUP(A102,Course80,9,0),"")</f>
        <v>4</v>
      </c>
    </row>
    <row r="104" spans="1:8" x14ac:dyDescent="0.2">
      <c r="E104" s="60" t="s">
        <v>98</v>
      </c>
      <c r="F104" s="92" t="str">
        <f>IFERROR(IF(B102&lt;&gt;"",VLOOKUP(A102,Course80,7,1),""),"")</f>
        <v>Residential Circuits</v>
      </c>
      <c r="G104" s="60" t="s">
        <v>8</v>
      </c>
      <c r="H104" s="61">
        <f>IFERROR(VLOOKUP(A102,Course80,9,1),"")</f>
        <v>5</v>
      </c>
    </row>
    <row r="105" spans="1:8" x14ac:dyDescent="0.2">
      <c r="A105" s="19">
        <f>A102+1</f>
        <v>38</v>
      </c>
      <c r="B105" s="19">
        <f>VLOOKUP(A105,Running80,2)</f>
        <v>26</v>
      </c>
      <c r="E105" s="57" t="str">
        <f>IF(ISNUMBER(B105),"Day "&amp;B105,"No School")</f>
        <v>Day 26</v>
      </c>
      <c r="F105" s="58">
        <f>VLOOKUP(A105,Running80,5)</f>
        <v>6</v>
      </c>
      <c r="G105" s="59"/>
      <c r="H105" s="59"/>
    </row>
    <row r="106" spans="1:8" x14ac:dyDescent="0.2">
      <c r="E106" s="60" t="s">
        <v>99</v>
      </c>
      <c r="F106" s="92" t="str">
        <f>IFERROR(VLOOKUP(A105,Course80,7,0),"")</f>
        <v>Parallel Circuit Characteristics</v>
      </c>
      <c r="G106" s="60" t="s">
        <v>8</v>
      </c>
      <c r="H106" s="61">
        <f>IFERROR(VLOOKUP(A105,Course80,9,0),"")</f>
        <v>2</v>
      </c>
    </row>
    <row r="107" spans="1:8" x14ac:dyDescent="0.2">
      <c r="E107" s="60" t="s">
        <v>100</v>
      </c>
      <c r="F107" s="92" t="str">
        <f>IFERROR(IF(B105&lt;&gt;"",VLOOKUP(A105,Course80,7,1),""),"")</f>
        <v>TEST: Article 110, 200</v>
      </c>
      <c r="G107" s="60" t="s">
        <v>8</v>
      </c>
      <c r="H107" s="61">
        <f>IFERROR(VLOOKUP(A105,Course80,9,1),"")</f>
        <v>3</v>
      </c>
    </row>
    <row r="108" spans="1:8" x14ac:dyDescent="0.2">
      <c r="A108" s="19">
        <f>A105+1</f>
        <v>39</v>
      </c>
      <c r="B108" s="19">
        <f>VLOOKUP(A108,Running80,2)</f>
        <v>27</v>
      </c>
      <c r="E108" s="57" t="str">
        <f>IF(ISNUMBER(B108),"Day "&amp;B108,"No School")</f>
        <v>Day 27</v>
      </c>
      <c r="F108" s="58">
        <f>VLOOKUP(A108,Running80,5)</f>
        <v>6</v>
      </c>
      <c r="G108" s="59"/>
      <c r="H108" s="59"/>
    </row>
    <row r="109" spans="1:8" x14ac:dyDescent="0.2">
      <c r="E109" s="60" t="s">
        <v>97</v>
      </c>
      <c r="F109" s="92" t="str">
        <f>IFERROR(VLOOKUP(A108,Course80,7,0),"")</f>
        <v>Combination Circuits</v>
      </c>
      <c r="G109" s="60" t="s">
        <v>8</v>
      </c>
      <c r="H109" s="61">
        <f>IFERROR(VLOOKUP(A108,Course80,9,0),"")</f>
        <v>4</v>
      </c>
    </row>
    <row r="110" spans="1:8" x14ac:dyDescent="0.2">
      <c r="E110" s="60" t="s">
        <v>98</v>
      </c>
      <c r="F110" s="92" t="str">
        <f>IFERROR(IF(B108&lt;&gt;"",VLOOKUP(A108,Course80,7,1),""),"")</f>
        <v>Residential Circuits</v>
      </c>
      <c r="G110" s="60" t="s">
        <v>8</v>
      </c>
      <c r="H110" s="61">
        <f>IFERROR(VLOOKUP(A108,Course80,9,1),"")</f>
        <v>5</v>
      </c>
    </row>
    <row r="111" spans="1:8" x14ac:dyDescent="0.2">
      <c r="A111" s="19">
        <f>A108+1</f>
        <v>40</v>
      </c>
      <c r="B111" s="19">
        <f>VLOOKUP(A111,Running80,2)</f>
        <v>28</v>
      </c>
      <c r="E111" s="57" t="str">
        <f>IF(ISNUMBER(B111),"Day "&amp;B111,"No School")</f>
        <v>Day 28</v>
      </c>
      <c r="F111" s="58">
        <f>VLOOKUP(A111,Running80,5)</f>
        <v>6</v>
      </c>
      <c r="G111" s="59"/>
      <c r="H111" s="59"/>
    </row>
    <row r="112" spans="1:8" x14ac:dyDescent="0.2">
      <c r="E112" s="60" t="s">
        <v>99</v>
      </c>
      <c r="F112" s="92" t="str">
        <f>IFERROR(VLOOKUP(A111,Course80,7,0),"")</f>
        <v>HANDS-ON: Parallel Circuits</v>
      </c>
      <c r="G112" s="60" t="s">
        <v>8</v>
      </c>
      <c r="H112" s="61">
        <f>IFERROR(VLOOKUP(A111,Course80,9,0),"")</f>
        <v>2</v>
      </c>
    </row>
    <row r="113" spans="1:8" x14ac:dyDescent="0.2">
      <c r="E113" s="60" t="s">
        <v>100</v>
      </c>
      <c r="F113" s="92" t="str">
        <f>IFERROR(IF(B111&lt;&gt;"",VLOOKUP(A111,Course80,7,1),""),"")</f>
        <v>Article 300</v>
      </c>
      <c r="G113" s="60" t="s">
        <v>8</v>
      </c>
      <c r="H113" s="61">
        <f>IFERROR(VLOOKUP(A111,Course80,9,1),"")</f>
        <v>3</v>
      </c>
    </row>
    <row r="114" spans="1:8" x14ac:dyDescent="0.2">
      <c r="A114" s="19">
        <f>A111+1</f>
        <v>41</v>
      </c>
      <c r="B114" s="19">
        <f>VLOOKUP(A114,Running80,2)</f>
        <v>29</v>
      </c>
      <c r="E114" s="57" t="str">
        <f>IF(ISNUMBER(B114),"Day "&amp;B114,"No School")</f>
        <v>Day 29</v>
      </c>
      <c r="F114" s="58">
        <f>VLOOKUP(A114,Running80,5)</f>
        <v>6</v>
      </c>
      <c r="G114" s="59"/>
      <c r="H114" s="59"/>
    </row>
    <row r="115" spans="1:8" x14ac:dyDescent="0.2">
      <c r="E115" s="60" t="s">
        <v>97</v>
      </c>
      <c r="F115" s="92" t="str">
        <f>IFERROR(VLOOKUP(A114,Course80,7,0),"")</f>
        <v>TEST: Combination Circuits</v>
      </c>
      <c r="G115" s="60" t="s">
        <v>8</v>
      </c>
      <c r="H115" s="61">
        <f>IFERROR(VLOOKUP(A114,Course80,9,0),"")</f>
        <v>4</v>
      </c>
    </row>
    <row r="116" spans="1:8" x14ac:dyDescent="0.2">
      <c r="E116" s="60" t="s">
        <v>98</v>
      </c>
      <c r="F116" s="92" t="str">
        <f>IFERROR(IF(B114&lt;&gt;"",VLOOKUP(A114,Course80,7,1),""),"")</f>
        <v>Residential Circuits</v>
      </c>
      <c r="G116" s="60" t="s">
        <v>8</v>
      </c>
      <c r="H116" s="61">
        <f>IFERROR(VLOOKUP(A114,Course80,9,1),"")</f>
        <v>5</v>
      </c>
    </row>
    <row r="117" spans="1:8" x14ac:dyDescent="0.2">
      <c r="E117" s="57" t="s">
        <v>52</v>
      </c>
      <c r="F117" s="58" t="str">
        <f>E101</f>
        <v xml:space="preserve">Week </v>
      </c>
      <c r="G117" s="59"/>
      <c r="H117" s="59"/>
    </row>
    <row r="118" spans="1:8" x14ac:dyDescent="0.2">
      <c r="E118" s="60" t="s">
        <v>7</v>
      </c>
      <c r="F118" s="19" t="e">
        <f>VLOOKUP(B101,WklyHmwk17,7)</f>
        <v>#N/A</v>
      </c>
    </row>
    <row r="119" spans="1:8" x14ac:dyDescent="0.2">
      <c r="E119" s="60" t="s">
        <v>51</v>
      </c>
      <c r="F119" s="19" t="e">
        <f>VLOOKUP(B101,WklyJobs17,7)</f>
        <v>#N/A</v>
      </c>
    </row>
    <row r="121" spans="1:8" x14ac:dyDescent="0.2">
      <c r="B121" s="19" t="str">
        <f>VLOOKUP(A122,Running80,4,0)</f>
        <v/>
      </c>
      <c r="E121" s="55" t="str">
        <f>IF(B121&lt;&gt;0,"Week "&amp;B121,"No School")</f>
        <v xml:space="preserve">Week </v>
      </c>
    </row>
    <row r="122" spans="1:8" x14ac:dyDescent="0.2">
      <c r="A122" s="19">
        <f>A114+3</f>
        <v>44</v>
      </c>
      <c r="B122" s="19" t="str">
        <f>VLOOKUP(A122,Running80,2)</f>
        <v/>
      </c>
      <c r="E122" s="57" t="str">
        <f>IF(ISNUMBER(B122),"Day "&amp;B122,"No School")</f>
        <v>No School</v>
      </c>
      <c r="F122" s="58">
        <f>VLOOKUP(A122,Running80,5)</f>
        <v>7</v>
      </c>
      <c r="G122" s="59"/>
      <c r="H122" s="59"/>
    </row>
    <row r="123" spans="1:8" x14ac:dyDescent="0.2">
      <c r="E123" s="60" t="s">
        <v>97</v>
      </c>
      <c r="F123" s="92" t="str">
        <f>IFERROR(VLOOKUP(A122,Course80,7,0),"")</f>
        <v/>
      </c>
      <c r="G123" s="60" t="s">
        <v>8</v>
      </c>
      <c r="H123" s="61" t="str">
        <f>IFERROR(VLOOKUP(A122,Course80,9,0),"")</f>
        <v/>
      </c>
    </row>
    <row r="124" spans="1:8" x14ac:dyDescent="0.2">
      <c r="E124" s="60" t="s">
        <v>98</v>
      </c>
      <c r="F124" s="92" t="str">
        <f>IFERROR(IF(B122&lt;&gt;"",VLOOKUP(A122,Course80,7,1),""),"")</f>
        <v/>
      </c>
      <c r="G124" s="60" t="s">
        <v>8</v>
      </c>
      <c r="H124" s="61">
        <f>IFERROR(VLOOKUP(A122,Course80,9,1),"")</f>
        <v>5</v>
      </c>
    </row>
    <row r="125" spans="1:8" x14ac:dyDescent="0.2">
      <c r="A125" s="19">
        <f>A122+1</f>
        <v>45</v>
      </c>
      <c r="B125" s="19">
        <f>VLOOKUP(A125,Running80,2)</f>
        <v>30</v>
      </c>
      <c r="E125" s="57" t="str">
        <f>IF(ISNUMBER(B125),"Day "&amp;B125,"No School")</f>
        <v>Day 30</v>
      </c>
      <c r="F125" s="58">
        <f>VLOOKUP(A125,Running80,5)</f>
        <v>7</v>
      </c>
      <c r="G125" s="59"/>
      <c r="H125" s="59"/>
    </row>
    <row r="126" spans="1:8" x14ac:dyDescent="0.2">
      <c r="E126" s="60" t="s">
        <v>99</v>
      </c>
      <c r="F126" s="92" t="str">
        <f>IFERROR(VLOOKUP(A125,Course80,7,0),"")</f>
        <v>Combination Parallel-Series Circuits</v>
      </c>
      <c r="G126" s="60" t="s">
        <v>8</v>
      </c>
      <c r="H126" s="61">
        <f>IFERROR(VLOOKUP(A125,Course80,9,0),"")</f>
        <v>2</v>
      </c>
    </row>
    <row r="127" spans="1:8" x14ac:dyDescent="0.2">
      <c r="E127" s="60" t="s">
        <v>100</v>
      </c>
      <c r="F127" s="92" t="str">
        <f>IFERROR(IF(B125&lt;&gt;"",VLOOKUP(A125,Course80,7,1),""),"")</f>
        <v>Articles 300, 310</v>
      </c>
      <c r="G127" s="60" t="s">
        <v>8</v>
      </c>
      <c r="H127" s="61">
        <f>IFERROR(VLOOKUP(A125,Course80,9,1),"")</f>
        <v>3</v>
      </c>
    </row>
    <row r="128" spans="1:8" x14ac:dyDescent="0.2">
      <c r="A128" s="19">
        <f>A125+1</f>
        <v>46</v>
      </c>
      <c r="B128" s="19">
        <f>VLOOKUP(A128,Running80,2)</f>
        <v>31</v>
      </c>
      <c r="E128" s="57" t="str">
        <f>IF(ISNUMBER(B128),"Day "&amp;B128,"No School")</f>
        <v>Day 31</v>
      </c>
      <c r="F128" s="58">
        <f>VLOOKUP(A128,Running80,5)</f>
        <v>7</v>
      </c>
      <c r="G128" s="59"/>
      <c r="H128" s="59"/>
    </row>
    <row r="129" spans="1:8" x14ac:dyDescent="0.2">
      <c r="E129" s="60" t="s">
        <v>97</v>
      </c>
      <c r="F129" s="92" t="str">
        <f>IFERROR(VLOOKUP(A128,Course80,7,0),"")</f>
        <v>Voltage Dividers</v>
      </c>
      <c r="G129" s="60" t="s">
        <v>8</v>
      </c>
      <c r="H129" s="61">
        <f>IFERROR(VLOOKUP(A128,Course80,9,0),"")</f>
        <v>4</v>
      </c>
    </row>
    <row r="130" spans="1:8" x14ac:dyDescent="0.2">
      <c r="E130" s="60" t="s">
        <v>98</v>
      </c>
      <c r="F130" s="92" t="str">
        <f>IFERROR(IF(B128&lt;&gt;"",VLOOKUP(A128,Course80,7,1),""),"")</f>
        <v>Residential Circuits</v>
      </c>
      <c r="G130" s="60" t="s">
        <v>8</v>
      </c>
      <c r="H130" s="61">
        <f>IFERROR(VLOOKUP(A128,Course80,9,1),"")</f>
        <v>5</v>
      </c>
    </row>
    <row r="131" spans="1:8" x14ac:dyDescent="0.2">
      <c r="A131" s="19">
        <f>A128+1</f>
        <v>47</v>
      </c>
      <c r="B131" s="19">
        <f>VLOOKUP(A131,Running80,2)</f>
        <v>32</v>
      </c>
      <c r="E131" s="57" t="str">
        <f>IF(ISNUMBER(B131),"Day "&amp;B131,"No School")</f>
        <v>Day 32</v>
      </c>
      <c r="F131" s="58">
        <f>VLOOKUP(A131,Running80,5)</f>
        <v>7</v>
      </c>
      <c r="G131" s="59"/>
      <c r="H131" s="59"/>
    </row>
    <row r="132" spans="1:8" x14ac:dyDescent="0.2">
      <c r="E132" s="60" t="s">
        <v>99</v>
      </c>
      <c r="F132" s="92" t="str">
        <f>IFERROR(VLOOKUP(A131,Course80,7,0),"")</f>
        <v>Combination Series-Parallel Circuits</v>
      </c>
      <c r="G132" s="60" t="s">
        <v>8</v>
      </c>
      <c r="H132" s="61">
        <f>IFERROR(VLOOKUP(A131,Course80,9,0),"")</f>
        <v>2</v>
      </c>
    </row>
    <row r="133" spans="1:8" x14ac:dyDescent="0.2">
      <c r="E133" s="60" t="s">
        <v>100</v>
      </c>
      <c r="F133" s="92" t="str">
        <f>IFERROR(IF(B131&lt;&gt;"",VLOOKUP(A131,Course80,7,1),""),"")</f>
        <v>Article 310</v>
      </c>
      <c r="G133" s="60" t="s">
        <v>8</v>
      </c>
      <c r="H133" s="61">
        <f>IFERROR(VLOOKUP(A131,Course80,9,1),"")</f>
        <v>3</v>
      </c>
    </row>
    <row r="134" spans="1:8" x14ac:dyDescent="0.2">
      <c r="A134" s="19">
        <f>A131+1</f>
        <v>48</v>
      </c>
      <c r="B134" s="19">
        <f>VLOOKUP(A134,Running80,2)</f>
        <v>33</v>
      </c>
      <c r="E134" s="57" t="str">
        <f>IF(ISNUMBER(B134),"Day "&amp;B134,"No School")</f>
        <v>Day 33</v>
      </c>
      <c r="F134" s="58">
        <f>VLOOKUP(A134,Running80,5)</f>
        <v>7</v>
      </c>
      <c r="G134" s="59"/>
      <c r="H134" s="59"/>
    </row>
    <row r="135" spans="1:8" x14ac:dyDescent="0.2">
      <c r="E135" s="60" t="s">
        <v>97</v>
      </c>
      <c r="F135" s="92" t="str">
        <f>IFERROR(VLOOKUP(A134,Course80,7,0),"")</f>
        <v>TEST: Voltage Dividers</v>
      </c>
      <c r="G135" s="60" t="s">
        <v>8</v>
      </c>
      <c r="H135" s="61">
        <f>IFERROR(VLOOKUP(A134,Course80,9,0),"")</f>
        <v>4</v>
      </c>
    </row>
    <row r="136" spans="1:8" x14ac:dyDescent="0.2">
      <c r="E136" s="60" t="s">
        <v>98</v>
      </c>
      <c r="F136" s="92" t="str">
        <f>IFERROR(IF(B134&lt;&gt;"",VLOOKUP(A134,Course80,7,1),""),"")</f>
        <v>HANDS-ON: Two Switched Split Duplex Receptacles, Duplex HR</v>
      </c>
      <c r="G136" s="60" t="s">
        <v>8</v>
      </c>
      <c r="H136" s="61">
        <f>IFERROR(VLOOKUP(A134,Course80,9,1),"")</f>
        <v>5</v>
      </c>
    </row>
    <row r="137" spans="1:8" x14ac:dyDescent="0.2">
      <c r="E137" s="57" t="s">
        <v>52</v>
      </c>
      <c r="F137" s="58" t="str">
        <f>E121</f>
        <v xml:space="preserve">Week </v>
      </c>
      <c r="G137" s="59"/>
      <c r="H137" s="59"/>
    </row>
    <row r="138" spans="1:8" x14ac:dyDescent="0.2">
      <c r="E138" s="60" t="s">
        <v>7</v>
      </c>
      <c r="F138" s="19" t="e">
        <f>VLOOKUP(B121,WklyHmwk17,7)</f>
        <v>#N/A</v>
      </c>
    </row>
    <row r="139" spans="1:8" x14ac:dyDescent="0.2">
      <c r="E139" s="60" t="s">
        <v>51</v>
      </c>
      <c r="F139" s="19" t="e">
        <f>VLOOKUP(B121,WklyJobs17,7)</f>
        <v>#N/A</v>
      </c>
    </row>
    <row r="141" spans="1:8" x14ac:dyDescent="0.2">
      <c r="B141" s="19" t="str">
        <f>VLOOKUP(A142,Running80,4,0)</f>
        <v/>
      </c>
      <c r="E141" s="55" t="str">
        <f>IF(B141&lt;&gt;0,"Week "&amp;B141,"No School")</f>
        <v xml:space="preserve">Week </v>
      </c>
    </row>
    <row r="142" spans="1:8" x14ac:dyDescent="0.2">
      <c r="A142" s="19">
        <f>A134+3</f>
        <v>51</v>
      </c>
      <c r="B142" s="19">
        <f>VLOOKUP(A142,Running80,2)</f>
        <v>34</v>
      </c>
      <c r="E142" s="57" t="str">
        <f>IF(ISNUMBER(B142),"Day "&amp;B142,"No School")</f>
        <v>Day 34</v>
      </c>
      <c r="F142" s="58">
        <f>VLOOKUP(A142,Running80,5)</f>
        <v>8</v>
      </c>
      <c r="G142" s="59"/>
      <c r="H142" s="59"/>
    </row>
    <row r="143" spans="1:8" x14ac:dyDescent="0.2">
      <c r="E143" s="60" t="s">
        <v>97</v>
      </c>
      <c r="F143" s="92" t="str">
        <f>IFERROR(VLOOKUP(A142,Course80,7,0),"")</f>
        <v>Wheatstone Bridge</v>
      </c>
      <c r="G143" s="60" t="s">
        <v>8</v>
      </c>
      <c r="H143" s="61">
        <f>IFERROR(VLOOKUP(A142,Course80,9,0),"")</f>
        <v>4</v>
      </c>
    </row>
    <row r="144" spans="1:8" x14ac:dyDescent="0.2">
      <c r="E144" s="60" t="s">
        <v>98</v>
      </c>
      <c r="F144" s="92" t="str">
        <f>IFERROR(IF(B142&lt;&gt;"",VLOOKUP(A142,Course80,7,1),""),"")</f>
        <v>Residential Circuits</v>
      </c>
      <c r="G144" s="60" t="s">
        <v>8</v>
      </c>
      <c r="H144" s="61">
        <f>IFERROR(VLOOKUP(A142,Course80,9,1),"")</f>
        <v>5</v>
      </c>
    </row>
    <row r="145" spans="1:8" x14ac:dyDescent="0.2">
      <c r="A145" s="19">
        <f>A142+1</f>
        <v>52</v>
      </c>
      <c r="B145" s="19">
        <f>VLOOKUP(A145,Running80,2)</f>
        <v>35</v>
      </c>
      <c r="E145" s="57" t="str">
        <f>IF(ISNUMBER(B145),"Day "&amp;B145,"No School")</f>
        <v>Day 35</v>
      </c>
      <c r="F145" s="58">
        <f>VLOOKUP(A145,Running80,5)</f>
        <v>8</v>
      </c>
      <c r="G145" s="59"/>
      <c r="H145" s="59"/>
    </row>
    <row r="146" spans="1:8" x14ac:dyDescent="0.2">
      <c r="E146" s="60" t="s">
        <v>99</v>
      </c>
      <c r="F146" s="92" t="str">
        <f>IFERROR(VLOOKUP(A145,Course80,7,0),"")</f>
        <v>HANDS-ON: Combination Circuits</v>
      </c>
      <c r="G146" s="60" t="s">
        <v>8</v>
      </c>
      <c r="H146" s="61">
        <f>IFERROR(VLOOKUP(A145,Course80,9,0),"")</f>
        <v>2</v>
      </c>
    </row>
    <row r="147" spans="1:8" x14ac:dyDescent="0.2">
      <c r="E147" s="60" t="s">
        <v>100</v>
      </c>
      <c r="F147" s="92" t="str">
        <f>IFERROR(IF(B145&lt;&gt;"",VLOOKUP(A145,Course80,7,1),""),"")</f>
        <v>TEST: Articles 300, 310</v>
      </c>
      <c r="G147" s="60" t="s">
        <v>8</v>
      </c>
      <c r="H147" s="61">
        <f>IFERROR(VLOOKUP(A145,Course80,9,1),"")</f>
        <v>3</v>
      </c>
    </row>
    <row r="148" spans="1:8" x14ac:dyDescent="0.2">
      <c r="A148" s="19">
        <f>A145+1</f>
        <v>53</v>
      </c>
      <c r="B148" s="19">
        <f>VLOOKUP(A148,Running80,2)</f>
        <v>36</v>
      </c>
      <c r="E148" s="57" t="str">
        <f>IF(ISNUMBER(B148),"Day "&amp;B148,"No School")</f>
        <v>Day 36</v>
      </c>
      <c r="F148" s="58">
        <f>VLOOKUP(A148,Running80,5)</f>
        <v>8</v>
      </c>
      <c r="G148" s="59"/>
      <c r="H148" s="59"/>
    </row>
    <row r="149" spans="1:8" x14ac:dyDescent="0.2">
      <c r="E149" s="60" t="s">
        <v>97</v>
      </c>
      <c r="F149" s="92" t="str">
        <f>IFERROR(VLOOKUP(A148,Course80,7,0),"")</f>
        <v>Wheatstone Bridge</v>
      </c>
      <c r="G149" s="60" t="s">
        <v>8</v>
      </c>
      <c r="H149" s="61">
        <f>IFERROR(VLOOKUP(A148,Course80,9,0),"")</f>
        <v>4</v>
      </c>
    </row>
    <row r="150" spans="1:8" x14ac:dyDescent="0.2">
      <c r="E150" s="60" t="s">
        <v>98</v>
      </c>
      <c r="F150" s="92" t="str">
        <f>IFERROR(IF(B148&lt;&gt;"",VLOOKUP(A148,Course80,7,1),""),"")</f>
        <v>Residential Circuits</v>
      </c>
      <c r="G150" s="60" t="s">
        <v>8</v>
      </c>
      <c r="H150" s="61">
        <f>IFERROR(VLOOKUP(A148,Course80,9,1),"")</f>
        <v>5</v>
      </c>
    </row>
    <row r="151" spans="1:8" x14ac:dyDescent="0.2">
      <c r="A151" s="19">
        <f>A148+1</f>
        <v>54</v>
      </c>
      <c r="B151" s="19">
        <f>VLOOKUP(A151,Running80,2)</f>
        <v>37</v>
      </c>
      <c r="E151" s="57" t="str">
        <f>IF(ISNUMBER(B151),"Day "&amp;B151,"No School")</f>
        <v>Day 37</v>
      </c>
      <c r="F151" s="58">
        <f>VLOOKUP(A151,Running80,5)</f>
        <v>8</v>
      </c>
      <c r="G151" s="59"/>
      <c r="H151" s="59"/>
    </row>
    <row r="152" spans="1:8" x14ac:dyDescent="0.2">
      <c r="E152" s="60" t="s">
        <v>99</v>
      </c>
      <c r="F152" s="92" t="str">
        <f>IFERROR(VLOOKUP(A151,Course80,7,0),"")</f>
        <v>Voltage Divider</v>
      </c>
      <c r="G152" s="60" t="s">
        <v>8</v>
      </c>
      <c r="H152" s="61">
        <f>IFERROR(VLOOKUP(A151,Course80,9,0),"")</f>
        <v>2</v>
      </c>
    </row>
    <row r="153" spans="1:8" x14ac:dyDescent="0.2">
      <c r="E153" s="60" t="s">
        <v>100</v>
      </c>
      <c r="F153" s="92" t="str">
        <f>IFERROR(IF(B151&lt;&gt;"",VLOOKUP(A151,Course80,7,1),""),"")</f>
        <v>Voltage Drop Calculations</v>
      </c>
      <c r="G153" s="60" t="s">
        <v>8</v>
      </c>
      <c r="H153" s="61">
        <f>IFERROR(VLOOKUP(A151,Course80,9,1),"")</f>
        <v>2</v>
      </c>
    </row>
    <row r="154" spans="1:8" x14ac:dyDescent="0.2">
      <c r="A154" s="19">
        <f>A151+1</f>
        <v>55</v>
      </c>
      <c r="B154" s="19">
        <f>VLOOKUP(A154,Running80,2)</f>
        <v>38</v>
      </c>
      <c r="E154" s="57" t="str">
        <f>IF(ISNUMBER(B154),"Day "&amp;B154,"No School")</f>
        <v>Day 38</v>
      </c>
      <c r="F154" s="58">
        <f>VLOOKUP(A154,Running80,5)</f>
        <v>8</v>
      </c>
      <c r="G154" s="59"/>
      <c r="H154" s="59"/>
    </row>
    <row r="155" spans="1:8" x14ac:dyDescent="0.2">
      <c r="E155" s="60" t="s">
        <v>97</v>
      </c>
      <c r="F155" s="92" t="str">
        <f>IFERROR(VLOOKUP(A154,Course80,7,0),"")</f>
        <v>TEST: Wheatstone Bridge</v>
      </c>
      <c r="G155" s="60" t="s">
        <v>8</v>
      </c>
      <c r="H155" s="61">
        <f>IFERROR(VLOOKUP(A154,Course80,9,0),"")</f>
        <v>3</v>
      </c>
    </row>
    <row r="156" spans="1:8" x14ac:dyDescent="0.2">
      <c r="E156" s="60" t="s">
        <v>98</v>
      </c>
      <c r="F156" s="92" t="str">
        <f>IFERROR(IF(B154&lt;&gt;"",VLOOKUP(A154,Course80,7,1),""),"")</f>
        <v>Residential Circuits</v>
      </c>
      <c r="G156" s="60" t="s">
        <v>8</v>
      </c>
      <c r="H156" s="61">
        <f>IFERROR(VLOOKUP(A154,Course80,9,1),"")</f>
        <v>4</v>
      </c>
    </row>
    <row r="157" spans="1:8" x14ac:dyDescent="0.2">
      <c r="E157" s="57" t="s">
        <v>52</v>
      </c>
      <c r="F157" s="58" t="str">
        <f>E141</f>
        <v xml:space="preserve">Week </v>
      </c>
      <c r="G157" s="59"/>
      <c r="H157" s="59"/>
    </row>
    <row r="158" spans="1:8" x14ac:dyDescent="0.2">
      <c r="E158" s="60" t="s">
        <v>7</v>
      </c>
      <c r="F158" s="19" t="e">
        <f>VLOOKUP(B141,WklyHmwk17,7)</f>
        <v>#N/A</v>
      </c>
    </row>
    <row r="159" spans="1:8" x14ac:dyDescent="0.2">
      <c r="E159" s="60" t="s">
        <v>51</v>
      </c>
      <c r="F159" s="19" t="e">
        <f>VLOOKUP(B141,WklyJobs17,7)</f>
        <v>#N/A</v>
      </c>
    </row>
    <row r="161" spans="1:8" x14ac:dyDescent="0.2">
      <c r="B161" s="19" t="str">
        <f>VLOOKUP(A162,Running80,4,0)</f>
        <v/>
      </c>
      <c r="E161" s="55" t="str">
        <f>IF(B161&lt;&gt;0,"Week "&amp;B161,"No School")</f>
        <v xml:space="preserve">Week </v>
      </c>
    </row>
    <row r="162" spans="1:8" x14ac:dyDescent="0.2">
      <c r="A162" s="19">
        <f>A154+3</f>
        <v>58</v>
      </c>
      <c r="B162" s="19">
        <f>VLOOKUP(A162,Running80,2)</f>
        <v>39</v>
      </c>
      <c r="E162" s="57" t="str">
        <f>IF(ISNUMBER(B162),"Day "&amp;B162,"No School")</f>
        <v>Day 39</v>
      </c>
      <c r="F162" s="58">
        <f>VLOOKUP(A162,Running80,5)</f>
        <v>9</v>
      </c>
      <c r="G162" s="59"/>
      <c r="H162" s="59"/>
    </row>
    <row r="163" spans="1:8" x14ac:dyDescent="0.2">
      <c r="E163" s="60" t="s">
        <v>97</v>
      </c>
      <c r="F163" s="92" t="str">
        <f>IFERROR(VLOOKUP(A162,Course80,7,0),"")</f>
        <v>Electromagnetism</v>
      </c>
      <c r="G163" s="60" t="s">
        <v>8</v>
      </c>
      <c r="H163" s="61">
        <f>IFERROR(VLOOKUP(A162,Course80,9,0),"")</f>
        <v>5</v>
      </c>
    </row>
    <row r="164" spans="1:8" x14ac:dyDescent="0.2">
      <c r="E164" s="60" t="s">
        <v>98</v>
      </c>
      <c r="F164" s="92" t="str">
        <f>IFERROR(IF(B162&lt;&gt;"",VLOOKUP(A162,Course80,7,1),""),"")</f>
        <v>Residential Circuits</v>
      </c>
      <c r="G164" s="60" t="s">
        <v>8</v>
      </c>
      <c r="H164" s="61">
        <f>IFERROR(VLOOKUP(A162,Course80,9,1),"")</f>
        <v>2</v>
      </c>
    </row>
    <row r="165" spans="1:8" x14ac:dyDescent="0.2">
      <c r="A165" s="19">
        <f>A162+1</f>
        <v>59</v>
      </c>
      <c r="B165" s="19">
        <f>VLOOKUP(A165,Running80,2)</f>
        <v>40</v>
      </c>
      <c r="E165" s="57" t="str">
        <f>IF(ISNUMBER(B165),"Day "&amp;B165,"No School")</f>
        <v>Day 40</v>
      </c>
      <c r="F165" s="58">
        <f>VLOOKUP(A165,Running80,5)</f>
        <v>9</v>
      </c>
      <c r="G165" s="59"/>
      <c r="H165" s="59"/>
    </row>
    <row r="166" spans="1:8" x14ac:dyDescent="0.2">
      <c r="E166" s="60" t="s">
        <v>99</v>
      </c>
      <c r="F166" s="92" t="str">
        <f>IFERROR(VLOOKUP(A165,Course80,7,0),"")</f>
        <v>Loaded Voltage Divider</v>
      </c>
      <c r="G166" s="60" t="s">
        <v>8</v>
      </c>
      <c r="H166" s="61">
        <f>IFERROR(VLOOKUP(A165,Course80,9,0),"")</f>
        <v>2</v>
      </c>
    </row>
    <row r="167" spans="1:8" x14ac:dyDescent="0.2">
      <c r="E167" s="60" t="s">
        <v>100</v>
      </c>
      <c r="F167" s="92" t="str">
        <f>IFERROR(IF(B165&lt;&gt;"",VLOOKUP(A165,Course80,7,1),""),"")</f>
        <v>Voltage Drop Calculations</v>
      </c>
      <c r="G167" s="60" t="s">
        <v>8</v>
      </c>
      <c r="H167" s="61">
        <f>IFERROR(VLOOKUP(A165,Course80,9,1),"")</f>
        <v>3</v>
      </c>
    </row>
    <row r="168" spans="1:8" x14ac:dyDescent="0.2">
      <c r="A168" s="19">
        <f>A165+1</f>
        <v>60</v>
      </c>
      <c r="B168" s="19">
        <f>VLOOKUP(A168,Running80,2)</f>
        <v>41</v>
      </c>
      <c r="E168" s="57" t="str">
        <f>IF(ISNUMBER(B168),"Day "&amp;B168,"No School")</f>
        <v>Day 41</v>
      </c>
      <c r="F168" s="58">
        <f>VLOOKUP(A168,Running80,5)</f>
        <v>9</v>
      </c>
      <c r="G168" s="59"/>
      <c r="H168" s="59"/>
    </row>
    <row r="169" spans="1:8" x14ac:dyDescent="0.2">
      <c r="E169" s="60" t="s">
        <v>97</v>
      </c>
      <c r="F169" s="92" t="str">
        <f>IFERROR(VLOOKUP(A168,Course80,7,0),"")</f>
        <v>Electromagnetism</v>
      </c>
      <c r="G169" s="60" t="s">
        <v>8</v>
      </c>
      <c r="H169" s="61">
        <f>IFERROR(VLOOKUP(A168,Course80,9,0),"")</f>
        <v>4</v>
      </c>
    </row>
    <row r="170" spans="1:8" x14ac:dyDescent="0.2">
      <c r="E170" s="60" t="s">
        <v>98</v>
      </c>
      <c r="F170" s="92" t="str">
        <f>IFERROR(IF(B168&lt;&gt;"",VLOOKUP(A168,Course80,7,1),""),"")</f>
        <v>Residential Circuits</v>
      </c>
      <c r="G170" s="60" t="s">
        <v>8</v>
      </c>
      <c r="H170" s="61">
        <f>IFERROR(VLOOKUP(A168,Course80,9,1),"")</f>
        <v>5</v>
      </c>
    </row>
    <row r="171" spans="1:8" x14ac:dyDescent="0.2">
      <c r="A171" s="19">
        <f>A168+1</f>
        <v>61</v>
      </c>
      <c r="B171" s="19">
        <f>VLOOKUP(A171,Running80,2)</f>
        <v>42</v>
      </c>
      <c r="E171" s="57" t="str">
        <f>IF(ISNUMBER(B171),"Day "&amp;B171,"No School")</f>
        <v>Day 42</v>
      </c>
      <c r="F171" s="58">
        <f>VLOOKUP(A171,Running80,5)</f>
        <v>9</v>
      </c>
      <c r="G171" s="59"/>
      <c r="H171" s="59"/>
    </row>
    <row r="172" spans="1:8" x14ac:dyDescent="0.2">
      <c r="E172" s="60" t="s">
        <v>99</v>
      </c>
      <c r="F172" s="92" t="str">
        <f>IFERROR(VLOOKUP(A171,Course80,7,0),"")</f>
        <v>Multi-Load Loaded Voltage Divider</v>
      </c>
      <c r="G172" s="60" t="s">
        <v>8</v>
      </c>
      <c r="H172" s="61">
        <f>IFERROR(VLOOKUP(A171,Course80,9,0),"")</f>
        <v>2</v>
      </c>
    </row>
    <row r="173" spans="1:8" x14ac:dyDescent="0.2">
      <c r="E173" s="60" t="s">
        <v>100</v>
      </c>
      <c r="F173" s="92" t="str">
        <f>IFERROR(IF(B171&lt;&gt;"",VLOOKUP(A171,Course80,7,1),""),"")</f>
        <v>TEST: Voltage Drop</v>
      </c>
      <c r="G173" s="60" t="s">
        <v>8</v>
      </c>
      <c r="H173" s="61">
        <f>IFERROR(VLOOKUP(A171,Course80,9,1),"")</f>
        <v>3</v>
      </c>
    </row>
    <row r="174" spans="1:8" x14ac:dyDescent="0.2">
      <c r="A174" s="19">
        <f>A171+1</f>
        <v>62</v>
      </c>
      <c r="B174" s="19">
        <f>VLOOKUP(A174,Running80,2)</f>
        <v>43</v>
      </c>
      <c r="E174" s="57" t="str">
        <f>IF(ISNUMBER(B174),"Day "&amp;B174,"No School")</f>
        <v>Day 43</v>
      </c>
      <c r="F174" s="58">
        <f>VLOOKUP(A174,Running80,5)</f>
        <v>9</v>
      </c>
      <c r="G174" s="59"/>
      <c r="H174" s="59"/>
    </row>
    <row r="175" spans="1:8" x14ac:dyDescent="0.2">
      <c r="E175" s="60" t="s">
        <v>97</v>
      </c>
      <c r="F175" s="92" t="str">
        <f>IFERROR(VLOOKUP(A174,Course80,7,0),"")</f>
        <v>TEST: Electromagnetism</v>
      </c>
      <c r="G175" s="60" t="s">
        <v>8</v>
      </c>
      <c r="H175" s="61">
        <f>IFERROR(VLOOKUP(A174,Course80,9,0),"")</f>
        <v>4</v>
      </c>
    </row>
    <row r="176" spans="1:8" x14ac:dyDescent="0.2">
      <c r="E176" s="60" t="s">
        <v>98</v>
      </c>
      <c r="F176" s="92" t="str">
        <f>IFERROR(IF(B174&lt;&gt;"",VLOOKUP(A174,Course80,7,1),""),"")</f>
        <v>HANDS-ON: Switched Two Luminaires</v>
      </c>
      <c r="G176" s="60" t="s">
        <v>8</v>
      </c>
      <c r="H176" s="61">
        <f>IFERROR(VLOOKUP(A174,Course80,9,1),"")</f>
        <v>5</v>
      </c>
    </row>
    <row r="177" spans="1:8" x14ac:dyDescent="0.2">
      <c r="E177" s="57" t="s">
        <v>52</v>
      </c>
      <c r="F177" s="58" t="str">
        <f>E161</f>
        <v xml:space="preserve">Week </v>
      </c>
      <c r="G177" s="59"/>
      <c r="H177" s="59"/>
    </row>
    <row r="178" spans="1:8" x14ac:dyDescent="0.2">
      <c r="E178" s="60" t="s">
        <v>7</v>
      </c>
      <c r="F178" s="19" t="e">
        <f>VLOOKUP(B161,WklyHmwk17,7)</f>
        <v>#N/A</v>
      </c>
    </row>
    <row r="179" spans="1:8" x14ac:dyDescent="0.2">
      <c r="E179" s="60" t="s">
        <v>51</v>
      </c>
      <c r="F179" s="19" t="e">
        <f>VLOOKUP(B161,WklyJobs17,7)</f>
        <v>#N/A</v>
      </c>
    </row>
    <row r="181" spans="1:8" x14ac:dyDescent="0.2">
      <c r="B181" s="19" t="str">
        <f>VLOOKUP(A182,Running80,4,0)</f>
        <v/>
      </c>
      <c r="E181" s="55" t="str">
        <f>IF(B181&lt;&gt;0,"Week "&amp;B181,"No School")</f>
        <v xml:space="preserve">Week </v>
      </c>
    </row>
    <row r="182" spans="1:8" x14ac:dyDescent="0.2">
      <c r="A182" s="19">
        <f>A174+3</f>
        <v>65</v>
      </c>
      <c r="B182" s="19" t="str">
        <f>VLOOKUP(A182,Running80,2)</f>
        <v/>
      </c>
      <c r="E182" s="57" t="str">
        <f>IF(ISNUMBER(B182),"Day "&amp;B182,"No School")</f>
        <v>No School</v>
      </c>
      <c r="F182" s="58">
        <f>VLOOKUP(A182,Running80,5)</f>
        <v>0</v>
      </c>
      <c r="G182" s="59"/>
      <c r="H182" s="59"/>
    </row>
    <row r="183" spans="1:8" x14ac:dyDescent="0.2">
      <c r="E183" s="60" t="s">
        <v>97</v>
      </c>
      <c r="F183" s="92" t="str">
        <f>IFERROR(VLOOKUP(A182,Course80,7,0),"")</f>
        <v/>
      </c>
      <c r="G183" s="60" t="s">
        <v>8</v>
      </c>
      <c r="H183" s="61" t="str">
        <f>IFERROR(VLOOKUP(A182,Course80,9,0),"")</f>
        <v/>
      </c>
    </row>
    <row r="184" spans="1:8" x14ac:dyDescent="0.2">
      <c r="E184" s="60" t="s">
        <v>98</v>
      </c>
      <c r="F184" s="92" t="str">
        <f>IFERROR(IF(B182&lt;&gt;"",VLOOKUP(A182,Course80,7,1),""),"")</f>
        <v/>
      </c>
      <c r="G184" s="60" t="s">
        <v>8</v>
      </c>
      <c r="H184" s="61">
        <f>IFERROR(VLOOKUP(A182,Course80,9,1),"")</f>
        <v>5</v>
      </c>
    </row>
    <row r="185" spans="1:8" x14ac:dyDescent="0.2">
      <c r="A185" s="19">
        <f>A182+1</f>
        <v>66</v>
      </c>
      <c r="B185" s="19" t="str">
        <f>VLOOKUP(A185,Running80,2)</f>
        <v/>
      </c>
      <c r="E185" s="57" t="str">
        <f>IF(ISNUMBER(B185),"Day "&amp;B185,"No School")</f>
        <v>No School</v>
      </c>
      <c r="F185" s="58">
        <f>VLOOKUP(A185,Running80,5)</f>
        <v>0</v>
      </c>
      <c r="G185" s="59"/>
      <c r="H185" s="59"/>
    </row>
    <row r="186" spans="1:8" x14ac:dyDescent="0.2">
      <c r="E186" s="60" t="s">
        <v>99</v>
      </c>
      <c r="F186" s="92" t="str">
        <f>IFERROR(VLOOKUP(A185,Course80,7,0),"")</f>
        <v/>
      </c>
      <c r="G186" s="60" t="s">
        <v>8</v>
      </c>
      <c r="H186" s="61" t="str">
        <f>IFERROR(VLOOKUP(A185,Course80,9,0),"")</f>
        <v/>
      </c>
    </row>
    <row r="187" spans="1:8" x14ac:dyDescent="0.2">
      <c r="E187" s="60" t="s">
        <v>100</v>
      </c>
      <c r="F187" s="92" t="str">
        <f>IFERROR(IF(B185&lt;&gt;"",VLOOKUP(A185,Course80,7,1),""),"")</f>
        <v/>
      </c>
      <c r="G187" s="60" t="s">
        <v>8</v>
      </c>
      <c r="H187" s="61">
        <f>IFERROR(VLOOKUP(A185,Course80,9,1),"")</f>
        <v>5</v>
      </c>
    </row>
    <row r="188" spans="1:8" x14ac:dyDescent="0.2">
      <c r="A188" s="19">
        <f>A185+1</f>
        <v>67</v>
      </c>
      <c r="B188" s="19" t="str">
        <f>VLOOKUP(A188,Running80,2)</f>
        <v/>
      </c>
      <c r="E188" s="57" t="str">
        <f>IF(ISNUMBER(B188),"Day "&amp;B188,"No School")</f>
        <v>No School</v>
      </c>
      <c r="F188" s="58">
        <f>VLOOKUP(A188,Running80,5)</f>
        <v>0</v>
      </c>
      <c r="G188" s="59"/>
      <c r="H188" s="59"/>
    </row>
    <row r="189" spans="1:8" x14ac:dyDescent="0.2">
      <c r="E189" s="60" t="s">
        <v>97</v>
      </c>
      <c r="F189" s="92" t="str">
        <f>IFERROR(VLOOKUP(A188,Course80,7,0),"")</f>
        <v/>
      </c>
      <c r="G189" s="60" t="s">
        <v>8</v>
      </c>
      <c r="H189" s="61" t="str">
        <f>IFERROR(VLOOKUP(A188,Course80,9,0),"")</f>
        <v/>
      </c>
    </row>
    <row r="190" spans="1:8" x14ac:dyDescent="0.2">
      <c r="E190" s="60" t="s">
        <v>98</v>
      </c>
      <c r="F190" s="92" t="str">
        <f>IFERROR(IF(B188&lt;&gt;"",VLOOKUP(A188,Course80,7,1),""),"")</f>
        <v/>
      </c>
      <c r="G190" s="60" t="s">
        <v>8</v>
      </c>
      <c r="H190" s="61">
        <f>IFERROR(VLOOKUP(A188,Course80,9,1),"")</f>
        <v>5</v>
      </c>
    </row>
    <row r="191" spans="1:8" x14ac:dyDescent="0.2">
      <c r="A191" s="19">
        <f>A188+1</f>
        <v>68</v>
      </c>
      <c r="B191" s="19" t="str">
        <f>VLOOKUP(A191,Running80,2)</f>
        <v/>
      </c>
      <c r="E191" s="57" t="str">
        <f>IF(ISNUMBER(B191),"Day "&amp;B191,"No School")</f>
        <v>No School</v>
      </c>
      <c r="F191" s="58">
        <f>VLOOKUP(A191,Running80,5)</f>
        <v>0</v>
      </c>
      <c r="G191" s="59"/>
      <c r="H191" s="59"/>
    </row>
    <row r="192" spans="1:8" x14ac:dyDescent="0.2">
      <c r="E192" s="60" t="s">
        <v>99</v>
      </c>
      <c r="F192" s="92" t="str">
        <f>IFERROR(VLOOKUP(A191,Course80,7,0),"")</f>
        <v/>
      </c>
      <c r="G192" s="60" t="s">
        <v>8</v>
      </c>
      <c r="H192" s="61" t="str">
        <f>IFERROR(VLOOKUP(A191,Course80,9,0),"")</f>
        <v/>
      </c>
    </row>
    <row r="193" spans="1:8" x14ac:dyDescent="0.2">
      <c r="E193" s="60" t="s">
        <v>100</v>
      </c>
      <c r="F193" s="92" t="str">
        <f>IFERROR(IF(B191&lt;&gt;"",VLOOKUP(A191,Course80,7,1),""),"")</f>
        <v/>
      </c>
      <c r="G193" s="60" t="s">
        <v>8</v>
      </c>
      <c r="H193" s="61">
        <f>IFERROR(VLOOKUP(A191,Course80,9,1),"")</f>
        <v>5</v>
      </c>
    </row>
    <row r="194" spans="1:8" x14ac:dyDescent="0.2">
      <c r="A194" s="19">
        <f>A191+1</f>
        <v>69</v>
      </c>
      <c r="B194" s="19" t="str">
        <f>VLOOKUP(A194,Running80,2)</f>
        <v/>
      </c>
      <c r="E194" s="57" t="str">
        <f>IF(ISNUMBER(B194),"Day "&amp;B194,"No School")</f>
        <v>No School</v>
      </c>
      <c r="F194" s="58">
        <f>VLOOKUP(A194,Running80,5)</f>
        <v>0</v>
      </c>
      <c r="G194" s="59"/>
      <c r="H194" s="59"/>
    </row>
    <row r="195" spans="1:8" x14ac:dyDescent="0.2">
      <c r="E195" s="60" t="s">
        <v>97</v>
      </c>
      <c r="F195" s="92" t="str">
        <f>IFERROR(VLOOKUP(A194,Course80,7,0),"")</f>
        <v/>
      </c>
      <c r="G195" s="60" t="s">
        <v>8</v>
      </c>
      <c r="H195" s="61" t="str">
        <f>IFERROR(VLOOKUP(A194,Course80,9,0),"")</f>
        <v/>
      </c>
    </row>
    <row r="196" spans="1:8" x14ac:dyDescent="0.2">
      <c r="E196" s="60" t="s">
        <v>98</v>
      </c>
      <c r="F196" s="92" t="str">
        <f>IFERROR(IF(B194&lt;&gt;"",VLOOKUP(A194,Course80,7,1),""),"")</f>
        <v/>
      </c>
      <c r="G196" s="60" t="s">
        <v>8</v>
      </c>
      <c r="H196" s="61">
        <f>IFERROR(VLOOKUP(A194,Course80,9,1),"")</f>
        <v>5</v>
      </c>
    </row>
    <row r="197" spans="1:8" x14ac:dyDescent="0.2">
      <c r="E197" s="57" t="s">
        <v>52</v>
      </c>
      <c r="F197" s="58" t="str">
        <f>E181</f>
        <v xml:space="preserve">Week </v>
      </c>
      <c r="G197" s="59"/>
      <c r="H197" s="59"/>
    </row>
    <row r="198" spans="1:8" x14ac:dyDescent="0.2">
      <c r="E198" s="60" t="s">
        <v>7</v>
      </c>
      <c r="F198" s="19" t="e">
        <f>VLOOKUP(B181,WklyHmwk17,7)</f>
        <v>#N/A</v>
      </c>
    </row>
    <row r="199" spans="1:8" x14ac:dyDescent="0.2">
      <c r="E199" s="60" t="s">
        <v>51</v>
      </c>
      <c r="F199" s="19" t="e">
        <f>VLOOKUP(B181,WklyJobs17,7)</f>
        <v>#N/A</v>
      </c>
    </row>
    <row r="201" spans="1:8" x14ac:dyDescent="0.2">
      <c r="B201" s="19" t="str">
        <f>VLOOKUP(A202,Running80,4,0)</f>
        <v/>
      </c>
      <c r="E201" s="55" t="str">
        <f>IF(B201&lt;&gt;0,"Week "&amp;B201,"No School")</f>
        <v xml:space="preserve">Week </v>
      </c>
    </row>
    <row r="202" spans="1:8" x14ac:dyDescent="0.2">
      <c r="A202" s="19">
        <f>A194+3</f>
        <v>72</v>
      </c>
      <c r="B202" s="19">
        <f>VLOOKUP(A202,Running80,2)</f>
        <v>44</v>
      </c>
      <c r="E202" s="57" t="str">
        <f>IF(ISNUMBER(B202),"Day "&amp;B202,"No School")</f>
        <v>Day 44</v>
      </c>
      <c r="F202" s="58">
        <f>VLOOKUP(A202,Running80,5)</f>
        <v>10</v>
      </c>
      <c r="G202" s="59"/>
      <c r="H202" s="59"/>
    </row>
    <row r="203" spans="1:8" x14ac:dyDescent="0.2">
      <c r="E203" s="60" t="s">
        <v>97</v>
      </c>
      <c r="F203" s="92" t="str">
        <f>IFERROR(VLOOKUP(A202,Course80,7,0),"")</f>
        <v>Trigonometry</v>
      </c>
      <c r="G203" s="60" t="s">
        <v>8</v>
      </c>
      <c r="H203" s="61">
        <f>IFERROR(VLOOKUP(A202,Course80,9,0),"")</f>
        <v>4</v>
      </c>
    </row>
    <row r="204" spans="1:8" x14ac:dyDescent="0.2">
      <c r="E204" s="60" t="s">
        <v>98</v>
      </c>
      <c r="F204" s="92" t="str">
        <f>IFERROR(IF(B202&lt;&gt;"",VLOOKUP(A202,Course80,7,1),""),"")</f>
        <v>Residential Circuits</v>
      </c>
      <c r="G204" s="60" t="s">
        <v>8</v>
      </c>
      <c r="H204" s="61">
        <f>IFERROR(VLOOKUP(A202,Course80,9,1),"")</f>
        <v>5</v>
      </c>
    </row>
    <row r="205" spans="1:8" x14ac:dyDescent="0.2">
      <c r="A205" s="19">
        <f>A202+1</f>
        <v>73</v>
      </c>
      <c r="B205" s="19">
        <f>VLOOKUP(A205,Running80,2)</f>
        <v>45</v>
      </c>
      <c r="E205" s="57" t="str">
        <f>IF(ISNUMBER(B205),"Day "&amp;B205,"No School")</f>
        <v>Day 45</v>
      </c>
      <c r="F205" s="58">
        <f>VLOOKUP(A205,Running80,5)</f>
        <v>10</v>
      </c>
      <c r="G205" s="59"/>
      <c r="H205" s="59"/>
    </row>
    <row r="206" spans="1:8" x14ac:dyDescent="0.2">
      <c r="E206" s="60" t="s">
        <v>99</v>
      </c>
      <c r="F206" s="92" t="str">
        <f>IFERROR(VLOOKUP(A205,Course80,7,0),"")</f>
        <v>Wheatstone Bridge</v>
      </c>
      <c r="G206" s="60" t="s">
        <v>8</v>
      </c>
      <c r="H206" s="61">
        <f>IFERROR(VLOOKUP(A205,Course80,9,0),"")</f>
        <v>2</v>
      </c>
    </row>
    <row r="207" spans="1:8" x14ac:dyDescent="0.2">
      <c r="E207" s="60" t="s">
        <v>100</v>
      </c>
      <c r="F207" s="92" t="str">
        <f>IFERROR(IF(B205&lt;&gt;"",VLOOKUP(A205,Course80,7,1),""),"")</f>
        <v>Article 314</v>
      </c>
      <c r="G207" s="60" t="s">
        <v>8</v>
      </c>
      <c r="H207" s="61">
        <f>IFERROR(VLOOKUP(A205,Course80,9,1),"")</f>
        <v>3</v>
      </c>
    </row>
    <row r="208" spans="1:8" x14ac:dyDescent="0.2">
      <c r="A208" s="19">
        <f>A205+1</f>
        <v>74</v>
      </c>
      <c r="B208" s="19">
        <f>VLOOKUP(A208,Running80,2)</f>
        <v>46</v>
      </c>
      <c r="E208" s="57" t="str">
        <f>IF(ISNUMBER(B208),"Day "&amp;B208,"No School")</f>
        <v>Day 46</v>
      </c>
      <c r="F208" s="58">
        <f>VLOOKUP(A208,Running80,5)</f>
        <v>10</v>
      </c>
      <c r="G208" s="59"/>
      <c r="H208" s="59"/>
    </row>
    <row r="209" spans="1:8" x14ac:dyDescent="0.2">
      <c r="E209" s="60" t="s">
        <v>97</v>
      </c>
      <c r="F209" s="92" t="str">
        <f>IFERROR(VLOOKUP(A208,Course80,7,0),"")</f>
        <v>Trigonometry</v>
      </c>
      <c r="G209" s="60" t="s">
        <v>8</v>
      </c>
      <c r="H209" s="61">
        <f>IFERROR(VLOOKUP(A208,Course80,9,0),"")</f>
        <v>4</v>
      </c>
    </row>
    <row r="210" spans="1:8" x14ac:dyDescent="0.2">
      <c r="E210" s="60" t="s">
        <v>98</v>
      </c>
      <c r="F210" s="92" t="str">
        <f>IFERROR(IF(B208&lt;&gt;"",VLOOKUP(A208,Course80,7,1),""),"")</f>
        <v>Residential Circuits</v>
      </c>
      <c r="G210" s="60" t="s">
        <v>8</v>
      </c>
      <c r="H210" s="61">
        <f>IFERROR(VLOOKUP(A208,Course80,9,1),"")</f>
        <v>5</v>
      </c>
    </row>
    <row r="211" spans="1:8" x14ac:dyDescent="0.2">
      <c r="A211" s="19">
        <f>A208+1</f>
        <v>75</v>
      </c>
      <c r="B211" s="19">
        <f>VLOOKUP(A211,Running80,2)</f>
        <v>47</v>
      </c>
      <c r="E211" s="57" t="str">
        <f>IF(ISNUMBER(B211),"Day "&amp;B211,"No School")</f>
        <v>Day 47</v>
      </c>
      <c r="F211" s="58">
        <f>VLOOKUP(A211,Running80,5)</f>
        <v>10</v>
      </c>
      <c r="G211" s="59"/>
      <c r="H211" s="59"/>
    </row>
    <row r="212" spans="1:8" x14ac:dyDescent="0.2">
      <c r="E212" s="60" t="s">
        <v>99</v>
      </c>
      <c r="F212" s="92" t="str">
        <f>IFERROR(VLOOKUP(A211,Course80,7,0),"")</f>
        <v>AC Voltage</v>
      </c>
      <c r="G212" s="60" t="s">
        <v>8</v>
      </c>
      <c r="H212" s="61">
        <f>IFERROR(VLOOKUP(A211,Course80,9,0),"")</f>
        <v>2</v>
      </c>
    </row>
    <row r="213" spans="1:8" x14ac:dyDescent="0.2">
      <c r="E213" s="60" t="s">
        <v>100</v>
      </c>
      <c r="F213" s="92" t="str">
        <f>IFERROR(IF(B211&lt;&gt;"",VLOOKUP(A211,Course80,7,1),""),"")</f>
        <v>Article 334</v>
      </c>
      <c r="G213" s="60" t="s">
        <v>8</v>
      </c>
      <c r="H213" s="61">
        <f>IFERROR(VLOOKUP(A211,Course80,9,1),"")</f>
        <v>3</v>
      </c>
    </row>
    <row r="214" spans="1:8" x14ac:dyDescent="0.2">
      <c r="A214" s="19">
        <f>A211+1</f>
        <v>76</v>
      </c>
      <c r="B214" s="19">
        <f>VLOOKUP(A214,Running80,2)</f>
        <v>48</v>
      </c>
      <c r="E214" s="57" t="str">
        <f>IF(ISNUMBER(B214),"Day "&amp;B214,"No School")</f>
        <v>Day 48</v>
      </c>
      <c r="F214" s="58">
        <f>VLOOKUP(A214,Running80,5)</f>
        <v>10</v>
      </c>
      <c r="G214" s="59"/>
      <c r="H214" s="59"/>
    </row>
    <row r="215" spans="1:8" x14ac:dyDescent="0.2">
      <c r="E215" s="60" t="s">
        <v>97</v>
      </c>
      <c r="F215" s="92" t="str">
        <f>IFERROR(VLOOKUP(A214,Course80,7,0),"")</f>
        <v>TEST: Trigonometry</v>
      </c>
      <c r="G215" s="60" t="s">
        <v>8</v>
      </c>
      <c r="H215" s="61">
        <f>IFERROR(VLOOKUP(A214,Course80,9,0),"")</f>
        <v>4</v>
      </c>
    </row>
    <row r="216" spans="1:8" x14ac:dyDescent="0.2">
      <c r="E216" s="60" t="s">
        <v>98</v>
      </c>
      <c r="F216" s="92" t="str">
        <f>IFERROR(IF(B214&lt;&gt;"",VLOOKUP(A214,Course80,7,1),""),"")</f>
        <v>Residential Circuits</v>
      </c>
      <c r="G216" s="60" t="s">
        <v>8</v>
      </c>
      <c r="H216" s="61">
        <f>IFERROR(VLOOKUP(A214,Course80,9,1),"")</f>
        <v>5</v>
      </c>
    </row>
    <row r="217" spans="1:8" x14ac:dyDescent="0.2">
      <c r="E217" s="57" t="s">
        <v>52</v>
      </c>
      <c r="F217" s="58" t="str">
        <f>E201</f>
        <v xml:space="preserve">Week </v>
      </c>
      <c r="G217" s="59"/>
      <c r="H217" s="59"/>
    </row>
    <row r="218" spans="1:8" x14ac:dyDescent="0.2">
      <c r="E218" s="60" t="s">
        <v>7</v>
      </c>
      <c r="F218" s="19" t="e">
        <f>VLOOKUP(B201,WklyHmwk17,7)</f>
        <v>#N/A</v>
      </c>
    </row>
    <row r="219" spans="1:8" x14ac:dyDescent="0.2">
      <c r="E219" s="60" t="s">
        <v>51</v>
      </c>
      <c r="F219" s="19" t="e">
        <f>VLOOKUP(B201,WklyJobs17,7)</f>
        <v>#N/A</v>
      </c>
    </row>
    <row r="221" spans="1:8" x14ac:dyDescent="0.2">
      <c r="B221" s="19" t="str">
        <f>VLOOKUP(A222,Running80,4,0)</f>
        <v/>
      </c>
      <c r="E221" s="55" t="str">
        <f>IF(B221&lt;&gt;0,"Week "&amp;B221,"No School")</f>
        <v xml:space="preserve">Week </v>
      </c>
    </row>
    <row r="222" spans="1:8" x14ac:dyDescent="0.2">
      <c r="A222" s="19">
        <f>A214+3</f>
        <v>79</v>
      </c>
      <c r="B222" s="19">
        <f>VLOOKUP(A222,Running80,2)</f>
        <v>49</v>
      </c>
      <c r="E222" s="57" t="str">
        <f>IF(ISNUMBER(B222),"Day "&amp;B222,"No School")</f>
        <v>Day 49</v>
      </c>
      <c r="F222" s="58">
        <f>VLOOKUP(A222,Running80,5)</f>
        <v>11</v>
      </c>
      <c r="G222" s="59"/>
      <c r="H222" s="59"/>
    </row>
    <row r="223" spans="1:8" x14ac:dyDescent="0.2">
      <c r="E223" s="60" t="s">
        <v>97</v>
      </c>
      <c r="F223" s="92" t="str">
        <f>IFERROR(VLOOKUP(A222,Course80,7,0),"")</f>
        <v>AC Sinewave</v>
      </c>
      <c r="G223" s="60" t="s">
        <v>8</v>
      </c>
      <c r="H223" s="61">
        <f>IFERROR(VLOOKUP(A222,Course80,9,0),"")</f>
        <v>4</v>
      </c>
    </row>
    <row r="224" spans="1:8" x14ac:dyDescent="0.2">
      <c r="E224" s="60" t="s">
        <v>98</v>
      </c>
      <c r="F224" s="92" t="str">
        <f>IFERROR(IF(B222&lt;&gt;"",VLOOKUP(A222,Course80,7,1),""),"")</f>
        <v>Residential Circuits</v>
      </c>
      <c r="G224" s="60" t="s">
        <v>8</v>
      </c>
      <c r="H224" s="61">
        <f>IFERROR(VLOOKUP(A222,Course80,9,1),"")</f>
        <v>5</v>
      </c>
    </row>
    <row r="225" spans="1:8" x14ac:dyDescent="0.2">
      <c r="A225" s="19">
        <f>A222+1</f>
        <v>80</v>
      </c>
      <c r="B225" s="19">
        <f>VLOOKUP(A225,Running80,2)</f>
        <v>50</v>
      </c>
      <c r="E225" s="57" t="str">
        <f>IF(ISNUMBER(B225),"Day "&amp;B225,"No School")</f>
        <v>Day 50</v>
      </c>
      <c r="F225" s="58">
        <f>VLOOKUP(A225,Running80,5)</f>
        <v>11</v>
      </c>
      <c r="G225" s="59"/>
      <c r="H225" s="59"/>
    </row>
    <row r="226" spans="1:8" x14ac:dyDescent="0.2">
      <c r="E226" s="60" t="s">
        <v>99</v>
      </c>
      <c r="F226" s="92" t="str">
        <f>IFERROR(VLOOKUP(A225,Course80,7,0),"")</f>
        <v>Wheatstone Bridge</v>
      </c>
      <c r="G226" s="60" t="s">
        <v>8</v>
      </c>
      <c r="H226" s="61">
        <f>IFERROR(VLOOKUP(A225,Course80,9,0),"")</f>
        <v>2</v>
      </c>
    </row>
    <row r="227" spans="1:8" x14ac:dyDescent="0.2">
      <c r="E227" s="60" t="s">
        <v>100</v>
      </c>
      <c r="F227" s="92" t="str">
        <f>IFERROR(IF(B225&lt;&gt;"",VLOOKUP(A225,Course80,7,1),""),"")</f>
        <v>TEST: Articles 314, 334</v>
      </c>
      <c r="G227" s="60" t="s">
        <v>8</v>
      </c>
      <c r="H227" s="61">
        <f>IFERROR(VLOOKUP(A225,Course80,9,1),"")</f>
        <v>3</v>
      </c>
    </row>
    <row r="228" spans="1:8" x14ac:dyDescent="0.2">
      <c r="A228" s="19">
        <f>A225+1</f>
        <v>81</v>
      </c>
      <c r="B228" s="19">
        <f>VLOOKUP(A228,Running80,2)</f>
        <v>51</v>
      </c>
      <c r="E228" s="57" t="str">
        <f>IF(ISNUMBER(B228),"Day "&amp;B228,"No School")</f>
        <v>Day 51</v>
      </c>
      <c r="F228" s="58">
        <f>VLOOKUP(A228,Running80,5)</f>
        <v>11</v>
      </c>
      <c r="G228" s="59"/>
      <c r="H228" s="59"/>
    </row>
    <row r="229" spans="1:8" x14ac:dyDescent="0.2">
      <c r="E229" s="60" t="s">
        <v>97</v>
      </c>
      <c r="F229" s="92" t="str">
        <f>IFERROR(VLOOKUP(A228,Course80,7,0),"")</f>
        <v>AC Sinewave</v>
      </c>
      <c r="G229" s="60" t="s">
        <v>8</v>
      </c>
      <c r="H229" s="61">
        <f>IFERROR(VLOOKUP(A228,Course80,9,0),"")</f>
        <v>4</v>
      </c>
    </row>
    <row r="230" spans="1:8" x14ac:dyDescent="0.2">
      <c r="E230" s="60" t="s">
        <v>98</v>
      </c>
      <c r="F230" s="92" t="str">
        <f>IFERROR(IF(B228&lt;&gt;"",VLOOKUP(A228,Course80,7,1),""),"")</f>
        <v>Residential Circuits</v>
      </c>
      <c r="G230" s="60" t="s">
        <v>8</v>
      </c>
      <c r="H230" s="61">
        <f>IFERROR(VLOOKUP(A228,Course80,9,1),"")</f>
        <v>5</v>
      </c>
    </row>
    <row r="231" spans="1:8" x14ac:dyDescent="0.2">
      <c r="A231" s="19">
        <f>A228+1</f>
        <v>82</v>
      </c>
      <c r="B231" s="19">
        <f>VLOOKUP(A231,Running80,2)</f>
        <v>52</v>
      </c>
      <c r="E231" s="57" t="str">
        <f>IF(ISNUMBER(B231),"Day "&amp;B231,"No School")</f>
        <v>Day 52</v>
      </c>
      <c r="F231" s="58">
        <f>VLOOKUP(A231,Running80,5)</f>
        <v>11</v>
      </c>
      <c r="G231" s="59"/>
      <c r="H231" s="59"/>
    </row>
    <row r="232" spans="1:8" x14ac:dyDescent="0.2">
      <c r="E232" s="60" t="s">
        <v>99</v>
      </c>
      <c r="F232" s="92" t="str">
        <f>IFERROR(VLOOKUP(A231,Course80,7,0),"")</f>
        <v>Wheatstone Bridge</v>
      </c>
      <c r="G232" s="60" t="s">
        <v>8</v>
      </c>
      <c r="H232" s="61">
        <f>IFERROR(VLOOKUP(A231,Course80,9,0),"")</f>
        <v>2</v>
      </c>
    </row>
    <row r="233" spans="1:8" x14ac:dyDescent="0.2">
      <c r="E233" s="60" t="s">
        <v>100</v>
      </c>
      <c r="F233" s="92" t="str">
        <f>IFERROR(IF(B231&lt;&gt;"",VLOOKUP(A231,Course80,7,1),""),"")</f>
        <v>Articles 400, 402</v>
      </c>
      <c r="G233" s="60" t="s">
        <v>8</v>
      </c>
      <c r="H233" s="61">
        <f>IFERROR(VLOOKUP(A231,Course80,9,1),"")</f>
        <v>3</v>
      </c>
    </row>
    <row r="234" spans="1:8" x14ac:dyDescent="0.2">
      <c r="A234" s="19">
        <f>A231+1</f>
        <v>83</v>
      </c>
      <c r="B234" s="19">
        <f>VLOOKUP(A234,Running80,2)</f>
        <v>53</v>
      </c>
      <c r="E234" s="57" t="str">
        <f>IF(ISNUMBER(B234),"Day "&amp;B234,"No School")</f>
        <v>Day 53</v>
      </c>
      <c r="F234" s="58">
        <f>VLOOKUP(A234,Running80,5)</f>
        <v>11</v>
      </c>
      <c r="G234" s="59"/>
      <c r="H234" s="59"/>
    </row>
    <row r="235" spans="1:8" x14ac:dyDescent="0.2">
      <c r="E235" s="60" t="s">
        <v>97</v>
      </c>
      <c r="F235" s="92" t="str">
        <f>IFERROR(VLOOKUP(A234,Course80,7,0),"")</f>
        <v>TEST: AC Sinewave</v>
      </c>
      <c r="G235" s="60" t="s">
        <v>8</v>
      </c>
      <c r="H235" s="61">
        <f>IFERROR(VLOOKUP(A234,Course80,9,0),"")</f>
        <v>4</v>
      </c>
    </row>
    <row r="236" spans="1:8" x14ac:dyDescent="0.2">
      <c r="E236" s="60" t="s">
        <v>98</v>
      </c>
      <c r="F236" s="92" t="str">
        <f>IFERROR(IF(B234&lt;&gt;"",VLOOKUP(A234,Course80,7,1),""),"")</f>
        <v>Residential Circuits</v>
      </c>
      <c r="G236" s="60" t="s">
        <v>8</v>
      </c>
      <c r="H236" s="61">
        <f>IFERROR(VLOOKUP(A234,Course80,9,1),"")</f>
        <v>5</v>
      </c>
    </row>
    <row r="237" spans="1:8" x14ac:dyDescent="0.2">
      <c r="E237" s="57" t="s">
        <v>52</v>
      </c>
      <c r="F237" s="58" t="str">
        <f>E221</f>
        <v xml:space="preserve">Week </v>
      </c>
      <c r="G237" s="59"/>
      <c r="H237" s="59"/>
    </row>
    <row r="238" spans="1:8" x14ac:dyDescent="0.2">
      <c r="E238" s="60" t="s">
        <v>7</v>
      </c>
      <c r="F238" s="19" t="e">
        <f>VLOOKUP(B221,WklyHmwk17,7)</f>
        <v>#N/A</v>
      </c>
    </row>
    <row r="239" spans="1:8" x14ac:dyDescent="0.2">
      <c r="E239" s="60" t="s">
        <v>51</v>
      </c>
      <c r="F239" s="19" t="e">
        <f>VLOOKUP(B221,WklyJobs17,7)</f>
        <v>#N/A</v>
      </c>
    </row>
    <row r="241" spans="1:8" x14ac:dyDescent="0.2">
      <c r="B241" s="19" t="str">
        <f>VLOOKUP(A242,Running80,4,0)</f>
        <v/>
      </c>
      <c r="E241" s="55" t="str">
        <f>IF(B241&lt;&gt;0,"Week "&amp;B241,"No School")</f>
        <v xml:space="preserve">Week </v>
      </c>
    </row>
    <row r="242" spans="1:8" x14ac:dyDescent="0.2">
      <c r="A242" s="19">
        <f>A234+3</f>
        <v>86</v>
      </c>
      <c r="B242" s="19">
        <f>VLOOKUP(A242,Running80,2)</f>
        <v>54</v>
      </c>
      <c r="E242" s="57" t="str">
        <f>IF(ISNUMBER(B242),"Day "&amp;B242,"No School")</f>
        <v>Day 54</v>
      </c>
      <c r="F242" s="58">
        <f>VLOOKUP(A242,Running80,5)</f>
        <v>12</v>
      </c>
      <c r="G242" s="59"/>
      <c r="H242" s="59"/>
    </row>
    <row r="243" spans="1:8" x14ac:dyDescent="0.2">
      <c r="E243" s="60" t="s">
        <v>97</v>
      </c>
      <c r="F243" s="92" t="str">
        <f>IFERROR(VLOOKUP(A242,Course80,7,0),"")</f>
        <v>Transformers</v>
      </c>
      <c r="G243" s="60" t="s">
        <v>8</v>
      </c>
      <c r="H243" s="61">
        <f>IFERROR(VLOOKUP(A242,Course80,9,0),"")</f>
        <v>4</v>
      </c>
    </row>
    <row r="244" spans="1:8" x14ac:dyDescent="0.2">
      <c r="E244" s="60" t="s">
        <v>98</v>
      </c>
      <c r="F244" s="92" t="str">
        <f>IFERROR(IF(B242&lt;&gt;"",VLOOKUP(A242,Course80,7,1),""),"")</f>
        <v>Residential Circuits</v>
      </c>
      <c r="G244" s="60" t="s">
        <v>8</v>
      </c>
      <c r="H244" s="61">
        <f>IFERROR(VLOOKUP(A242,Course80,9,1),"")</f>
        <v>5</v>
      </c>
    </row>
    <row r="245" spans="1:8" x14ac:dyDescent="0.2">
      <c r="A245" s="19">
        <f>A242+1</f>
        <v>87</v>
      </c>
      <c r="B245" s="19">
        <f>VLOOKUP(A245,Running80,2)</f>
        <v>55</v>
      </c>
      <c r="E245" s="57" t="str">
        <f>IF(ISNUMBER(B245),"Day "&amp;B245,"No School")</f>
        <v>Day 55</v>
      </c>
      <c r="F245" s="58">
        <f>VLOOKUP(A245,Running80,5)</f>
        <v>12</v>
      </c>
      <c r="G245" s="59"/>
      <c r="H245" s="59"/>
    </row>
    <row r="246" spans="1:8" x14ac:dyDescent="0.2">
      <c r="E246" s="60" t="s">
        <v>99</v>
      </c>
      <c r="F246" s="92" t="str">
        <f>IFERROR(VLOOKUP(A245,Course80,7,0),"")</f>
        <v>Wheatstone Bridge with/RTD</v>
      </c>
      <c r="G246" s="60" t="s">
        <v>8</v>
      </c>
      <c r="H246" s="61">
        <f>IFERROR(VLOOKUP(A245,Course80,9,0),"")</f>
        <v>2</v>
      </c>
    </row>
    <row r="247" spans="1:8" x14ac:dyDescent="0.2">
      <c r="E247" s="60" t="s">
        <v>100</v>
      </c>
      <c r="F247" s="92" t="str">
        <f>IFERROR(IF(B245&lt;&gt;"",VLOOKUP(A245,Course80,7,1),""),"")</f>
        <v>Articles 400, 402,  404, 406</v>
      </c>
      <c r="G247" s="60" t="s">
        <v>8</v>
      </c>
      <c r="H247" s="61">
        <f>IFERROR(VLOOKUP(A245,Course80,9,1),"")</f>
        <v>3</v>
      </c>
    </row>
    <row r="248" spans="1:8" x14ac:dyDescent="0.2">
      <c r="A248" s="19">
        <f>A245+1</f>
        <v>88</v>
      </c>
      <c r="B248" s="19">
        <f>VLOOKUP(A248,Running80,2)</f>
        <v>56</v>
      </c>
      <c r="E248" s="57" t="str">
        <f>IF(ISNUMBER(B248),"Day "&amp;B248,"No School")</f>
        <v>Day 56</v>
      </c>
      <c r="F248" s="58">
        <f>VLOOKUP(A248,Running80,5)</f>
        <v>12</v>
      </c>
      <c r="G248" s="59"/>
      <c r="H248" s="59"/>
    </row>
    <row r="249" spans="1:8" x14ac:dyDescent="0.2">
      <c r="E249" s="60" t="s">
        <v>97</v>
      </c>
      <c r="F249" s="92" t="str">
        <f>IFERROR(VLOOKUP(A248,Course80,7,0),"")</f>
        <v>Transformers</v>
      </c>
      <c r="G249" s="60" t="s">
        <v>8</v>
      </c>
      <c r="H249" s="61">
        <f>IFERROR(VLOOKUP(A248,Course80,9,0),"")</f>
        <v>4</v>
      </c>
    </row>
    <row r="250" spans="1:8" x14ac:dyDescent="0.2">
      <c r="E250" s="60" t="s">
        <v>98</v>
      </c>
      <c r="F250" s="92" t="str">
        <f>IFERROR(IF(B248&lt;&gt;"",VLOOKUP(A248,Course80,7,1),""),"")</f>
        <v>Residential Circuits</v>
      </c>
      <c r="G250" s="60" t="s">
        <v>8</v>
      </c>
      <c r="H250" s="61">
        <f>IFERROR(VLOOKUP(A248,Course80,9,1),"")</f>
        <v>5</v>
      </c>
    </row>
    <row r="251" spans="1:8" x14ac:dyDescent="0.2">
      <c r="A251" s="19">
        <f>A248+1</f>
        <v>89</v>
      </c>
      <c r="B251" s="19">
        <f>VLOOKUP(A251,Running80,2)</f>
        <v>57</v>
      </c>
      <c r="E251" s="57" t="str">
        <f>IF(ISNUMBER(B251),"Day "&amp;B251,"No School")</f>
        <v>Day 57</v>
      </c>
      <c r="F251" s="58">
        <f>VLOOKUP(A251,Running80,5)</f>
        <v>12</v>
      </c>
      <c r="G251" s="59"/>
      <c r="H251" s="59"/>
    </row>
    <row r="252" spans="1:8" x14ac:dyDescent="0.2">
      <c r="E252" s="60" t="s">
        <v>99</v>
      </c>
      <c r="F252" s="92" t="str">
        <f>IFERROR(VLOOKUP(A251,Course80,7,0),"")</f>
        <v>AC Voltage</v>
      </c>
      <c r="G252" s="60" t="s">
        <v>8</v>
      </c>
      <c r="H252" s="61">
        <f>IFERROR(VLOOKUP(A251,Course80,9,0),"")</f>
        <v>2</v>
      </c>
    </row>
    <row r="253" spans="1:8" x14ac:dyDescent="0.2">
      <c r="E253" s="60" t="s">
        <v>100</v>
      </c>
      <c r="F253" s="92" t="str">
        <f>IFERROR(IF(B251&lt;&gt;"",VLOOKUP(A251,Course80,7,1),""),"")</f>
        <v>Articles 404, 406</v>
      </c>
      <c r="G253" s="60" t="s">
        <v>8</v>
      </c>
      <c r="H253" s="61">
        <f>IFERROR(VLOOKUP(A251,Course80,9,1),"")</f>
        <v>3</v>
      </c>
    </row>
    <row r="254" spans="1:8" x14ac:dyDescent="0.2">
      <c r="A254" s="19">
        <f>A251+1</f>
        <v>90</v>
      </c>
      <c r="B254" s="19">
        <f>VLOOKUP(A254,Running80,2)</f>
        <v>58</v>
      </c>
      <c r="E254" s="57" t="str">
        <f>IF(ISNUMBER(B254),"Day "&amp;B254,"No School")</f>
        <v>Day 58</v>
      </c>
      <c r="F254" s="58">
        <f>VLOOKUP(A254,Running80,5)</f>
        <v>12</v>
      </c>
      <c r="G254" s="59"/>
      <c r="H254" s="59"/>
    </row>
    <row r="255" spans="1:8" x14ac:dyDescent="0.2">
      <c r="E255" s="60" t="s">
        <v>97</v>
      </c>
      <c r="F255" s="92" t="str">
        <f>IFERROR(VLOOKUP(A254,Course80,7,0),"")</f>
        <v>TEST: Transformers</v>
      </c>
      <c r="G255" s="60" t="s">
        <v>8</v>
      </c>
      <c r="H255" s="61">
        <f>IFERROR(VLOOKUP(A254,Course80,9,0),"")</f>
        <v>4</v>
      </c>
    </row>
    <row r="256" spans="1:8" x14ac:dyDescent="0.2">
      <c r="E256" s="60" t="s">
        <v>98</v>
      </c>
      <c r="F256" s="92" t="str">
        <f>IFERROR(IF(B254&lt;&gt;"",VLOOKUP(A254,Course80,7,1),""),"")</f>
        <v>HANDS-ON: Two Switches, Two Luminaires</v>
      </c>
      <c r="G256" s="60" t="s">
        <v>8</v>
      </c>
      <c r="H256" s="61">
        <f>IFERROR(VLOOKUP(A254,Course80,9,1),"")</f>
        <v>5</v>
      </c>
    </row>
    <row r="257" spans="1:13" x14ac:dyDescent="0.2">
      <c r="E257" s="57" t="s">
        <v>52</v>
      </c>
      <c r="F257" s="58" t="str">
        <f>E241</f>
        <v xml:space="preserve">Week </v>
      </c>
      <c r="G257" s="59"/>
      <c r="H257" s="59"/>
    </row>
    <row r="258" spans="1:13" x14ac:dyDescent="0.2">
      <c r="E258" s="60" t="s">
        <v>7</v>
      </c>
      <c r="F258" s="19" t="e">
        <f>VLOOKUP(B241,WklyHmwk17,7)</f>
        <v>#N/A</v>
      </c>
    </row>
    <row r="259" spans="1:13" x14ac:dyDescent="0.2">
      <c r="E259" s="60" t="s">
        <v>51</v>
      </c>
      <c r="F259" s="19" t="e">
        <f>VLOOKUP(B241,WklyJobs17,7)</f>
        <v>#N/A</v>
      </c>
    </row>
    <row r="261" spans="1:13" x14ac:dyDescent="0.2">
      <c r="B261" s="19" t="str">
        <f>VLOOKUP(A262,Running80,4,0)</f>
        <v/>
      </c>
      <c r="E261" s="55" t="str">
        <f>IF(B261&lt;&gt;0,"Week "&amp;B261,"No School")</f>
        <v xml:space="preserve">Week </v>
      </c>
      <c r="M261" s="19" t="s">
        <v>68</v>
      </c>
    </row>
    <row r="262" spans="1:13" x14ac:dyDescent="0.2">
      <c r="A262" s="19">
        <f>A254+3</f>
        <v>93</v>
      </c>
      <c r="B262" s="19">
        <f>VLOOKUP(A262,Running80,2)</f>
        <v>59</v>
      </c>
      <c r="E262" s="57" t="str">
        <f>IF(ISNUMBER(B262),"Day "&amp;B262,"No School")</f>
        <v>Day 59</v>
      </c>
      <c r="F262" s="58">
        <f>VLOOKUP(A262,Running80,5)</f>
        <v>13</v>
      </c>
      <c r="G262" s="59"/>
      <c r="H262" s="59"/>
    </row>
    <row r="263" spans="1:13" x14ac:dyDescent="0.2">
      <c r="E263" s="60" t="s">
        <v>97</v>
      </c>
      <c r="F263" s="92" t="str">
        <f>IFERROR(VLOOKUP(A262,Course80,7,0),"")</f>
        <v>Impedance Triangle</v>
      </c>
      <c r="G263" s="60" t="s">
        <v>8</v>
      </c>
      <c r="H263" s="61">
        <f>IFERROR(VLOOKUP(A262,Course80,9,0),"")</f>
        <v>4</v>
      </c>
    </row>
    <row r="264" spans="1:13" x14ac:dyDescent="0.2">
      <c r="E264" s="60" t="s">
        <v>98</v>
      </c>
      <c r="F264" s="92" t="str">
        <f>IFERROR(IF(B262&lt;&gt;"",VLOOKUP(A262,Course80,7,1),""),"")</f>
        <v>Residential Circuits</v>
      </c>
      <c r="G264" s="60" t="s">
        <v>8</v>
      </c>
      <c r="H264" s="61">
        <f>IFERROR(VLOOKUP(A262,Course80,9,1),"")</f>
        <v>5</v>
      </c>
    </row>
    <row r="265" spans="1:13" x14ac:dyDescent="0.2">
      <c r="A265" s="19">
        <f>A262+1</f>
        <v>94</v>
      </c>
      <c r="B265" s="19">
        <f>VLOOKUP(A265,Running80,2)</f>
        <v>60</v>
      </c>
      <c r="E265" s="57" t="str">
        <f>IF(ISNUMBER(B265),"Day "&amp;B265,"No School")</f>
        <v>Day 60</v>
      </c>
      <c r="F265" s="58">
        <f>VLOOKUP(A265,Running80,5)</f>
        <v>13</v>
      </c>
      <c r="G265" s="59"/>
      <c r="H265" s="59"/>
    </row>
    <row r="266" spans="1:13" x14ac:dyDescent="0.2">
      <c r="E266" s="60" t="s">
        <v>99</v>
      </c>
      <c r="F266" s="92" t="str">
        <f>IFERROR(VLOOKUP(A265,Course80,7,0),"")</f>
        <v>Oscilliscope</v>
      </c>
      <c r="G266" s="60" t="s">
        <v>8</v>
      </c>
      <c r="H266" s="61">
        <f>IFERROR(VLOOKUP(A265,Course80,9,0),"")</f>
        <v>2</v>
      </c>
    </row>
    <row r="267" spans="1:13" x14ac:dyDescent="0.2">
      <c r="E267" s="60" t="s">
        <v>100</v>
      </c>
      <c r="F267" s="92" t="str">
        <f>IFERROR(IF(B265&lt;&gt;"",VLOOKUP(A265,Course80,7,1),""),"")</f>
        <v>TEST: Articles 400, 402, 404, 406</v>
      </c>
      <c r="G267" s="60" t="s">
        <v>8</v>
      </c>
      <c r="H267" s="61">
        <f>IFERROR(VLOOKUP(A265,Course80,9,1),"")</f>
        <v>3</v>
      </c>
    </row>
    <row r="268" spans="1:13" x14ac:dyDescent="0.2">
      <c r="A268" s="19">
        <f>A265+1</f>
        <v>95</v>
      </c>
      <c r="B268" s="19">
        <f>VLOOKUP(A268,Running80,2)</f>
        <v>61</v>
      </c>
      <c r="E268" s="57" t="str">
        <f>IF(ISNUMBER(B268),"Day "&amp;B268,"No School")</f>
        <v>Day 61</v>
      </c>
      <c r="F268" s="58">
        <f>VLOOKUP(A268,Running80,5)</f>
        <v>13</v>
      </c>
      <c r="G268" s="59"/>
      <c r="H268" s="59"/>
    </row>
    <row r="269" spans="1:13" x14ac:dyDescent="0.2">
      <c r="E269" s="60" t="s">
        <v>97</v>
      </c>
      <c r="F269" s="92" t="str">
        <f>IFERROR(VLOOKUP(A268,Course80,7,0),"")</f>
        <v>Impedance Triangle</v>
      </c>
      <c r="G269" s="60" t="s">
        <v>8</v>
      </c>
      <c r="H269" s="61">
        <f>IFERROR(VLOOKUP(A268,Course80,9,0),"")</f>
        <v>4</v>
      </c>
    </row>
    <row r="270" spans="1:13" x14ac:dyDescent="0.2">
      <c r="E270" s="60" t="s">
        <v>98</v>
      </c>
      <c r="F270" s="92" t="str">
        <f>IFERROR(IF(B268&lt;&gt;"",VLOOKUP(A268,Course80,7,1),""),"")</f>
        <v>Residential Circuits</v>
      </c>
      <c r="G270" s="60" t="s">
        <v>8</v>
      </c>
      <c r="H270" s="61">
        <f>IFERROR(VLOOKUP(A268,Course80,9,1),"")</f>
        <v>5</v>
      </c>
    </row>
    <row r="271" spans="1:13" x14ac:dyDescent="0.2">
      <c r="A271" s="19">
        <f>A268+1</f>
        <v>96</v>
      </c>
      <c r="B271" s="19">
        <f>VLOOKUP(A271,Running80,2)</f>
        <v>62</v>
      </c>
      <c r="E271" s="57" t="str">
        <f>IF(ISNUMBER(B271),"Day "&amp;B271,"No School")</f>
        <v>Day 62</v>
      </c>
      <c r="F271" s="58">
        <f>VLOOKUP(A271,Running80,5)</f>
        <v>13</v>
      </c>
      <c r="G271" s="59"/>
      <c r="H271" s="59"/>
    </row>
    <row r="272" spans="1:13" x14ac:dyDescent="0.2">
      <c r="E272" s="60" t="s">
        <v>99</v>
      </c>
      <c r="F272" s="92" t="str">
        <f>IFERROR(VLOOKUP(A271,Course80,7,0),"")</f>
        <v>Transformers</v>
      </c>
      <c r="G272" s="60" t="s">
        <v>8</v>
      </c>
      <c r="H272" s="61">
        <f>IFERROR(VLOOKUP(A271,Course80,9,0),"")</f>
        <v>2</v>
      </c>
    </row>
    <row r="273" spans="1:8" x14ac:dyDescent="0.2">
      <c r="E273" s="60" t="s">
        <v>100</v>
      </c>
      <c r="F273" s="92" t="str">
        <f>IFERROR(IF(B271&lt;&gt;"",VLOOKUP(A271,Course80,7,1),""),"")</f>
        <v>Article 320</v>
      </c>
      <c r="G273" s="60" t="s">
        <v>8</v>
      </c>
      <c r="H273" s="61">
        <f>IFERROR(VLOOKUP(A271,Course80,9,1),"")</f>
        <v>3</v>
      </c>
    </row>
    <row r="274" spans="1:8" x14ac:dyDescent="0.2">
      <c r="A274" s="19">
        <f>A271+1</f>
        <v>97</v>
      </c>
      <c r="B274" s="19">
        <f>VLOOKUP(A274,Running80,2)</f>
        <v>63</v>
      </c>
      <c r="E274" s="57" t="str">
        <f>IF(ISNUMBER(B274),"Day "&amp;B274,"No School")</f>
        <v>Day 63</v>
      </c>
      <c r="F274" s="58">
        <f>VLOOKUP(A274,Running80,5)</f>
        <v>13</v>
      </c>
      <c r="G274" s="59"/>
      <c r="H274" s="59"/>
    </row>
    <row r="275" spans="1:8" x14ac:dyDescent="0.2">
      <c r="E275" s="60" t="s">
        <v>97</v>
      </c>
      <c r="F275" s="92" t="str">
        <f>IFERROR(VLOOKUP(A274,Course80,7,0),"")</f>
        <v>TEST: Impedance Triangle</v>
      </c>
      <c r="G275" s="60" t="s">
        <v>8</v>
      </c>
      <c r="H275" s="61">
        <f>IFERROR(VLOOKUP(A274,Course80,9,0),"")</f>
        <v>4</v>
      </c>
    </row>
    <row r="276" spans="1:8" x14ac:dyDescent="0.2">
      <c r="E276" s="60" t="s">
        <v>98</v>
      </c>
      <c r="F276" s="92" t="str">
        <f>IFERROR(IF(B274&lt;&gt;"",VLOOKUP(A274,Course80,7,1),""),"")</f>
        <v>Residential Circuits</v>
      </c>
      <c r="G276" s="60" t="s">
        <v>8</v>
      </c>
      <c r="H276" s="61">
        <f>IFERROR(VLOOKUP(A274,Course80,9,1),"")</f>
        <v>5</v>
      </c>
    </row>
    <row r="277" spans="1:8" x14ac:dyDescent="0.2">
      <c r="E277" s="57" t="s">
        <v>52</v>
      </c>
      <c r="F277" s="58" t="str">
        <f>E261</f>
        <v xml:space="preserve">Week </v>
      </c>
      <c r="G277" s="59"/>
      <c r="H277" s="59"/>
    </row>
    <row r="278" spans="1:8" x14ac:dyDescent="0.2">
      <c r="E278" s="60" t="s">
        <v>7</v>
      </c>
      <c r="F278" s="19" t="e">
        <f>VLOOKUP(B261,WklyHmwk17,7)</f>
        <v>#N/A</v>
      </c>
    </row>
    <row r="279" spans="1:8" x14ac:dyDescent="0.2">
      <c r="E279" s="60" t="s">
        <v>51</v>
      </c>
      <c r="F279" s="19" t="e">
        <f>VLOOKUP(B261,WklyJobs17,7)</f>
        <v>#N/A</v>
      </c>
    </row>
    <row r="281" spans="1:8" x14ac:dyDescent="0.2">
      <c r="B281" s="19" t="str">
        <f>VLOOKUP(A282,Running80,4,0)</f>
        <v/>
      </c>
      <c r="E281" s="55" t="str">
        <f>IF(B281&lt;&gt;0,"Week "&amp;B281,"No School")</f>
        <v xml:space="preserve">Week </v>
      </c>
    </row>
    <row r="282" spans="1:8" x14ac:dyDescent="0.2">
      <c r="A282" s="19">
        <f>A274+3</f>
        <v>100</v>
      </c>
      <c r="B282" s="19">
        <f>VLOOKUP(A282,Running80,2)</f>
        <v>64</v>
      </c>
      <c r="E282" s="57" t="str">
        <f>IF(ISNUMBER(B282),"Day "&amp;B282,"No School")</f>
        <v>Day 64</v>
      </c>
      <c r="F282" s="58">
        <f>VLOOKUP(A282,Running80,5)</f>
        <v>14</v>
      </c>
      <c r="G282" s="59"/>
      <c r="H282" s="59"/>
    </row>
    <row r="283" spans="1:8" x14ac:dyDescent="0.2">
      <c r="E283" s="60" t="s">
        <v>97</v>
      </c>
      <c r="F283" s="92" t="str">
        <f>IFERROR(VLOOKUP(A282,Course80,7,0),"")</f>
        <v>Power Triangle</v>
      </c>
      <c r="G283" s="60" t="s">
        <v>8</v>
      </c>
      <c r="H283" s="61">
        <f>IFERROR(VLOOKUP(A282,Course80,9,0),"")</f>
        <v>4</v>
      </c>
    </row>
    <row r="284" spans="1:8" x14ac:dyDescent="0.2">
      <c r="E284" s="60" t="s">
        <v>98</v>
      </c>
      <c r="F284" s="92" t="str">
        <f>IFERROR(IF(B282&lt;&gt;"",VLOOKUP(A282,Course80,7,1),""),"")</f>
        <v>Residential Circuits</v>
      </c>
      <c r="G284" s="60" t="s">
        <v>8</v>
      </c>
      <c r="H284" s="61">
        <f>IFERROR(VLOOKUP(A282,Course80,9,1),"")</f>
        <v>5</v>
      </c>
    </row>
    <row r="285" spans="1:8" x14ac:dyDescent="0.2">
      <c r="A285" s="19">
        <f>A282+1</f>
        <v>101</v>
      </c>
      <c r="B285" s="19">
        <f>VLOOKUP(A285,Running80,2)</f>
        <v>65</v>
      </c>
      <c r="E285" s="57" t="str">
        <f>IF(ISNUMBER(B285),"Day "&amp;B285,"No School")</f>
        <v>Day 65</v>
      </c>
      <c r="F285" s="58">
        <f>VLOOKUP(A285,Running80,5)</f>
        <v>14</v>
      </c>
      <c r="G285" s="59"/>
      <c r="H285" s="59"/>
    </row>
    <row r="286" spans="1:8" x14ac:dyDescent="0.2">
      <c r="E286" s="60" t="s">
        <v>99</v>
      </c>
      <c r="F286" s="92" t="str">
        <f>IFERROR(VLOOKUP(A285,Course80,7,0),"")</f>
        <v>Inductors</v>
      </c>
      <c r="G286" s="60" t="s">
        <v>8</v>
      </c>
      <c r="H286" s="61">
        <f>IFERROR(VLOOKUP(A285,Course80,9,0),"")</f>
        <v>2</v>
      </c>
    </row>
    <row r="287" spans="1:8" x14ac:dyDescent="0.2">
      <c r="E287" s="60" t="s">
        <v>100</v>
      </c>
      <c r="F287" s="92" t="str">
        <f>IFERROR(IF(B285&lt;&gt;"",VLOOKUP(A285,Course80,7,1),""),"")</f>
        <v>Article 320, 330</v>
      </c>
      <c r="G287" s="60" t="s">
        <v>8</v>
      </c>
      <c r="H287" s="61">
        <f>IFERROR(VLOOKUP(A285,Course80,9,1),"")</f>
        <v>3</v>
      </c>
    </row>
    <row r="288" spans="1:8" x14ac:dyDescent="0.2">
      <c r="A288" s="19">
        <f>A285+1</f>
        <v>102</v>
      </c>
      <c r="B288" s="19">
        <f>VLOOKUP(A288,Running80,2)</f>
        <v>66</v>
      </c>
      <c r="E288" s="57" t="str">
        <f>IF(ISNUMBER(B288),"Day "&amp;B288,"No School")</f>
        <v>Day 66</v>
      </c>
      <c r="F288" s="58">
        <f>VLOOKUP(A288,Running80,5)</f>
        <v>14</v>
      </c>
      <c r="G288" s="59"/>
      <c r="H288" s="59"/>
    </row>
    <row r="289" spans="1:8" x14ac:dyDescent="0.2">
      <c r="E289" s="60" t="s">
        <v>97</v>
      </c>
      <c r="F289" s="92" t="str">
        <f>IFERROR(VLOOKUP(A288,Course80,7,0),"")</f>
        <v>TEST: Power Triangle</v>
      </c>
      <c r="G289" s="60" t="s">
        <v>8</v>
      </c>
      <c r="H289" s="61">
        <f>IFERROR(VLOOKUP(A288,Course80,9,0),"")</f>
        <v>4</v>
      </c>
    </row>
    <row r="290" spans="1:8" x14ac:dyDescent="0.2">
      <c r="E290" s="60" t="s">
        <v>98</v>
      </c>
      <c r="F290" s="92" t="str">
        <f>IFERROR(IF(B288&lt;&gt;"",VLOOKUP(A288,Course80,7,1),""),"")</f>
        <v>HANDS-ON: Four-Way Switch Circuit, Four-Way HR</v>
      </c>
      <c r="G290" s="60" t="s">
        <v>8</v>
      </c>
      <c r="H290" s="61">
        <f>IFERROR(VLOOKUP(A288,Course80,9,1),"")</f>
        <v>5</v>
      </c>
    </row>
    <row r="291" spans="1:8" x14ac:dyDescent="0.2">
      <c r="A291" s="19">
        <f>A288+1</f>
        <v>103</v>
      </c>
      <c r="B291" s="19">
        <f>VLOOKUP(A291,Running80,2)</f>
        <v>67</v>
      </c>
      <c r="E291" s="57" t="str">
        <f>IF(ISNUMBER(B291),"Day "&amp;B291,"No School")</f>
        <v>Day 67</v>
      </c>
      <c r="F291" s="58">
        <f>VLOOKUP(A291,Running80,5)</f>
        <v>14</v>
      </c>
      <c r="G291" s="59"/>
      <c r="H291" s="59"/>
    </row>
    <row r="292" spans="1:8" x14ac:dyDescent="0.2">
      <c r="E292" s="60" t="s">
        <v>99</v>
      </c>
      <c r="F292" s="92" t="str">
        <f>IFERROR(VLOOKUP(A291,Course80,7,0),"")</f>
        <v>RL Series Circuit</v>
      </c>
      <c r="G292" s="60" t="s">
        <v>8</v>
      </c>
      <c r="H292" s="61">
        <f>IFERROR(VLOOKUP(A291,Course80,9,0),"")</f>
        <v>2</v>
      </c>
    </row>
    <row r="293" spans="1:8" x14ac:dyDescent="0.2">
      <c r="E293" s="60" t="s">
        <v>100</v>
      </c>
      <c r="F293" s="92" t="str">
        <f>IFERROR(IF(B291&lt;&gt;"",VLOOKUP(A291,Course80,7,1),""),"")</f>
        <v>Artilce 330, 358</v>
      </c>
      <c r="G293" s="60" t="s">
        <v>8</v>
      </c>
      <c r="H293" s="61">
        <f>IFERROR(VLOOKUP(A291,Course80,9,1),"")</f>
        <v>3</v>
      </c>
    </row>
    <row r="294" spans="1:8" x14ac:dyDescent="0.2">
      <c r="A294" s="19">
        <f>A291+1</f>
        <v>104</v>
      </c>
      <c r="B294" s="19" t="str">
        <f>VLOOKUP(A294,Running80,2)</f>
        <v/>
      </c>
      <c r="E294" s="57" t="str">
        <f>IF(ISNUMBER(B294),"Day "&amp;B294,"No School")</f>
        <v>No School</v>
      </c>
      <c r="F294" s="58">
        <f>VLOOKUP(A294,Running80,5)</f>
        <v>14</v>
      </c>
      <c r="G294" s="59"/>
      <c r="H294" s="59"/>
    </row>
    <row r="295" spans="1:8" x14ac:dyDescent="0.2">
      <c r="E295" s="60" t="s">
        <v>97</v>
      </c>
      <c r="F295" s="92" t="str">
        <f>IFERROR(VLOOKUP(A294,Course80,7,0),"")</f>
        <v/>
      </c>
      <c r="G295" s="60" t="s">
        <v>8</v>
      </c>
      <c r="H295" s="61" t="str">
        <f>IFERROR(VLOOKUP(A294,Course80,9,0),"")</f>
        <v/>
      </c>
    </row>
    <row r="296" spans="1:8" x14ac:dyDescent="0.2">
      <c r="E296" s="60" t="s">
        <v>98</v>
      </c>
      <c r="F296" s="92" t="str">
        <f>IFERROR(IF(B294&lt;&gt;"",VLOOKUP(A294,Course80,7,1),""),"")</f>
        <v/>
      </c>
      <c r="G296" s="60" t="s">
        <v>8</v>
      </c>
      <c r="H296" s="61">
        <f>IFERROR(VLOOKUP(A294,Course80,9,1),"")</f>
        <v>3</v>
      </c>
    </row>
    <row r="297" spans="1:8" x14ac:dyDescent="0.2">
      <c r="E297" s="57" t="s">
        <v>52</v>
      </c>
      <c r="F297" s="58" t="str">
        <f>E281</f>
        <v xml:space="preserve">Week </v>
      </c>
      <c r="G297" s="59"/>
      <c r="H297" s="59"/>
    </row>
    <row r="298" spans="1:8" x14ac:dyDescent="0.2">
      <c r="E298" s="60" t="s">
        <v>7</v>
      </c>
      <c r="F298" s="19" t="e">
        <f>VLOOKUP(B281,WklyHmwk17,7)</f>
        <v>#N/A</v>
      </c>
    </row>
    <row r="299" spans="1:8" x14ac:dyDescent="0.2">
      <c r="E299" s="60" t="s">
        <v>51</v>
      </c>
      <c r="F299" s="19" t="e">
        <f>VLOOKUP(B281,WklyJobs17,7)</f>
        <v>#N/A</v>
      </c>
    </row>
    <row r="301" spans="1:8" x14ac:dyDescent="0.2">
      <c r="B301" s="19" t="str">
        <f>VLOOKUP(A302,Running80,4,0)</f>
        <v/>
      </c>
      <c r="E301" s="55" t="str">
        <f>IF(B301&lt;&gt;0,"Week "&amp;B301,"No School")</f>
        <v xml:space="preserve">Week </v>
      </c>
    </row>
    <row r="302" spans="1:8" x14ac:dyDescent="0.2">
      <c r="A302" s="19">
        <f>A294+3</f>
        <v>107</v>
      </c>
      <c r="B302" s="19">
        <f>VLOOKUP(A302,Running80,2)</f>
        <v>68</v>
      </c>
      <c r="E302" s="57" t="str">
        <f>IF(ISNUMBER(B302),"Day "&amp;B302,"No School")</f>
        <v>Day 68</v>
      </c>
      <c r="F302" s="58">
        <f>VLOOKUP(A302,Running80,5)</f>
        <v>15</v>
      </c>
      <c r="G302" s="59"/>
      <c r="H302" s="59"/>
    </row>
    <row r="303" spans="1:8" x14ac:dyDescent="0.2">
      <c r="E303" s="60" t="s">
        <v>97</v>
      </c>
      <c r="F303" s="92" t="str">
        <f>IFERROR(VLOOKUP(A302,Course80,7,0),"")</f>
        <v>RL Circuits</v>
      </c>
      <c r="G303" s="60" t="s">
        <v>8</v>
      </c>
      <c r="H303" s="61">
        <f>IFERROR(VLOOKUP(A302,Course80,9,0),"")</f>
        <v>4</v>
      </c>
    </row>
    <row r="304" spans="1:8" x14ac:dyDescent="0.2">
      <c r="E304" s="60" t="s">
        <v>98</v>
      </c>
      <c r="F304" s="92" t="str">
        <f>IFERROR(IF(B302&lt;&gt;"",VLOOKUP(A302,Course80,7,1),""),"")</f>
        <v>Conduit Bending</v>
      </c>
      <c r="G304" s="60" t="s">
        <v>8</v>
      </c>
      <c r="H304" s="61">
        <f>IFERROR(VLOOKUP(A302,Course80,9,1),"")</f>
        <v>5</v>
      </c>
    </row>
    <row r="305" spans="1:8" x14ac:dyDescent="0.2">
      <c r="A305" s="19">
        <f>A302+1</f>
        <v>108</v>
      </c>
      <c r="B305" s="19">
        <f>VLOOKUP(A305,Running80,2)</f>
        <v>69</v>
      </c>
      <c r="E305" s="57" t="str">
        <f>IF(ISNUMBER(B305),"Day "&amp;B305,"No School")</f>
        <v>Day 69</v>
      </c>
      <c r="F305" s="58">
        <f>VLOOKUP(A305,Running80,5)</f>
        <v>15</v>
      </c>
      <c r="G305" s="59"/>
      <c r="H305" s="59"/>
    </row>
    <row r="306" spans="1:8" x14ac:dyDescent="0.2">
      <c r="E306" s="60" t="s">
        <v>99</v>
      </c>
      <c r="F306" s="92" t="str">
        <f>IFERROR(VLOOKUP(A305,Course80,7,0),"")</f>
        <v>RL Parallel Circuit</v>
      </c>
      <c r="G306" s="60" t="s">
        <v>8</v>
      </c>
      <c r="H306" s="61">
        <f>IFERROR(VLOOKUP(A305,Course80,9,0),"")</f>
        <v>2</v>
      </c>
    </row>
    <row r="307" spans="1:8" x14ac:dyDescent="0.2">
      <c r="E307" s="60" t="s">
        <v>100</v>
      </c>
      <c r="F307" s="92" t="str">
        <f>IFERROR(IF(B305&lt;&gt;"",VLOOKUP(A305,Course80,7,1),""),"")</f>
        <v>Article 358, 362</v>
      </c>
      <c r="G307" s="60" t="s">
        <v>8</v>
      </c>
      <c r="H307" s="61">
        <f>IFERROR(VLOOKUP(A305,Course80,9,1),"")</f>
        <v>3</v>
      </c>
    </row>
    <row r="308" spans="1:8" x14ac:dyDescent="0.2">
      <c r="A308" s="19">
        <f>A305+1</f>
        <v>109</v>
      </c>
      <c r="B308" s="19">
        <f>VLOOKUP(A308,Running80,2)</f>
        <v>70</v>
      </c>
      <c r="E308" s="57" t="str">
        <f>IF(ISNUMBER(B308),"Day "&amp;B308,"No School")</f>
        <v>Day 70</v>
      </c>
      <c r="F308" s="58">
        <f>VLOOKUP(A308,Running80,5)</f>
        <v>15</v>
      </c>
      <c r="G308" s="59"/>
      <c r="H308" s="59"/>
    </row>
    <row r="309" spans="1:8" x14ac:dyDescent="0.2">
      <c r="E309" s="60" t="s">
        <v>97</v>
      </c>
      <c r="F309" s="92" t="str">
        <f>IFERROR(VLOOKUP(A308,Course80,7,0),"")</f>
        <v>RL Circuits</v>
      </c>
      <c r="G309" s="60" t="s">
        <v>8</v>
      </c>
      <c r="H309" s="61">
        <f>IFERROR(VLOOKUP(A308,Course80,9,0),"")</f>
        <v>4</v>
      </c>
    </row>
    <row r="310" spans="1:8" x14ac:dyDescent="0.2">
      <c r="E310" s="60" t="s">
        <v>98</v>
      </c>
      <c r="F310" s="92" t="str">
        <f>IFERROR(IF(B308&lt;&gt;"",VLOOKUP(A308,Course80,7,1),""),"")</f>
        <v>Conduit Bending</v>
      </c>
      <c r="G310" s="60" t="s">
        <v>8</v>
      </c>
      <c r="H310" s="61">
        <f>IFERROR(VLOOKUP(A308,Course80,9,1),"")</f>
        <v>5</v>
      </c>
    </row>
    <row r="311" spans="1:8" x14ac:dyDescent="0.2">
      <c r="A311" s="19">
        <f>A308+1</f>
        <v>110</v>
      </c>
      <c r="B311" s="19">
        <f>VLOOKUP(A311,Running80,2)</f>
        <v>71</v>
      </c>
      <c r="E311" s="57" t="str">
        <f>IF(ISNUMBER(B311),"Day "&amp;B311,"No School")</f>
        <v>Day 71</v>
      </c>
      <c r="F311" s="58">
        <f>VLOOKUP(A311,Running80,5)</f>
        <v>15</v>
      </c>
      <c r="G311" s="59"/>
      <c r="H311" s="59"/>
    </row>
    <row r="312" spans="1:8" x14ac:dyDescent="0.2">
      <c r="E312" s="60" t="s">
        <v>99</v>
      </c>
      <c r="F312" s="92" t="str">
        <f>IFERROR(VLOOKUP(A311,Course80,7,0),"")</f>
        <v>HANDS-ON: RL Circuits</v>
      </c>
      <c r="G312" s="60" t="s">
        <v>8</v>
      </c>
      <c r="H312" s="61">
        <f>IFERROR(VLOOKUP(A311,Course80,9,0),"")</f>
        <v>2</v>
      </c>
    </row>
    <row r="313" spans="1:8" x14ac:dyDescent="0.2">
      <c r="E313" s="60" t="s">
        <v>100</v>
      </c>
      <c r="F313" s="92" t="str">
        <f>IFERROR(IF(B311&lt;&gt;"",VLOOKUP(A311,Course80,7,1),""),"")</f>
        <v>Article 362</v>
      </c>
      <c r="G313" s="60" t="s">
        <v>8</v>
      </c>
      <c r="H313" s="61">
        <f>IFERROR(VLOOKUP(A311,Course80,9,1),"")</f>
        <v>3</v>
      </c>
    </row>
    <row r="314" spans="1:8" x14ac:dyDescent="0.2">
      <c r="A314" s="19">
        <f>A311+1</f>
        <v>111</v>
      </c>
      <c r="B314" s="19">
        <f>VLOOKUP(A314,Running80,2)</f>
        <v>72</v>
      </c>
      <c r="E314" s="57" t="str">
        <f>IF(ISNUMBER(B314),"Day "&amp;B314,"No School")</f>
        <v>Day 72</v>
      </c>
      <c r="F314" s="58">
        <f>VLOOKUP(A314,Running80,5)</f>
        <v>15</v>
      </c>
      <c r="G314" s="59"/>
      <c r="H314" s="59"/>
    </row>
    <row r="315" spans="1:8" x14ac:dyDescent="0.2">
      <c r="E315" s="60" t="s">
        <v>97</v>
      </c>
      <c r="F315" s="92" t="str">
        <f>IFERROR(VLOOKUP(A314,Course80,7,0),"")</f>
        <v>TEST: RL Circuits</v>
      </c>
      <c r="G315" s="60" t="s">
        <v>8</v>
      </c>
      <c r="H315" s="61">
        <f>IFERROR(VLOOKUP(A314,Course80,9,0),"")</f>
        <v>4</v>
      </c>
    </row>
    <row r="316" spans="1:8" x14ac:dyDescent="0.2">
      <c r="E316" s="60" t="s">
        <v>98</v>
      </c>
      <c r="F316" s="92" t="str">
        <f>IFERROR(IF(B314&lt;&gt;"",VLOOKUP(A314,Course80,7,1),""),"")</f>
        <v>Conduit Bending</v>
      </c>
      <c r="G316" s="60" t="s">
        <v>8</v>
      </c>
      <c r="H316" s="61">
        <f>IFERROR(VLOOKUP(A314,Course80,9,1),"")</f>
        <v>5</v>
      </c>
    </row>
    <row r="317" spans="1:8" x14ac:dyDescent="0.2">
      <c r="E317" s="57" t="s">
        <v>52</v>
      </c>
      <c r="F317" s="58" t="str">
        <f>E301</f>
        <v xml:space="preserve">Week </v>
      </c>
      <c r="G317" s="59"/>
      <c r="H317" s="59"/>
    </row>
    <row r="318" spans="1:8" x14ac:dyDescent="0.2">
      <c r="E318" s="60" t="s">
        <v>7</v>
      </c>
      <c r="F318" s="19" t="e">
        <f>VLOOKUP(B301,WklyHmwk17,7)</f>
        <v>#N/A</v>
      </c>
    </row>
    <row r="319" spans="1:8" x14ac:dyDescent="0.2">
      <c r="E319" s="60" t="s">
        <v>51</v>
      </c>
      <c r="F319" s="19" t="e">
        <f>VLOOKUP(B301,WklyJobs17,7)</f>
        <v>#N/A</v>
      </c>
    </row>
    <row r="321" spans="1:8" x14ac:dyDescent="0.2">
      <c r="B321" s="19" t="str">
        <f>VLOOKUP(A322,Running80,4,0)</f>
        <v/>
      </c>
      <c r="E321" s="55" t="str">
        <f>IF(B321&lt;&gt;0,"Week "&amp;B321,"No School")</f>
        <v xml:space="preserve">Week </v>
      </c>
    </row>
    <row r="322" spans="1:8" x14ac:dyDescent="0.2">
      <c r="A322" s="19">
        <f>A314+3</f>
        <v>114</v>
      </c>
      <c r="B322" s="19">
        <f>VLOOKUP(A322,Running80,2)</f>
        <v>73</v>
      </c>
      <c r="E322" s="57" t="str">
        <f>IF(ISNUMBER(B322),"Day "&amp;B322,"No School")</f>
        <v>Day 73</v>
      </c>
      <c r="F322" s="58">
        <f>VLOOKUP(A322,Running80,5)</f>
        <v>16</v>
      </c>
      <c r="G322" s="59"/>
      <c r="H322" s="59"/>
    </row>
    <row r="323" spans="1:8" x14ac:dyDescent="0.2">
      <c r="E323" s="60" t="s">
        <v>97</v>
      </c>
      <c r="F323" s="92" t="str">
        <f>IFERROR(VLOOKUP(A322,Course80,7,0),"")</f>
        <v>RC Circuits</v>
      </c>
      <c r="G323" s="60" t="s">
        <v>8</v>
      </c>
      <c r="H323" s="61">
        <f>IFERROR(VLOOKUP(A322,Course80,9,0),"")</f>
        <v>4</v>
      </c>
    </row>
    <row r="324" spans="1:8" x14ac:dyDescent="0.2">
      <c r="E324" s="60" t="s">
        <v>98</v>
      </c>
      <c r="F324" s="92" t="str">
        <f>IFERROR(IF(B322&lt;&gt;"",VLOOKUP(A322,Course80,7,1),""),"")</f>
        <v>Conduit Bending</v>
      </c>
      <c r="G324" s="60" t="s">
        <v>8</v>
      </c>
      <c r="H324" s="61">
        <f>IFERROR(VLOOKUP(A322,Course80,9,1),"")</f>
        <v>5</v>
      </c>
    </row>
    <row r="325" spans="1:8" x14ac:dyDescent="0.2">
      <c r="A325" s="19">
        <f>A322+1</f>
        <v>115</v>
      </c>
      <c r="B325" s="19">
        <f>VLOOKUP(A325,Running80,2)</f>
        <v>74</v>
      </c>
      <c r="E325" s="57" t="str">
        <f>IF(ISNUMBER(B325),"Day "&amp;B325,"No School")</f>
        <v>Day 74</v>
      </c>
      <c r="F325" s="58">
        <f>VLOOKUP(A325,Running80,5)</f>
        <v>16</v>
      </c>
      <c r="G325" s="59"/>
      <c r="H325" s="59"/>
    </row>
    <row r="326" spans="1:8" x14ac:dyDescent="0.2">
      <c r="E326" s="60" t="s">
        <v>99</v>
      </c>
      <c r="F326" s="92" t="str">
        <f>IFERROR(VLOOKUP(A325,Course80,7,0),"")</f>
        <v>Capacitors</v>
      </c>
      <c r="G326" s="60" t="s">
        <v>8</v>
      </c>
      <c r="H326" s="61">
        <f>IFERROR(VLOOKUP(A325,Course80,9,0),"")</f>
        <v>2</v>
      </c>
    </row>
    <row r="327" spans="1:8" x14ac:dyDescent="0.2">
      <c r="E327" s="60" t="s">
        <v>100</v>
      </c>
      <c r="F327" s="92" t="str">
        <f>IFERROR(IF(B325&lt;&gt;"",VLOOKUP(A325,Course80,7,1),""),"")</f>
        <v>TEST: Articles 320, 330, 358, 362</v>
      </c>
      <c r="G327" s="60" t="s">
        <v>8</v>
      </c>
      <c r="H327" s="61">
        <f>IFERROR(VLOOKUP(A325,Course80,9,1),"")</f>
        <v>3</v>
      </c>
    </row>
    <row r="328" spans="1:8" x14ac:dyDescent="0.2">
      <c r="A328" s="19">
        <f>A325+1</f>
        <v>116</v>
      </c>
      <c r="B328" s="19">
        <f>VLOOKUP(A328,Running80,2)</f>
        <v>75</v>
      </c>
      <c r="E328" s="57" t="str">
        <f>IF(ISNUMBER(B328),"Day "&amp;B328,"No School")</f>
        <v>Day 75</v>
      </c>
      <c r="F328" s="58">
        <f>VLOOKUP(A328,Running80,5)</f>
        <v>16</v>
      </c>
      <c r="G328" s="59"/>
      <c r="H328" s="59"/>
    </row>
    <row r="329" spans="1:8" x14ac:dyDescent="0.2">
      <c r="E329" s="60" t="s">
        <v>97</v>
      </c>
      <c r="F329" s="92" t="str">
        <f>IFERROR(VLOOKUP(A328,Course80,7,0),"")</f>
        <v>RC Circuits</v>
      </c>
      <c r="G329" s="60" t="s">
        <v>8</v>
      </c>
      <c r="H329" s="61">
        <f>IFERROR(VLOOKUP(A328,Course80,9,0),"")</f>
        <v>4</v>
      </c>
    </row>
    <row r="330" spans="1:8" x14ac:dyDescent="0.2">
      <c r="E330" s="60" t="s">
        <v>98</v>
      </c>
      <c r="F330" s="92" t="str">
        <f>IFERROR(IF(B328&lt;&gt;"",VLOOKUP(A328,Course80,7,1),""),"")</f>
        <v>Conduit Bending</v>
      </c>
      <c r="G330" s="60" t="s">
        <v>8</v>
      </c>
      <c r="H330" s="61">
        <f>IFERROR(VLOOKUP(A328,Course80,9,1),"")</f>
        <v>5</v>
      </c>
    </row>
    <row r="331" spans="1:8" x14ac:dyDescent="0.2">
      <c r="A331" s="19">
        <f>A328+1</f>
        <v>117</v>
      </c>
      <c r="B331" s="19">
        <f>VLOOKUP(A331,Running80,2)</f>
        <v>76</v>
      </c>
      <c r="E331" s="57" t="str">
        <f>IF(ISNUMBER(B331),"Day "&amp;B331,"No School")</f>
        <v>Day 76</v>
      </c>
      <c r="F331" s="58">
        <f>VLOOKUP(A331,Running80,5)</f>
        <v>16</v>
      </c>
      <c r="G331" s="59"/>
      <c r="H331" s="59"/>
    </row>
    <row r="332" spans="1:8" x14ac:dyDescent="0.2">
      <c r="E332" s="60" t="s">
        <v>99</v>
      </c>
      <c r="F332" s="92" t="str">
        <f>IFERROR(VLOOKUP(A331,Course80,7,0),"")</f>
        <v>Capacitors, ICE</v>
      </c>
      <c r="G332" s="60" t="s">
        <v>8</v>
      </c>
      <c r="H332" s="61">
        <f>IFERROR(VLOOKUP(A331,Course80,9,0),"")</f>
        <v>2</v>
      </c>
    </row>
    <row r="333" spans="1:8" x14ac:dyDescent="0.2">
      <c r="E333" s="60" t="s">
        <v>100</v>
      </c>
      <c r="F333" s="92" t="str">
        <f>IFERROR(IF(B331&lt;&gt;"",VLOOKUP(A331,Course80,7,1),""),"")</f>
        <v>Code Final Prep</v>
      </c>
      <c r="G333" s="60" t="s">
        <v>8</v>
      </c>
      <c r="H333" s="61">
        <f>IFERROR(VLOOKUP(A331,Course80,9,1),"")</f>
        <v>3</v>
      </c>
    </row>
    <row r="334" spans="1:8" x14ac:dyDescent="0.2">
      <c r="A334" s="19">
        <f>A331+1</f>
        <v>118</v>
      </c>
      <c r="B334" s="19">
        <f>VLOOKUP(A334,Running80,2)</f>
        <v>77</v>
      </c>
      <c r="E334" s="57" t="str">
        <f>IF(ISNUMBER(B334),"Day "&amp;B334,"No School")</f>
        <v>Day 77</v>
      </c>
      <c r="F334" s="58">
        <f>VLOOKUP(A334,Running80,5)</f>
        <v>16</v>
      </c>
      <c r="G334" s="59"/>
      <c r="H334" s="59"/>
    </row>
    <row r="335" spans="1:8" x14ac:dyDescent="0.2">
      <c r="E335" s="60" t="s">
        <v>97</v>
      </c>
      <c r="F335" s="92" t="str">
        <f>IFERROR(VLOOKUP(A334,Course80,7,0),"")</f>
        <v>TEST: RC Circuits</v>
      </c>
      <c r="G335" s="60" t="s">
        <v>8</v>
      </c>
      <c r="H335" s="61">
        <f>IFERROR(VLOOKUP(A334,Course80,9,0),"")</f>
        <v>4</v>
      </c>
    </row>
    <row r="336" spans="1:8" x14ac:dyDescent="0.2">
      <c r="E336" s="60" t="s">
        <v>98</v>
      </c>
      <c r="F336" s="92" t="str">
        <f>IFERROR(IF(B334&lt;&gt;"",VLOOKUP(A334,Course80,7,1),""),"")</f>
        <v>HANDS-ON: Conduit Bending</v>
      </c>
      <c r="G336" s="60" t="s">
        <v>8</v>
      </c>
      <c r="H336" s="61">
        <f>IFERROR(VLOOKUP(A334,Course80,9,1),"")</f>
        <v>5</v>
      </c>
    </row>
    <row r="337" spans="1:8" x14ac:dyDescent="0.2">
      <c r="E337" s="57" t="s">
        <v>52</v>
      </c>
      <c r="F337" s="58" t="str">
        <f>E321</f>
        <v xml:space="preserve">Week </v>
      </c>
      <c r="G337" s="59"/>
      <c r="H337" s="59"/>
    </row>
    <row r="338" spans="1:8" x14ac:dyDescent="0.2">
      <c r="E338" s="60" t="s">
        <v>7</v>
      </c>
      <c r="F338" s="19" t="e">
        <f>VLOOKUP(B321,WklyHmwk17,7)</f>
        <v>#N/A</v>
      </c>
    </row>
    <row r="339" spans="1:8" x14ac:dyDescent="0.2">
      <c r="E339" s="60" t="s">
        <v>51</v>
      </c>
      <c r="F339" s="19" t="e">
        <f>VLOOKUP(B321,WklyJobs17,7)</f>
        <v>#N/A</v>
      </c>
    </row>
    <row r="341" spans="1:8" x14ac:dyDescent="0.2">
      <c r="B341" s="19" t="str">
        <f>VLOOKUP(A342,Running80,4,0)</f>
        <v/>
      </c>
      <c r="E341" s="55" t="str">
        <f>IF(B341&lt;&gt;0,"Week "&amp;B341,"No School")</f>
        <v xml:space="preserve">Week </v>
      </c>
    </row>
    <row r="342" spans="1:8" x14ac:dyDescent="0.2">
      <c r="A342" s="19">
        <f>A334+3</f>
        <v>121</v>
      </c>
      <c r="B342" s="19">
        <f>VLOOKUP(A342,Running80,2)</f>
        <v>78</v>
      </c>
      <c r="E342" s="57" t="str">
        <f>IF(ISNUMBER(B342),"Day "&amp;B342,"No School")</f>
        <v>Day 78</v>
      </c>
      <c r="F342" s="58">
        <f>VLOOKUP(A342,Running80,5)</f>
        <v>17</v>
      </c>
      <c r="G342" s="59"/>
      <c r="H342" s="59"/>
    </row>
    <row r="343" spans="1:8" x14ac:dyDescent="0.2">
      <c r="E343" s="60" t="s">
        <v>97</v>
      </c>
      <c r="F343" s="92" t="str">
        <f>IFERROR(VLOOKUP(A342,Course80,7,0),"")</f>
        <v>TEST: Theory Final</v>
      </c>
      <c r="G343" s="60" t="s">
        <v>8</v>
      </c>
      <c r="H343" s="61">
        <f>IFERROR(VLOOKUP(A342,Course80,9,0),"")</f>
        <v>4</v>
      </c>
    </row>
    <row r="344" spans="1:8" x14ac:dyDescent="0.2">
      <c r="E344" s="60" t="s">
        <v>98</v>
      </c>
      <c r="F344" s="92" t="str">
        <f>IFERROR(IF(B342&lt;&gt;"",VLOOKUP(A342,Course80,7,1),""),"")</f>
        <v>TEST: Shop Final</v>
      </c>
      <c r="G344" s="60" t="s">
        <v>8</v>
      </c>
      <c r="H344" s="61">
        <f>IFERROR(VLOOKUP(A342,Course80,9,1),"")</f>
        <v>5</v>
      </c>
    </row>
    <row r="345" spans="1:8" x14ac:dyDescent="0.2">
      <c r="A345" s="19">
        <f>A342+1</f>
        <v>122</v>
      </c>
      <c r="B345" s="19">
        <f>VLOOKUP(A345,Running80,2)</f>
        <v>79</v>
      </c>
      <c r="E345" s="57" t="str">
        <f>IF(ISNUMBER(B345),"Day "&amp;B345,"No School")</f>
        <v>Day 79</v>
      </c>
      <c r="F345" s="58">
        <f>VLOOKUP(A345,Running80,5)</f>
        <v>17</v>
      </c>
      <c r="G345" s="59"/>
      <c r="H345" s="59"/>
    </row>
    <row r="346" spans="1:8" x14ac:dyDescent="0.2">
      <c r="E346" s="60" t="s">
        <v>99</v>
      </c>
      <c r="F346" s="92" t="str">
        <f>IFERROR(VLOOKUP(A345,Course80,7,0),"")</f>
        <v>TEST: Lab Hands-On Final</v>
      </c>
      <c r="G346" s="60" t="s">
        <v>8</v>
      </c>
      <c r="H346" s="61">
        <f>IFERROR(VLOOKUP(A345,Course80,9,0),"")</f>
        <v>2</v>
      </c>
    </row>
    <row r="347" spans="1:8" x14ac:dyDescent="0.2">
      <c r="E347" s="60" t="s">
        <v>100</v>
      </c>
      <c r="F347" s="92" t="str">
        <f>IFERROR(IF(B345&lt;&gt;"",VLOOKUP(A345,Course80,7,1),""),"")</f>
        <v>TEST: Code Final</v>
      </c>
      <c r="G347" s="60" t="s">
        <v>8</v>
      </c>
      <c r="H347" s="61">
        <f>IFERROR(VLOOKUP(A345,Course80,9,1),"")</f>
        <v>3</v>
      </c>
    </row>
    <row r="348" spans="1:8" x14ac:dyDescent="0.2">
      <c r="A348" s="19">
        <f>A345+1</f>
        <v>123</v>
      </c>
      <c r="B348" s="19">
        <f>VLOOKUP(A348,Running80,2)</f>
        <v>80</v>
      </c>
      <c r="E348" s="57" t="str">
        <f>IF(ISNUMBER(B348),"Day "&amp;B348,"No School")</f>
        <v>Day 80</v>
      </c>
      <c r="F348" s="58">
        <f>VLOOKUP(A348,Running80,5)</f>
        <v>17</v>
      </c>
      <c r="G348" s="59"/>
      <c r="H348" s="59"/>
    </row>
    <row r="349" spans="1:8" x14ac:dyDescent="0.2">
      <c r="E349" s="60" t="s">
        <v>97</v>
      </c>
      <c r="F349" s="92" t="str">
        <f>IFERROR(VLOOKUP(A348,Course80,7,0),"")</f>
        <v>Classroom Cleanup</v>
      </c>
      <c r="G349" s="60" t="s">
        <v>8</v>
      </c>
      <c r="H349" s="61">
        <f>IFERROR(VLOOKUP(A348,Course80,9,0),"")</f>
        <v>4</v>
      </c>
    </row>
    <row r="350" spans="1:8" x14ac:dyDescent="0.2">
      <c r="E350" s="60" t="s">
        <v>98</v>
      </c>
      <c r="F350" s="92" t="str">
        <f>IFERROR(IF(B348&lt;&gt;"",VLOOKUP(A348,Course80,7,1),""),"")</f>
        <v>Shop Cleanup</v>
      </c>
      <c r="G350" s="60" t="s">
        <v>8</v>
      </c>
      <c r="H350" s="61">
        <f>IFERROR(VLOOKUP(A348,Course80,9,1),"")</f>
        <v>5</v>
      </c>
    </row>
    <row r="351" spans="1:8" x14ac:dyDescent="0.2">
      <c r="A351" s="19">
        <f>A348+1</f>
        <v>124</v>
      </c>
      <c r="B351" s="19" t="str">
        <f>VLOOKUP(A351,Running80,2)</f>
        <v/>
      </c>
      <c r="E351" s="57" t="str">
        <f>IF(ISNUMBER(B351),"Day "&amp;B351,"No School")</f>
        <v>No School</v>
      </c>
      <c r="F351" s="58">
        <f>VLOOKUP(A351,Running80,5)</f>
        <v>17</v>
      </c>
      <c r="G351" s="59"/>
      <c r="H351" s="59"/>
    </row>
    <row r="352" spans="1:8" x14ac:dyDescent="0.2">
      <c r="E352" s="60" t="s">
        <v>99</v>
      </c>
      <c r="F352" s="92" t="str">
        <f>IFERROR(VLOOKUP(A351,Course80,7,0),"")</f>
        <v/>
      </c>
      <c r="G352" s="60" t="s">
        <v>8</v>
      </c>
      <c r="H352" s="61" t="str">
        <f>IFERROR(VLOOKUP(A351,Course80,9,0),"")</f>
        <v/>
      </c>
    </row>
    <row r="353" spans="1:8" x14ac:dyDescent="0.2">
      <c r="E353" s="60" t="s">
        <v>100</v>
      </c>
      <c r="F353" s="92" t="str">
        <f>IFERROR(IF(B351&lt;&gt;"",VLOOKUP(A351,Course80,7,1),""),"")</f>
        <v/>
      </c>
      <c r="G353" s="60" t="s">
        <v>8</v>
      </c>
      <c r="H353" s="61">
        <f>IFERROR(VLOOKUP(A351,Course80,9,1),"")</f>
        <v>5</v>
      </c>
    </row>
    <row r="354" spans="1:8" x14ac:dyDescent="0.2">
      <c r="A354" s="19">
        <f>A351+1</f>
        <v>125</v>
      </c>
      <c r="B354" s="19" t="str">
        <f>VLOOKUP(A354,Running80,2)</f>
        <v/>
      </c>
      <c r="E354" s="57" t="str">
        <f>IF(ISNUMBER(B354),"Day "&amp;B354,"No School")</f>
        <v>No School</v>
      </c>
      <c r="F354" s="58">
        <f>VLOOKUP(A354,Running80,5)</f>
        <v>17</v>
      </c>
      <c r="G354" s="59"/>
      <c r="H354" s="59"/>
    </row>
    <row r="355" spans="1:8" x14ac:dyDescent="0.2">
      <c r="E355" s="60" t="s">
        <v>97</v>
      </c>
      <c r="F355" s="92" t="str">
        <f>IFERROR(VLOOKUP(A354,Course80,7,0),"")</f>
        <v/>
      </c>
      <c r="G355" s="60" t="s">
        <v>8</v>
      </c>
      <c r="H355" s="61" t="str">
        <f>IFERROR(VLOOKUP(A354,Course80,9,0),"")</f>
        <v/>
      </c>
    </row>
    <row r="356" spans="1:8" x14ac:dyDescent="0.2">
      <c r="E356" s="60" t="s">
        <v>98</v>
      </c>
      <c r="F356" s="92" t="str">
        <f>IFERROR(IF(B354&lt;&gt;"",VLOOKUP(A354,Course80,7,1),""),"")</f>
        <v/>
      </c>
      <c r="G356" s="60" t="s">
        <v>8</v>
      </c>
      <c r="H356" s="61">
        <f>IFERROR(VLOOKUP(A354,Course80,9,1),"")</f>
        <v>5</v>
      </c>
    </row>
    <row r="357" spans="1:8" x14ac:dyDescent="0.2">
      <c r="E357" s="57" t="s">
        <v>52</v>
      </c>
      <c r="F357" s="58" t="str">
        <f>E341</f>
        <v xml:space="preserve">Week </v>
      </c>
      <c r="G357" s="59"/>
      <c r="H357" s="59"/>
    </row>
    <row r="358" spans="1:8" x14ac:dyDescent="0.2">
      <c r="E358" s="60" t="s">
        <v>7</v>
      </c>
      <c r="F358" s="19" t="e">
        <f>VLOOKUP(B341,WklyHmwk17,7)</f>
        <v>#N/A</v>
      </c>
    </row>
    <row r="359" spans="1:8" x14ac:dyDescent="0.2">
      <c r="E359" s="60" t="s">
        <v>51</v>
      </c>
      <c r="F359" s="19" t="e">
        <f>VLOOKUP(B341,WklyJobs17,7)</f>
        <v>#N/A</v>
      </c>
    </row>
  </sheetData>
  <conditionalFormatting sqref="F23">
    <cfRule type="containsText" dxfId="1010" priority="702" operator="containsText" text="MID-TERM:">
      <formula>NOT(ISERROR(SEARCH("MID-TERM:",F23)))</formula>
    </cfRule>
    <cfRule type="containsText" dxfId="1009" priority="703" operator="containsText" text="QUIZ:">
      <formula>NOT(ISERROR(SEARCH("QUIZ:",F23)))</formula>
    </cfRule>
    <cfRule type="containsText" dxfId="1008" priority="704" operator="containsText" text="TEST:">
      <formula>NOT(ISERROR(SEARCH("TEST:",F23)))</formula>
    </cfRule>
  </conditionalFormatting>
  <conditionalFormatting sqref="F18:F19">
    <cfRule type="containsText" dxfId="1007" priority="2172" operator="containsText" text="HANDS ON:">
      <formula>NOT(ISERROR(SEARCH("HANDS ON:",F18)))</formula>
    </cfRule>
  </conditionalFormatting>
  <conditionalFormatting sqref="F3">
    <cfRule type="containsText" dxfId="1006" priority="2169" operator="containsText" text="MID-TERM:">
      <formula>NOT(ISERROR(SEARCH("MID-TERM:",F3)))</formula>
    </cfRule>
    <cfRule type="containsText" dxfId="1005" priority="2170" operator="containsText" text="QUIZ:">
      <formula>NOT(ISERROR(SEARCH("QUIZ:",F3)))</formula>
    </cfRule>
    <cfRule type="containsText" dxfId="1004" priority="2171" operator="containsText" text="TEST:">
      <formula>NOT(ISERROR(SEARCH("TEST:",F3)))</formula>
    </cfRule>
  </conditionalFormatting>
  <conditionalFormatting sqref="F4">
    <cfRule type="containsText" dxfId="1003" priority="2149" operator="containsText" text="MID-TERM:">
      <formula>NOT(ISERROR(SEARCH("MID-TERM:",F4)))</formula>
    </cfRule>
    <cfRule type="containsText" dxfId="1002" priority="2150" operator="containsText" text="QUIZ:">
      <formula>NOT(ISERROR(SEARCH("QUIZ:",F4)))</formula>
    </cfRule>
    <cfRule type="containsText" dxfId="1001" priority="2151" operator="containsText" text="TEST:">
      <formula>NOT(ISERROR(SEARCH("TEST:",F4)))</formula>
    </cfRule>
  </conditionalFormatting>
  <conditionalFormatting sqref="F24">
    <cfRule type="containsText" dxfId="1000" priority="698" operator="containsText" text="MID-TERM:">
      <formula>NOT(ISERROR(SEARCH("MID-TERM:",F24)))</formula>
    </cfRule>
    <cfRule type="containsText" dxfId="999" priority="699" operator="containsText" text="QUIZ:">
      <formula>NOT(ISERROR(SEARCH("QUIZ:",F24)))</formula>
    </cfRule>
    <cfRule type="containsText" dxfId="998" priority="700" operator="containsText" text="TEST:">
      <formula>NOT(ISERROR(SEARCH("TEST:",F24)))</formula>
    </cfRule>
  </conditionalFormatting>
  <conditionalFormatting sqref="F6">
    <cfRule type="containsText" dxfId="997" priority="735" operator="containsText" text="MID-TERM:">
      <formula>NOT(ISERROR(SEARCH("MID-TERM:",F6)))</formula>
    </cfRule>
    <cfRule type="containsText" dxfId="996" priority="736" operator="containsText" text="QUIZ:">
      <formula>NOT(ISERROR(SEARCH("QUIZ:",F6)))</formula>
    </cfRule>
    <cfRule type="containsText" dxfId="995" priority="737" operator="containsText" text="TEST:">
      <formula>NOT(ISERROR(SEARCH("TEST:",F6)))</formula>
    </cfRule>
  </conditionalFormatting>
  <conditionalFormatting sqref="F7">
    <cfRule type="containsText" dxfId="994" priority="731" operator="containsText" text="MID-TERM:">
      <formula>NOT(ISERROR(SEARCH("MID-TERM:",F7)))</formula>
    </cfRule>
    <cfRule type="containsText" dxfId="993" priority="732" operator="containsText" text="QUIZ:">
      <formula>NOT(ISERROR(SEARCH("QUIZ:",F7)))</formula>
    </cfRule>
    <cfRule type="containsText" dxfId="992" priority="733" operator="containsText" text="TEST:">
      <formula>NOT(ISERROR(SEARCH("TEST:",F7)))</formula>
    </cfRule>
  </conditionalFormatting>
  <conditionalFormatting sqref="F10">
    <cfRule type="containsText" dxfId="988" priority="723" operator="containsText" text="MID-TERM:">
      <formula>NOT(ISERROR(SEARCH("MID-TERM:",F10)))</formula>
    </cfRule>
    <cfRule type="containsText" dxfId="987" priority="724" operator="containsText" text="QUIZ:">
      <formula>NOT(ISERROR(SEARCH("QUIZ:",F10)))</formula>
    </cfRule>
    <cfRule type="containsText" dxfId="986" priority="725" operator="containsText" text="TEST:">
      <formula>NOT(ISERROR(SEARCH("TEST:",F10)))</formula>
    </cfRule>
  </conditionalFormatting>
  <conditionalFormatting sqref="F12">
    <cfRule type="containsText" dxfId="985" priority="719" operator="containsText" text="MID-TERM:">
      <formula>NOT(ISERROR(SEARCH("MID-TERM:",F12)))</formula>
    </cfRule>
    <cfRule type="containsText" dxfId="984" priority="720" operator="containsText" text="QUIZ:">
      <formula>NOT(ISERROR(SEARCH("QUIZ:",F12)))</formula>
    </cfRule>
    <cfRule type="containsText" dxfId="983" priority="721" operator="containsText" text="TEST:">
      <formula>NOT(ISERROR(SEARCH("TEST:",F12)))</formula>
    </cfRule>
  </conditionalFormatting>
  <conditionalFormatting sqref="F13">
    <cfRule type="containsText" dxfId="982" priority="715" operator="containsText" text="MID-TERM:">
      <formula>NOT(ISERROR(SEARCH("MID-TERM:",F13)))</formula>
    </cfRule>
    <cfRule type="containsText" dxfId="981" priority="716" operator="containsText" text="QUIZ:">
      <formula>NOT(ISERROR(SEARCH("QUIZ:",F13)))</formula>
    </cfRule>
    <cfRule type="containsText" dxfId="980" priority="717" operator="containsText" text="TEST:">
      <formula>NOT(ISERROR(SEARCH("TEST:",F13)))</formula>
    </cfRule>
  </conditionalFormatting>
  <conditionalFormatting sqref="F16">
    <cfRule type="containsText" dxfId="976" priority="707" operator="containsText" text="MID-TERM:">
      <formula>NOT(ISERROR(SEARCH("MID-TERM:",F16)))</formula>
    </cfRule>
    <cfRule type="containsText" dxfId="975" priority="708" operator="containsText" text="QUIZ:">
      <formula>NOT(ISERROR(SEARCH("QUIZ:",F16)))</formula>
    </cfRule>
    <cfRule type="containsText" dxfId="974" priority="709" operator="containsText" text="TEST:">
      <formula>NOT(ISERROR(SEARCH("TEST:",F16)))</formula>
    </cfRule>
  </conditionalFormatting>
  <conditionalFormatting sqref="F38:F39">
    <cfRule type="containsText" dxfId="973" priority="705" operator="containsText" text="HANDS ON:">
      <formula>NOT(ISERROR(SEARCH("HANDS ON:",F38)))</formula>
    </cfRule>
  </conditionalFormatting>
  <conditionalFormatting sqref="F26">
    <cfRule type="containsText" dxfId="972" priority="694" operator="containsText" text="MID-TERM:">
      <formula>NOT(ISERROR(SEARCH("MID-TERM:",F26)))</formula>
    </cfRule>
    <cfRule type="containsText" dxfId="971" priority="695" operator="containsText" text="QUIZ:">
      <formula>NOT(ISERROR(SEARCH("QUIZ:",F26)))</formula>
    </cfRule>
    <cfRule type="containsText" dxfId="970" priority="696" operator="containsText" text="TEST:">
      <formula>NOT(ISERROR(SEARCH("TEST:",F26)))</formula>
    </cfRule>
  </conditionalFormatting>
  <conditionalFormatting sqref="F27">
    <cfRule type="containsText" dxfId="969" priority="690" operator="containsText" text="MID-TERM:">
      <formula>NOT(ISERROR(SEARCH("MID-TERM:",F27)))</formula>
    </cfRule>
    <cfRule type="containsText" dxfId="968" priority="691" operator="containsText" text="QUIZ:">
      <formula>NOT(ISERROR(SEARCH("QUIZ:",F27)))</formula>
    </cfRule>
    <cfRule type="containsText" dxfId="967" priority="692" operator="containsText" text="TEST:">
      <formula>NOT(ISERROR(SEARCH("TEST:",F27)))</formula>
    </cfRule>
  </conditionalFormatting>
  <conditionalFormatting sqref="F29">
    <cfRule type="containsText" dxfId="966" priority="686" operator="containsText" text="MID-TERM:">
      <formula>NOT(ISERROR(SEARCH("MID-TERM:",F29)))</formula>
    </cfRule>
    <cfRule type="containsText" dxfId="965" priority="687" operator="containsText" text="QUIZ:">
      <formula>NOT(ISERROR(SEARCH("QUIZ:",F29)))</formula>
    </cfRule>
    <cfRule type="containsText" dxfId="964" priority="688" operator="containsText" text="TEST:">
      <formula>NOT(ISERROR(SEARCH("TEST:",F29)))</formula>
    </cfRule>
  </conditionalFormatting>
  <conditionalFormatting sqref="F30">
    <cfRule type="containsText" dxfId="963" priority="682" operator="containsText" text="MID-TERM:">
      <formula>NOT(ISERROR(SEARCH("MID-TERM:",F30)))</formula>
    </cfRule>
    <cfRule type="containsText" dxfId="962" priority="683" operator="containsText" text="QUIZ:">
      <formula>NOT(ISERROR(SEARCH("QUIZ:",F30)))</formula>
    </cfRule>
    <cfRule type="containsText" dxfId="961" priority="684" operator="containsText" text="TEST:">
      <formula>NOT(ISERROR(SEARCH("TEST:",F30)))</formula>
    </cfRule>
  </conditionalFormatting>
  <conditionalFormatting sqref="F32">
    <cfRule type="containsText" dxfId="960" priority="678" operator="containsText" text="MID-TERM:">
      <formula>NOT(ISERROR(SEARCH("MID-TERM:",F32)))</formula>
    </cfRule>
    <cfRule type="containsText" dxfId="959" priority="679" operator="containsText" text="QUIZ:">
      <formula>NOT(ISERROR(SEARCH("QUIZ:",F32)))</formula>
    </cfRule>
    <cfRule type="containsText" dxfId="958" priority="680" operator="containsText" text="TEST:">
      <formula>NOT(ISERROR(SEARCH("TEST:",F32)))</formula>
    </cfRule>
  </conditionalFormatting>
  <conditionalFormatting sqref="F33">
    <cfRule type="containsText" dxfId="957" priority="674" operator="containsText" text="MID-TERM:">
      <formula>NOT(ISERROR(SEARCH("MID-TERM:",F33)))</formula>
    </cfRule>
    <cfRule type="containsText" dxfId="956" priority="675" operator="containsText" text="QUIZ:">
      <formula>NOT(ISERROR(SEARCH("QUIZ:",F33)))</formula>
    </cfRule>
    <cfRule type="containsText" dxfId="955" priority="676" operator="containsText" text="TEST:">
      <formula>NOT(ISERROR(SEARCH("TEST:",F33)))</formula>
    </cfRule>
  </conditionalFormatting>
  <conditionalFormatting sqref="F35">
    <cfRule type="containsText" dxfId="954" priority="670" operator="containsText" text="MID-TERM:">
      <formula>NOT(ISERROR(SEARCH("MID-TERM:",F35)))</formula>
    </cfRule>
    <cfRule type="containsText" dxfId="953" priority="671" operator="containsText" text="QUIZ:">
      <formula>NOT(ISERROR(SEARCH("QUIZ:",F35)))</formula>
    </cfRule>
    <cfRule type="containsText" dxfId="952" priority="672" operator="containsText" text="TEST:">
      <formula>NOT(ISERROR(SEARCH("TEST:",F35)))</formula>
    </cfRule>
  </conditionalFormatting>
  <conditionalFormatting sqref="F36">
    <cfRule type="containsText" dxfId="951" priority="666" operator="containsText" text="MID-TERM:">
      <formula>NOT(ISERROR(SEARCH("MID-TERM:",F36)))</formula>
    </cfRule>
    <cfRule type="containsText" dxfId="950" priority="667" operator="containsText" text="QUIZ:">
      <formula>NOT(ISERROR(SEARCH("QUIZ:",F36)))</formula>
    </cfRule>
    <cfRule type="containsText" dxfId="949" priority="668" operator="containsText" text="TEST:">
      <formula>NOT(ISERROR(SEARCH("TEST:",F36)))</formula>
    </cfRule>
  </conditionalFormatting>
  <conditionalFormatting sqref="F58:F59">
    <cfRule type="containsText" dxfId="948" priority="664" operator="containsText" text="HANDS ON:">
      <formula>NOT(ISERROR(SEARCH("HANDS ON:",F58)))</formula>
    </cfRule>
  </conditionalFormatting>
  <conditionalFormatting sqref="F43">
    <cfRule type="containsText" dxfId="947" priority="661" operator="containsText" text="MID-TERM:">
      <formula>NOT(ISERROR(SEARCH("MID-TERM:",F43)))</formula>
    </cfRule>
    <cfRule type="containsText" dxfId="946" priority="662" operator="containsText" text="QUIZ:">
      <formula>NOT(ISERROR(SEARCH("QUIZ:",F43)))</formula>
    </cfRule>
    <cfRule type="containsText" dxfId="945" priority="663" operator="containsText" text="TEST:">
      <formula>NOT(ISERROR(SEARCH("TEST:",F43)))</formula>
    </cfRule>
  </conditionalFormatting>
  <conditionalFormatting sqref="F44">
    <cfRule type="containsText" dxfId="944" priority="657" operator="containsText" text="MID-TERM:">
      <formula>NOT(ISERROR(SEARCH("MID-TERM:",F44)))</formula>
    </cfRule>
    <cfRule type="containsText" dxfId="943" priority="658" operator="containsText" text="QUIZ:">
      <formula>NOT(ISERROR(SEARCH("QUIZ:",F44)))</formula>
    </cfRule>
    <cfRule type="containsText" dxfId="942" priority="659" operator="containsText" text="TEST:">
      <formula>NOT(ISERROR(SEARCH("TEST:",F44)))</formula>
    </cfRule>
  </conditionalFormatting>
  <conditionalFormatting sqref="F46">
    <cfRule type="containsText" dxfId="941" priority="653" operator="containsText" text="MID-TERM:">
      <formula>NOT(ISERROR(SEARCH("MID-TERM:",F46)))</formula>
    </cfRule>
    <cfRule type="containsText" dxfId="940" priority="654" operator="containsText" text="QUIZ:">
      <formula>NOT(ISERROR(SEARCH("QUIZ:",F46)))</formula>
    </cfRule>
    <cfRule type="containsText" dxfId="939" priority="655" operator="containsText" text="TEST:">
      <formula>NOT(ISERROR(SEARCH("TEST:",F46)))</formula>
    </cfRule>
  </conditionalFormatting>
  <conditionalFormatting sqref="F47">
    <cfRule type="containsText" dxfId="938" priority="649" operator="containsText" text="MID-TERM:">
      <formula>NOT(ISERROR(SEARCH("MID-TERM:",F47)))</formula>
    </cfRule>
    <cfRule type="containsText" dxfId="937" priority="650" operator="containsText" text="QUIZ:">
      <formula>NOT(ISERROR(SEARCH("QUIZ:",F47)))</formula>
    </cfRule>
    <cfRule type="containsText" dxfId="936" priority="651" operator="containsText" text="TEST:">
      <formula>NOT(ISERROR(SEARCH("TEST:",F47)))</formula>
    </cfRule>
  </conditionalFormatting>
  <conditionalFormatting sqref="F49">
    <cfRule type="containsText" dxfId="935" priority="645" operator="containsText" text="MID-TERM:">
      <formula>NOT(ISERROR(SEARCH("MID-TERM:",F49)))</formula>
    </cfRule>
    <cfRule type="containsText" dxfId="934" priority="646" operator="containsText" text="QUIZ:">
      <formula>NOT(ISERROR(SEARCH("QUIZ:",F49)))</formula>
    </cfRule>
    <cfRule type="containsText" dxfId="933" priority="647" operator="containsText" text="TEST:">
      <formula>NOT(ISERROR(SEARCH("TEST:",F49)))</formula>
    </cfRule>
  </conditionalFormatting>
  <conditionalFormatting sqref="F50">
    <cfRule type="containsText" dxfId="932" priority="641" operator="containsText" text="MID-TERM:">
      <formula>NOT(ISERROR(SEARCH("MID-TERM:",F50)))</formula>
    </cfRule>
    <cfRule type="containsText" dxfId="931" priority="642" operator="containsText" text="QUIZ:">
      <formula>NOT(ISERROR(SEARCH("QUIZ:",F50)))</formula>
    </cfRule>
    <cfRule type="containsText" dxfId="930" priority="643" operator="containsText" text="TEST:">
      <formula>NOT(ISERROR(SEARCH("TEST:",F50)))</formula>
    </cfRule>
  </conditionalFormatting>
  <conditionalFormatting sqref="F52">
    <cfRule type="containsText" dxfId="929" priority="637" operator="containsText" text="MID-TERM:">
      <formula>NOT(ISERROR(SEARCH("MID-TERM:",F52)))</formula>
    </cfRule>
    <cfRule type="containsText" dxfId="928" priority="638" operator="containsText" text="QUIZ:">
      <formula>NOT(ISERROR(SEARCH("QUIZ:",F52)))</formula>
    </cfRule>
    <cfRule type="containsText" dxfId="927" priority="639" operator="containsText" text="TEST:">
      <formula>NOT(ISERROR(SEARCH("TEST:",F52)))</formula>
    </cfRule>
  </conditionalFormatting>
  <conditionalFormatting sqref="F53">
    <cfRule type="containsText" dxfId="926" priority="633" operator="containsText" text="MID-TERM:">
      <formula>NOT(ISERROR(SEARCH("MID-TERM:",F53)))</formula>
    </cfRule>
    <cfRule type="containsText" dxfId="925" priority="634" operator="containsText" text="QUIZ:">
      <formula>NOT(ISERROR(SEARCH("QUIZ:",F53)))</formula>
    </cfRule>
    <cfRule type="containsText" dxfId="924" priority="635" operator="containsText" text="TEST:">
      <formula>NOT(ISERROR(SEARCH("TEST:",F53)))</formula>
    </cfRule>
  </conditionalFormatting>
  <conditionalFormatting sqref="F55">
    <cfRule type="containsText" dxfId="923" priority="629" operator="containsText" text="MID-TERM:">
      <formula>NOT(ISERROR(SEARCH("MID-TERM:",F55)))</formula>
    </cfRule>
    <cfRule type="containsText" dxfId="922" priority="630" operator="containsText" text="QUIZ:">
      <formula>NOT(ISERROR(SEARCH("QUIZ:",F55)))</formula>
    </cfRule>
    <cfRule type="containsText" dxfId="921" priority="631" operator="containsText" text="TEST:">
      <formula>NOT(ISERROR(SEARCH("TEST:",F55)))</formula>
    </cfRule>
  </conditionalFormatting>
  <conditionalFormatting sqref="F56">
    <cfRule type="containsText" dxfId="920" priority="625" operator="containsText" text="MID-TERM:">
      <formula>NOT(ISERROR(SEARCH("MID-TERM:",F56)))</formula>
    </cfRule>
    <cfRule type="containsText" dxfId="919" priority="626" operator="containsText" text="QUIZ:">
      <formula>NOT(ISERROR(SEARCH("QUIZ:",F56)))</formula>
    </cfRule>
    <cfRule type="containsText" dxfId="918" priority="627" operator="containsText" text="TEST:">
      <formula>NOT(ISERROR(SEARCH("TEST:",F56)))</formula>
    </cfRule>
  </conditionalFormatting>
  <conditionalFormatting sqref="F78:F79">
    <cfRule type="containsText" dxfId="917" priority="623" operator="containsText" text="HANDS ON:">
      <formula>NOT(ISERROR(SEARCH("HANDS ON:",F78)))</formula>
    </cfRule>
  </conditionalFormatting>
  <conditionalFormatting sqref="F63">
    <cfRule type="containsText" dxfId="916" priority="620" operator="containsText" text="MID-TERM:">
      <formula>NOT(ISERROR(SEARCH("MID-TERM:",F63)))</formula>
    </cfRule>
    <cfRule type="containsText" dxfId="915" priority="621" operator="containsText" text="QUIZ:">
      <formula>NOT(ISERROR(SEARCH("QUIZ:",F63)))</formula>
    </cfRule>
    <cfRule type="containsText" dxfId="914" priority="622" operator="containsText" text="TEST:">
      <formula>NOT(ISERROR(SEARCH("TEST:",F63)))</formula>
    </cfRule>
  </conditionalFormatting>
  <conditionalFormatting sqref="F64">
    <cfRule type="containsText" dxfId="913" priority="616" operator="containsText" text="MID-TERM:">
      <formula>NOT(ISERROR(SEARCH("MID-TERM:",F64)))</formula>
    </cfRule>
    <cfRule type="containsText" dxfId="912" priority="617" operator="containsText" text="QUIZ:">
      <formula>NOT(ISERROR(SEARCH("QUIZ:",F64)))</formula>
    </cfRule>
    <cfRule type="containsText" dxfId="911" priority="618" operator="containsText" text="TEST:">
      <formula>NOT(ISERROR(SEARCH("TEST:",F64)))</formula>
    </cfRule>
  </conditionalFormatting>
  <conditionalFormatting sqref="F66">
    <cfRule type="containsText" dxfId="910" priority="612" operator="containsText" text="MID-TERM:">
      <formula>NOT(ISERROR(SEARCH("MID-TERM:",F66)))</formula>
    </cfRule>
    <cfRule type="containsText" dxfId="909" priority="613" operator="containsText" text="QUIZ:">
      <formula>NOT(ISERROR(SEARCH("QUIZ:",F66)))</formula>
    </cfRule>
    <cfRule type="containsText" dxfId="908" priority="614" operator="containsText" text="TEST:">
      <formula>NOT(ISERROR(SEARCH("TEST:",F66)))</formula>
    </cfRule>
  </conditionalFormatting>
  <conditionalFormatting sqref="F67">
    <cfRule type="containsText" dxfId="907" priority="608" operator="containsText" text="MID-TERM:">
      <formula>NOT(ISERROR(SEARCH("MID-TERM:",F67)))</formula>
    </cfRule>
    <cfRule type="containsText" dxfId="906" priority="609" operator="containsText" text="QUIZ:">
      <formula>NOT(ISERROR(SEARCH("QUIZ:",F67)))</formula>
    </cfRule>
    <cfRule type="containsText" dxfId="905" priority="610" operator="containsText" text="TEST:">
      <formula>NOT(ISERROR(SEARCH("TEST:",F67)))</formula>
    </cfRule>
  </conditionalFormatting>
  <conditionalFormatting sqref="F69">
    <cfRule type="containsText" dxfId="904" priority="604" operator="containsText" text="MID-TERM:">
      <formula>NOT(ISERROR(SEARCH("MID-TERM:",F69)))</formula>
    </cfRule>
    <cfRule type="containsText" dxfId="903" priority="605" operator="containsText" text="QUIZ:">
      <formula>NOT(ISERROR(SEARCH("QUIZ:",F69)))</formula>
    </cfRule>
    <cfRule type="containsText" dxfId="902" priority="606" operator="containsText" text="TEST:">
      <formula>NOT(ISERROR(SEARCH("TEST:",F69)))</formula>
    </cfRule>
  </conditionalFormatting>
  <conditionalFormatting sqref="F70">
    <cfRule type="containsText" dxfId="901" priority="600" operator="containsText" text="MID-TERM:">
      <formula>NOT(ISERROR(SEARCH("MID-TERM:",F70)))</formula>
    </cfRule>
    <cfRule type="containsText" dxfId="900" priority="601" operator="containsText" text="QUIZ:">
      <formula>NOT(ISERROR(SEARCH("QUIZ:",F70)))</formula>
    </cfRule>
    <cfRule type="containsText" dxfId="899" priority="602" operator="containsText" text="TEST:">
      <formula>NOT(ISERROR(SEARCH("TEST:",F70)))</formula>
    </cfRule>
  </conditionalFormatting>
  <conditionalFormatting sqref="F72">
    <cfRule type="containsText" dxfId="898" priority="596" operator="containsText" text="MID-TERM:">
      <formula>NOT(ISERROR(SEARCH("MID-TERM:",F72)))</formula>
    </cfRule>
    <cfRule type="containsText" dxfId="897" priority="597" operator="containsText" text="QUIZ:">
      <formula>NOT(ISERROR(SEARCH("QUIZ:",F72)))</formula>
    </cfRule>
    <cfRule type="containsText" dxfId="896" priority="598" operator="containsText" text="TEST:">
      <formula>NOT(ISERROR(SEARCH("TEST:",F72)))</formula>
    </cfRule>
  </conditionalFormatting>
  <conditionalFormatting sqref="F73">
    <cfRule type="containsText" dxfId="895" priority="592" operator="containsText" text="MID-TERM:">
      <formula>NOT(ISERROR(SEARCH("MID-TERM:",F73)))</formula>
    </cfRule>
    <cfRule type="containsText" dxfId="894" priority="593" operator="containsText" text="QUIZ:">
      <formula>NOT(ISERROR(SEARCH("QUIZ:",F73)))</formula>
    </cfRule>
    <cfRule type="containsText" dxfId="893" priority="594" operator="containsText" text="TEST:">
      <formula>NOT(ISERROR(SEARCH("TEST:",F73)))</formula>
    </cfRule>
  </conditionalFormatting>
  <conditionalFormatting sqref="F75">
    <cfRule type="containsText" dxfId="892" priority="588" operator="containsText" text="MID-TERM:">
      <formula>NOT(ISERROR(SEARCH("MID-TERM:",F75)))</formula>
    </cfRule>
    <cfRule type="containsText" dxfId="891" priority="589" operator="containsText" text="QUIZ:">
      <formula>NOT(ISERROR(SEARCH("QUIZ:",F75)))</formula>
    </cfRule>
    <cfRule type="containsText" dxfId="890" priority="590" operator="containsText" text="TEST:">
      <formula>NOT(ISERROR(SEARCH("TEST:",F75)))</formula>
    </cfRule>
  </conditionalFormatting>
  <conditionalFormatting sqref="F76">
    <cfRule type="containsText" dxfId="889" priority="584" operator="containsText" text="MID-TERM:">
      <formula>NOT(ISERROR(SEARCH("MID-TERM:",F76)))</formula>
    </cfRule>
    <cfRule type="containsText" dxfId="888" priority="585" operator="containsText" text="QUIZ:">
      <formula>NOT(ISERROR(SEARCH("QUIZ:",F76)))</formula>
    </cfRule>
    <cfRule type="containsText" dxfId="887" priority="586" operator="containsText" text="TEST:">
      <formula>NOT(ISERROR(SEARCH("TEST:",F76)))</formula>
    </cfRule>
  </conditionalFormatting>
  <conditionalFormatting sqref="F98:F99">
    <cfRule type="containsText" dxfId="886" priority="582" operator="containsText" text="HANDS ON:">
      <formula>NOT(ISERROR(SEARCH("HANDS ON:",F98)))</formula>
    </cfRule>
  </conditionalFormatting>
  <conditionalFormatting sqref="F83">
    <cfRule type="containsText" dxfId="885" priority="579" operator="containsText" text="MID-TERM:">
      <formula>NOT(ISERROR(SEARCH("MID-TERM:",F83)))</formula>
    </cfRule>
    <cfRule type="containsText" dxfId="884" priority="580" operator="containsText" text="QUIZ:">
      <formula>NOT(ISERROR(SEARCH("QUIZ:",F83)))</formula>
    </cfRule>
    <cfRule type="containsText" dxfId="883" priority="581" operator="containsText" text="TEST:">
      <formula>NOT(ISERROR(SEARCH("TEST:",F83)))</formula>
    </cfRule>
  </conditionalFormatting>
  <conditionalFormatting sqref="F84">
    <cfRule type="containsText" dxfId="882" priority="575" operator="containsText" text="MID-TERM:">
      <formula>NOT(ISERROR(SEARCH("MID-TERM:",F84)))</formula>
    </cfRule>
    <cfRule type="containsText" dxfId="881" priority="576" operator="containsText" text="QUIZ:">
      <formula>NOT(ISERROR(SEARCH("QUIZ:",F84)))</formula>
    </cfRule>
    <cfRule type="containsText" dxfId="880" priority="577" operator="containsText" text="TEST:">
      <formula>NOT(ISERROR(SEARCH("TEST:",F84)))</formula>
    </cfRule>
  </conditionalFormatting>
  <conditionalFormatting sqref="F86">
    <cfRule type="containsText" dxfId="879" priority="571" operator="containsText" text="MID-TERM:">
      <formula>NOT(ISERROR(SEARCH("MID-TERM:",F86)))</formula>
    </cfRule>
    <cfRule type="containsText" dxfId="878" priority="572" operator="containsText" text="QUIZ:">
      <formula>NOT(ISERROR(SEARCH("QUIZ:",F86)))</formula>
    </cfRule>
    <cfRule type="containsText" dxfId="877" priority="573" operator="containsText" text="TEST:">
      <formula>NOT(ISERROR(SEARCH("TEST:",F86)))</formula>
    </cfRule>
  </conditionalFormatting>
  <conditionalFormatting sqref="F87">
    <cfRule type="containsText" dxfId="876" priority="567" operator="containsText" text="MID-TERM:">
      <formula>NOT(ISERROR(SEARCH("MID-TERM:",F87)))</formula>
    </cfRule>
    <cfRule type="containsText" dxfId="875" priority="568" operator="containsText" text="QUIZ:">
      <formula>NOT(ISERROR(SEARCH("QUIZ:",F87)))</formula>
    </cfRule>
    <cfRule type="containsText" dxfId="874" priority="569" operator="containsText" text="TEST:">
      <formula>NOT(ISERROR(SEARCH("TEST:",F87)))</formula>
    </cfRule>
  </conditionalFormatting>
  <conditionalFormatting sqref="F89">
    <cfRule type="containsText" dxfId="873" priority="563" operator="containsText" text="MID-TERM:">
      <formula>NOT(ISERROR(SEARCH("MID-TERM:",F89)))</formula>
    </cfRule>
    <cfRule type="containsText" dxfId="872" priority="564" operator="containsText" text="QUIZ:">
      <formula>NOT(ISERROR(SEARCH("QUIZ:",F89)))</formula>
    </cfRule>
    <cfRule type="containsText" dxfId="871" priority="565" operator="containsText" text="TEST:">
      <formula>NOT(ISERROR(SEARCH("TEST:",F89)))</formula>
    </cfRule>
  </conditionalFormatting>
  <conditionalFormatting sqref="F90">
    <cfRule type="containsText" dxfId="870" priority="559" operator="containsText" text="MID-TERM:">
      <formula>NOT(ISERROR(SEARCH("MID-TERM:",F90)))</formula>
    </cfRule>
    <cfRule type="containsText" dxfId="869" priority="560" operator="containsText" text="QUIZ:">
      <formula>NOT(ISERROR(SEARCH("QUIZ:",F90)))</formula>
    </cfRule>
    <cfRule type="containsText" dxfId="868" priority="561" operator="containsText" text="TEST:">
      <formula>NOT(ISERROR(SEARCH("TEST:",F90)))</formula>
    </cfRule>
  </conditionalFormatting>
  <conditionalFormatting sqref="F92">
    <cfRule type="containsText" dxfId="867" priority="555" operator="containsText" text="MID-TERM:">
      <formula>NOT(ISERROR(SEARCH("MID-TERM:",F92)))</formula>
    </cfRule>
    <cfRule type="containsText" dxfId="866" priority="556" operator="containsText" text="QUIZ:">
      <formula>NOT(ISERROR(SEARCH("QUIZ:",F92)))</formula>
    </cfRule>
    <cfRule type="containsText" dxfId="865" priority="557" operator="containsText" text="TEST:">
      <formula>NOT(ISERROR(SEARCH("TEST:",F92)))</formula>
    </cfRule>
  </conditionalFormatting>
  <conditionalFormatting sqref="F93">
    <cfRule type="containsText" dxfId="864" priority="551" operator="containsText" text="MID-TERM:">
      <formula>NOT(ISERROR(SEARCH("MID-TERM:",F93)))</formula>
    </cfRule>
    <cfRule type="containsText" dxfId="863" priority="552" operator="containsText" text="QUIZ:">
      <formula>NOT(ISERROR(SEARCH("QUIZ:",F93)))</formula>
    </cfRule>
    <cfRule type="containsText" dxfId="862" priority="553" operator="containsText" text="TEST:">
      <formula>NOT(ISERROR(SEARCH("TEST:",F93)))</formula>
    </cfRule>
  </conditionalFormatting>
  <conditionalFormatting sqref="F95">
    <cfRule type="containsText" dxfId="861" priority="547" operator="containsText" text="MID-TERM:">
      <formula>NOT(ISERROR(SEARCH("MID-TERM:",F95)))</formula>
    </cfRule>
    <cfRule type="containsText" dxfId="860" priority="548" operator="containsText" text="QUIZ:">
      <formula>NOT(ISERROR(SEARCH("QUIZ:",F95)))</formula>
    </cfRule>
    <cfRule type="containsText" dxfId="859" priority="549" operator="containsText" text="TEST:">
      <formula>NOT(ISERROR(SEARCH("TEST:",F95)))</formula>
    </cfRule>
  </conditionalFormatting>
  <conditionalFormatting sqref="F96">
    <cfRule type="containsText" dxfId="858" priority="543" operator="containsText" text="MID-TERM:">
      <formula>NOT(ISERROR(SEARCH("MID-TERM:",F96)))</formula>
    </cfRule>
    <cfRule type="containsText" dxfId="857" priority="544" operator="containsText" text="QUIZ:">
      <formula>NOT(ISERROR(SEARCH("QUIZ:",F96)))</formula>
    </cfRule>
    <cfRule type="containsText" dxfId="856" priority="545" operator="containsText" text="TEST:">
      <formula>NOT(ISERROR(SEARCH("TEST:",F96)))</formula>
    </cfRule>
  </conditionalFormatting>
  <conditionalFormatting sqref="F118:F119">
    <cfRule type="containsText" dxfId="855" priority="541" operator="containsText" text="HANDS ON:">
      <formula>NOT(ISERROR(SEARCH("HANDS ON:",F118)))</formula>
    </cfRule>
  </conditionalFormatting>
  <conditionalFormatting sqref="F103">
    <cfRule type="containsText" dxfId="854" priority="538" operator="containsText" text="MID-TERM:">
      <formula>NOT(ISERROR(SEARCH("MID-TERM:",F103)))</formula>
    </cfRule>
    <cfRule type="containsText" dxfId="853" priority="539" operator="containsText" text="QUIZ:">
      <formula>NOT(ISERROR(SEARCH("QUIZ:",F103)))</formula>
    </cfRule>
    <cfRule type="containsText" dxfId="852" priority="540" operator="containsText" text="TEST:">
      <formula>NOT(ISERROR(SEARCH("TEST:",F103)))</formula>
    </cfRule>
  </conditionalFormatting>
  <conditionalFormatting sqref="F104">
    <cfRule type="containsText" dxfId="851" priority="534" operator="containsText" text="MID-TERM:">
      <formula>NOT(ISERROR(SEARCH("MID-TERM:",F104)))</formula>
    </cfRule>
    <cfRule type="containsText" dxfId="850" priority="535" operator="containsText" text="QUIZ:">
      <formula>NOT(ISERROR(SEARCH("QUIZ:",F104)))</formula>
    </cfRule>
    <cfRule type="containsText" dxfId="849" priority="536" operator="containsText" text="TEST:">
      <formula>NOT(ISERROR(SEARCH("TEST:",F104)))</formula>
    </cfRule>
  </conditionalFormatting>
  <conditionalFormatting sqref="F106">
    <cfRule type="containsText" dxfId="848" priority="530" operator="containsText" text="MID-TERM:">
      <formula>NOT(ISERROR(SEARCH("MID-TERM:",F106)))</formula>
    </cfRule>
    <cfRule type="containsText" dxfId="847" priority="531" operator="containsText" text="QUIZ:">
      <formula>NOT(ISERROR(SEARCH("QUIZ:",F106)))</formula>
    </cfRule>
    <cfRule type="containsText" dxfId="846" priority="532" operator="containsText" text="TEST:">
      <formula>NOT(ISERROR(SEARCH("TEST:",F106)))</formula>
    </cfRule>
  </conditionalFormatting>
  <conditionalFormatting sqref="F107">
    <cfRule type="containsText" dxfId="845" priority="526" operator="containsText" text="MID-TERM:">
      <formula>NOT(ISERROR(SEARCH("MID-TERM:",F107)))</formula>
    </cfRule>
    <cfRule type="containsText" dxfId="844" priority="527" operator="containsText" text="QUIZ:">
      <formula>NOT(ISERROR(SEARCH("QUIZ:",F107)))</formula>
    </cfRule>
    <cfRule type="containsText" dxfId="843" priority="528" operator="containsText" text="TEST:">
      <formula>NOT(ISERROR(SEARCH("TEST:",F107)))</formula>
    </cfRule>
  </conditionalFormatting>
  <conditionalFormatting sqref="F109">
    <cfRule type="containsText" dxfId="842" priority="522" operator="containsText" text="MID-TERM:">
      <formula>NOT(ISERROR(SEARCH("MID-TERM:",F109)))</formula>
    </cfRule>
    <cfRule type="containsText" dxfId="841" priority="523" operator="containsText" text="QUIZ:">
      <formula>NOT(ISERROR(SEARCH("QUIZ:",F109)))</formula>
    </cfRule>
    <cfRule type="containsText" dxfId="840" priority="524" operator="containsText" text="TEST:">
      <formula>NOT(ISERROR(SEARCH("TEST:",F109)))</formula>
    </cfRule>
  </conditionalFormatting>
  <conditionalFormatting sqref="F110">
    <cfRule type="containsText" dxfId="839" priority="518" operator="containsText" text="MID-TERM:">
      <formula>NOT(ISERROR(SEARCH("MID-TERM:",F110)))</formula>
    </cfRule>
    <cfRule type="containsText" dxfId="838" priority="519" operator="containsText" text="QUIZ:">
      <formula>NOT(ISERROR(SEARCH("QUIZ:",F110)))</formula>
    </cfRule>
    <cfRule type="containsText" dxfId="837" priority="520" operator="containsText" text="TEST:">
      <formula>NOT(ISERROR(SEARCH("TEST:",F110)))</formula>
    </cfRule>
  </conditionalFormatting>
  <conditionalFormatting sqref="F112">
    <cfRule type="containsText" dxfId="836" priority="514" operator="containsText" text="MID-TERM:">
      <formula>NOT(ISERROR(SEARCH("MID-TERM:",F112)))</formula>
    </cfRule>
    <cfRule type="containsText" dxfId="835" priority="515" operator="containsText" text="QUIZ:">
      <formula>NOT(ISERROR(SEARCH("QUIZ:",F112)))</formula>
    </cfRule>
    <cfRule type="containsText" dxfId="834" priority="516" operator="containsText" text="TEST:">
      <formula>NOT(ISERROR(SEARCH("TEST:",F112)))</formula>
    </cfRule>
  </conditionalFormatting>
  <conditionalFormatting sqref="F113">
    <cfRule type="containsText" dxfId="833" priority="510" operator="containsText" text="MID-TERM:">
      <formula>NOT(ISERROR(SEARCH("MID-TERM:",F113)))</formula>
    </cfRule>
    <cfRule type="containsText" dxfId="832" priority="511" operator="containsText" text="QUIZ:">
      <formula>NOT(ISERROR(SEARCH("QUIZ:",F113)))</formula>
    </cfRule>
    <cfRule type="containsText" dxfId="831" priority="512" operator="containsText" text="TEST:">
      <formula>NOT(ISERROR(SEARCH("TEST:",F113)))</formula>
    </cfRule>
  </conditionalFormatting>
  <conditionalFormatting sqref="F115">
    <cfRule type="containsText" dxfId="830" priority="506" operator="containsText" text="MID-TERM:">
      <formula>NOT(ISERROR(SEARCH("MID-TERM:",F115)))</formula>
    </cfRule>
    <cfRule type="containsText" dxfId="829" priority="507" operator="containsText" text="QUIZ:">
      <formula>NOT(ISERROR(SEARCH("QUIZ:",F115)))</formula>
    </cfRule>
    <cfRule type="containsText" dxfId="828" priority="508" operator="containsText" text="TEST:">
      <formula>NOT(ISERROR(SEARCH("TEST:",F115)))</formula>
    </cfRule>
  </conditionalFormatting>
  <conditionalFormatting sqref="F116">
    <cfRule type="containsText" dxfId="827" priority="502" operator="containsText" text="MID-TERM:">
      <formula>NOT(ISERROR(SEARCH("MID-TERM:",F116)))</formula>
    </cfRule>
    <cfRule type="containsText" dxfId="826" priority="503" operator="containsText" text="QUIZ:">
      <formula>NOT(ISERROR(SEARCH("QUIZ:",F116)))</formula>
    </cfRule>
    <cfRule type="containsText" dxfId="825" priority="504" operator="containsText" text="TEST:">
      <formula>NOT(ISERROR(SEARCH("TEST:",F116)))</formula>
    </cfRule>
  </conditionalFormatting>
  <conditionalFormatting sqref="F138:F139">
    <cfRule type="containsText" dxfId="824" priority="500" operator="containsText" text="HANDS ON:">
      <formula>NOT(ISERROR(SEARCH("HANDS ON:",F138)))</formula>
    </cfRule>
  </conditionalFormatting>
  <conditionalFormatting sqref="F123">
    <cfRule type="containsText" dxfId="823" priority="497" operator="containsText" text="MID-TERM:">
      <formula>NOT(ISERROR(SEARCH("MID-TERM:",F123)))</formula>
    </cfRule>
    <cfRule type="containsText" dxfId="822" priority="498" operator="containsText" text="QUIZ:">
      <formula>NOT(ISERROR(SEARCH("QUIZ:",F123)))</formula>
    </cfRule>
    <cfRule type="containsText" dxfId="821" priority="499" operator="containsText" text="TEST:">
      <formula>NOT(ISERROR(SEARCH("TEST:",F123)))</formula>
    </cfRule>
  </conditionalFormatting>
  <conditionalFormatting sqref="F124">
    <cfRule type="containsText" dxfId="820" priority="493" operator="containsText" text="MID-TERM:">
      <formula>NOT(ISERROR(SEARCH("MID-TERM:",F124)))</formula>
    </cfRule>
    <cfRule type="containsText" dxfId="819" priority="494" operator="containsText" text="QUIZ:">
      <formula>NOT(ISERROR(SEARCH("QUIZ:",F124)))</formula>
    </cfRule>
    <cfRule type="containsText" dxfId="818" priority="495" operator="containsText" text="TEST:">
      <formula>NOT(ISERROR(SEARCH("TEST:",F124)))</formula>
    </cfRule>
  </conditionalFormatting>
  <conditionalFormatting sqref="F126">
    <cfRule type="containsText" dxfId="817" priority="489" operator="containsText" text="MID-TERM:">
      <formula>NOT(ISERROR(SEARCH("MID-TERM:",F126)))</formula>
    </cfRule>
    <cfRule type="containsText" dxfId="816" priority="490" operator="containsText" text="QUIZ:">
      <formula>NOT(ISERROR(SEARCH("QUIZ:",F126)))</formula>
    </cfRule>
    <cfRule type="containsText" dxfId="815" priority="491" operator="containsText" text="TEST:">
      <formula>NOT(ISERROR(SEARCH("TEST:",F126)))</formula>
    </cfRule>
  </conditionalFormatting>
  <conditionalFormatting sqref="F127">
    <cfRule type="containsText" dxfId="814" priority="485" operator="containsText" text="MID-TERM:">
      <formula>NOT(ISERROR(SEARCH("MID-TERM:",F127)))</formula>
    </cfRule>
    <cfRule type="containsText" dxfId="813" priority="486" operator="containsText" text="QUIZ:">
      <formula>NOT(ISERROR(SEARCH("QUIZ:",F127)))</formula>
    </cfRule>
    <cfRule type="containsText" dxfId="812" priority="487" operator="containsText" text="TEST:">
      <formula>NOT(ISERROR(SEARCH("TEST:",F127)))</formula>
    </cfRule>
  </conditionalFormatting>
  <conditionalFormatting sqref="F129">
    <cfRule type="containsText" dxfId="811" priority="481" operator="containsText" text="MID-TERM:">
      <formula>NOT(ISERROR(SEARCH("MID-TERM:",F129)))</formula>
    </cfRule>
    <cfRule type="containsText" dxfId="810" priority="482" operator="containsText" text="QUIZ:">
      <formula>NOT(ISERROR(SEARCH("QUIZ:",F129)))</formula>
    </cfRule>
    <cfRule type="containsText" dxfId="809" priority="483" operator="containsText" text="TEST:">
      <formula>NOT(ISERROR(SEARCH("TEST:",F129)))</formula>
    </cfRule>
  </conditionalFormatting>
  <conditionalFormatting sqref="F130">
    <cfRule type="containsText" dxfId="808" priority="477" operator="containsText" text="MID-TERM:">
      <formula>NOT(ISERROR(SEARCH("MID-TERM:",F130)))</formula>
    </cfRule>
    <cfRule type="containsText" dxfId="807" priority="478" operator="containsText" text="QUIZ:">
      <formula>NOT(ISERROR(SEARCH("QUIZ:",F130)))</formula>
    </cfRule>
    <cfRule type="containsText" dxfId="806" priority="479" operator="containsText" text="TEST:">
      <formula>NOT(ISERROR(SEARCH("TEST:",F130)))</formula>
    </cfRule>
  </conditionalFormatting>
  <conditionalFormatting sqref="F132">
    <cfRule type="containsText" dxfId="805" priority="473" operator="containsText" text="MID-TERM:">
      <formula>NOT(ISERROR(SEARCH("MID-TERM:",F132)))</formula>
    </cfRule>
    <cfRule type="containsText" dxfId="804" priority="474" operator="containsText" text="QUIZ:">
      <formula>NOT(ISERROR(SEARCH("QUIZ:",F132)))</formula>
    </cfRule>
    <cfRule type="containsText" dxfId="803" priority="475" operator="containsText" text="TEST:">
      <formula>NOT(ISERROR(SEARCH("TEST:",F132)))</formula>
    </cfRule>
  </conditionalFormatting>
  <conditionalFormatting sqref="F133">
    <cfRule type="containsText" dxfId="802" priority="469" operator="containsText" text="MID-TERM:">
      <formula>NOT(ISERROR(SEARCH("MID-TERM:",F133)))</formula>
    </cfRule>
    <cfRule type="containsText" dxfId="801" priority="470" operator="containsText" text="QUIZ:">
      <formula>NOT(ISERROR(SEARCH("QUIZ:",F133)))</formula>
    </cfRule>
    <cfRule type="containsText" dxfId="800" priority="471" operator="containsText" text="TEST:">
      <formula>NOT(ISERROR(SEARCH("TEST:",F133)))</formula>
    </cfRule>
  </conditionalFormatting>
  <conditionalFormatting sqref="F135">
    <cfRule type="containsText" dxfId="799" priority="465" operator="containsText" text="MID-TERM:">
      <formula>NOT(ISERROR(SEARCH("MID-TERM:",F135)))</formula>
    </cfRule>
    <cfRule type="containsText" dxfId="798" priority="466" operator="containsText" text="QUIZ:">
      <formula>NOT(ISERROR(SEARCH("QUIZ:",F135)))</formula>
    </cfRule>
    <cfRule type="containsText" dxfId="797" priority="467" operator="containsText" text="TEST:">
      <formula>NOT(ISERROR(SEARCH("TEST:",F135)))</formula>
    </cfRule>
  </conditionalFormatting>
  <conditionalFormatting sqref="F136">
    <cfRule type="containsText" dxfId="796" priority="461" operator="containsText" text="MID-TERM:">
      <formula>NOT(ISERROR(SEARCH("MID-TERM:",F136)))</formula>
    </cfRule>
    <cfRule type="containsText" dxfId="795" priority="462" operator="containsText" text="QUIZ:">
      <formula>NOT(ISERROR(SEARCH("QUIZ:",F136)))</formula>
    </cfRule>
    <cfRule type="containsText" dxfId="794" priority="463" operator="containsText" text="TEST:">
      <formula>NOT(ISERROR(SEARCH("TEST:",F136)))</formula>
    </cfRule>
  </conditionalFormatting>
  <conditionalFormatting sqref="F158:F159">
    <cfRule type="containsText" dxfId="793" priority="459" operator="containsText" text="HANDS ON:">
      <formula>NOT(ISERROR(SEARCH("HANDS ON:",F158)))</formula>
    </cfRule>
  </conditionalFormatting>
  <conditionalFormatting sqref="F143">
    <cfRule type="containsText" dxfId="792" priority="456" operator="containsText" text="MID-TERM:">
      <formula>NOT(ISERROR(SEARCH("MID-TERM:",F143)))</formula>
    </cfRule>
    <cfRule type="containsText" dxfId="791" priority="457" operator="containsText" text="QUIZ:">
      <formula>NOT(ISERROR(SEARCH("QUIZ:",F143)))</formula>
    </cfRule>
    <cfRule type="containsText" dxfId="790" priority="458" operator="containsText" text="TEST:">
      <formula>NOT(ISERROR(SEARCH("TEST:",F143)))</formula>
    </cfRule>
  </conditionalFormatting>
  <conditionalFormatting sqref="F144">
    <cfRule type="containsText" dxfId="789" priority="452" operator="containsText" text="MID-TERM:">
      <formula>NOT(ISERROR(SEARCH("MID-TERM:",F144)))</formula>
    </cfRule>
    <cfRule type="containsText" dxfId="788" priority="453" operator="containsText" text="QUIZ:">
      <formula>NOT(ISERROR(SEARCH("QUIZ:",F144)))</formula>
    </cfRule>
    <cfRule type="containsText" dxfId="787" priority="454" operator="containsText" text="TEST:">
      <formula>NOT(ISERROR(SEARCH("TEST:",F144)))</formula>
    </cfRule>
  </conditionalFormatting>
  <conditionalFormatting sqref="F146">
    <cfRule type="containsText" dxfId="786" priority="448" operator="containsText" text="MID-TERM:">
      <formula>NOT(ISERROR(SEARCH("MID-TERM:",F146)))</formula>
    </cfRule>
    <cfRule type="containsText" dxfId="785" priority="449" operator="containsText" text="QUIZ:">
      <formula>NOT(ISERROR(SEARCH("QUIZ:",F146)))</formula>
    </cfRule>
    <cfRule type="containsText" dxfId="784" priority="450" operator="containsText" text="TEST:">
      <formula>NOT(ISERROR(SEARCH("TEST:",F146)))</formula>
    </cfRule>
  </conditionalFormatting>
  <conditionalFormatting sqref="F147">
    <cfRule type="containsText" dxfId="783" priority="444" operator="containsText" text="MID-TERM:">
      <formula>NOT(ISERROR(SEARCH("MID-TERM:",F147)))</formula>
    </cfRule>
    <cfRule type="containsText" dxfId="782" priority="445" operator="containsText" text="QUIZ:">
      <formula>NOT(ISERROR(SEARCH("QUIZ:",F147)))</formula>
    </cfRule>
    <cfRule type="containsText" dxfId="781" priority="446" operator="containsText" text="TEST:">
      <formula>NOT(ISERROR(SEARCH("TEST:",F147)))</formula>
    </cfRule>
  </conditionalFormatting>
  <conditionalFormatting sqref="F149">
    <cfRule type="containsText" dxfId="780" priority="440" operator="containsText" text="MID-TERM:">
      <formula>NOT(ISERROR(SEARCH("MID-TERM:",F149)))</formula>
    </cfRule>
    <cfRule type="containsText" dxfId="779" priority="441" operator="containsText" text="QUIZ:">
      <formula>NOT(ISERROR(SEARCH("QUIZ:",F149)))</formula>
    </cfRule>
    <cfRule type="containsText" dxfId="778" priority="442" operator="containsText" text="TEST:">
      <formula>NOT(ISERROR(SEARCH("TEST:",F149)))</formula>
    </cfRule>
  </conditionalFormatting>
  <conditionalFormatting sqref="F150">
    <cfRule type="containsText" dxfId="777" priority="436" operator="containsText" text="MID-TERM:">
      <formula>NOT(ISERROR(SEARCH("MID-TERM:",F150)))</formula>
    </cfRule>
    <cfRule type="containsText" dxfId="776" priority="437" operator="containsText" text="QUIZ:">
      <formula>NOT(ISERROR(SEARCH("QUIZ:",F150)))</formula>
    </cfRule>
    <cfRule type="containsText" dxfId="775" priority="438" operator="containsText" text="TEST:">
      <formula>NOT(ISERROR(SEARCH("TEST:",F150)))</formula>
    </cfRule>
  </conditionalFormatting>
  <conditionalFormatting sqref="F152">
    <cfRule type="containsText" dxfId="774" priority="432" operator="containsText" text="MID-TERM:">
      <formula>NOT(ISERROR(SEARCH("MID-TERM:",F152)))</formula>
    </cfRule>
    <cfRule type="containsText" dxfId="773" priority="433" operator="containsText" text="QUIZ:">
      <formula>NOT(ISERROR(SEARCH("QUIZ:",F152)))</formula>
    </cfRule>
    <cfRule type="containsText" dxfId="772" priority="434" operator="containsText" text="TEST:">
      <formula>NOT(ISERROR(SEARCH("TEST:",F152)))</formula>
    </cfRule>
  </conditionalFormatting>
  <conditionalFormatting sqref="F153">
    <cfRule type="containsText" dxfId="771" priority="428" operator="containsText" text="MID-TERM:">
      <formula>NOT(ISERROR(SEARCH("MID-TERM:",F153)))</formula>
    </cfRule>
    <cfRule type="containsText" dxfId="770" priority="429" operator="containsText" text="QUIZ:">
      <formula>NOT(ISERROR(SEARCH("QUIZ:",F153)))</formula>
    </cfRule>
    <cfRule type="containsText" dxfId="769" priority="430" operator="containsText" text="TEST:">
      <formula>NOT(ISERROR(SEARCH("TEST:",F153)))</formula>
    </cfRule>
  </conditionalFormatting>
  <conditionalFormatting sqref="F155">
    <cfRule type="containsText" dxfId="768" priority="424" operator="containsText" text="MID-TERM:">
      <formula>NOT(ISERROR(SEARCH("MID-TERM:",F155)))</formula>
    </cfRule>
    <cfRule type="containsText" dxfId="767" priority="425" operator="containsText" text="QUIZ:">
      <formula>NOT(ISERROR(SEARCH("QUIZ:",F155)))</formula>
    </cfRule>
    <cfRule type="containsText" dxfId="766" priority="426" operator="containsText" text="TEST:">
      <formula>NOT(ISERROR(SEARCH("TEST:",F155)))</formula>
    </cfRule>
  </conditionalFormatting>
  <conditionalFormatting sqref="F156">
    <cfRule type="containsText" dxfId="765" priority="420" operator="containsText" text="MID-TERM:">
      <formula>NOT(ISERROR(SEARCH("MID-TERM:",F156)))</formula>
    </cfRule>
    <cfRule type="containsText" dxfId="764" priority="421" operator="containsText" text="QUIZ:">
      <formula>NOT(ISERROR(SEARCH("QUIZ:",F156)))</formula>
    </cfRule>
    <cfRule type="containsText" dxfId="763" priority="422" operator="containsText" text="TEST:">
      <formula>NOT(ISERROR(SEARCH("TEST:",F156)))</formula>
    </cfRule>
  </conditionalFormatting>
  <conditionalFormatting sqref="F178:F179">
    <cfRule type="containsText" dxfId="762" priority="418" operator="containsText" text="HANDS ON:">
      <formula>NOT(ISERROR(SEARCH("HANDS ON:",F178)))</formula>
    </cfRule>
  </conditionalFormatting>
  <conditionalFormatting sqref="F163">
    <cfRule type="containsText" dxfId="761" priority="415" operator="containsText" text="MID-TERM:">
      <formula>NOT(ISERROR(SEARCH("MID-TERM:",F163)))</formula>
    </cfRule>
    <cfRule type="containsText" dxfId="760" priority="416" operator="containsText" text="QUIZ:">
      <formula>NOT(ISERROR(SEARCH("QUIZ:",F163)))</formula>
    </cfRule>
    <cfRule type="containsText" dxfId="759" priority="417" operator="containsText" text="TEST:">
      <formula>NOT(ISERROR(SEARCH("TEST:",F163)))</formula>
    </cfRule>
  </conditionalFormatting>
  <conditionalFormatting sqref="F164">
    <cfRule type="containsText" dxfId="758" priority="411" operator="containsText" text="MID-TERM:">
      <formula>NOT(ISERROR(SEARCH("MID-TERM:",F164)))</formula>
    </cfRule>
    <cfRule type="containsText" dxfId="757" priority="412" operator="containsText" text="QUIZ:">
      <formula>NOT(ISERROR(SEARCH("QUIZ:",F164)))</formula>
    </cfRule>
    <cfRule type="containsText" dxfId="756" priority="413" operator="containsText" text="TEST:">
      <formula>NOT(ISERROR(SEARCH("TEST:",F164)))</formula>
    </cfRule>
  </conditionalFormatting>
  <conditionalFormatting sqref="F166">
    <cfRule type="containsText" dxfId="755" priority="407" operator="containsText" text="MID-TERM:">
      <formula>NOT(ISERROR(SEARCH("MID-TERM:",F166)))</formula>
    </cfRule>
    <cfRule type="containsText" dxfId="754" priority="408" operator="containsText" text="QUIZ:">
      <formula>NOT(ISERROR(SEARCH("QUIZ:",F166)))</formula>
    </cfRule>
    <cfRule type="containsText" dxfId="753" priority="409" operator="containsText" text="TEST:">
      <formula>NOT(ISERROR(SEARCH("TEST:",F166)))</formula>
    </cfRule>
  </conditionalFormatting>
  <conditionalFormatting sqref="F167">
    <cfRule type="containsText" dxfId="752" priority="403" operator="containsText" text="MID-TERM:">
      <formula>NOT(ISERROR(SEARCH("MID-TERM:",F167)))</formula>
    </cfRule>
    <cfRule type="containsText" dxfId="751" priority="404" operator="containsText" text="QUIZ:">
      <formula>NOT(ISERROR(SEARCH("QUIZ:",F167)))</formula>
    </cfRule>
    <cfRule type="containsText" dxfId="750" priority="405" operator="containsText" text="TEST:">
      <formula>NOT(ISERROR(SEARCH("TEST:",F167)))</formula>
    </cfRule>
  </conditionalFormatting>
  <conditionalFormatting sqref="F169">
    <cfRule type="containsText" dxfId="749" priority="399" operator="containsText" text="MID-TERM:">
      <formula>NOT(ISERROR(SEARCH("MID-TERM:",F169)))</formula>
    </cfRule>
    <cfRule type="containsText" dxfId="748" priority="400" operator="containsText" text="QUIZ:">
      <formula>NOT(ISERROR(SEARCH("QUIZ:",F169)))</formula>
    </cfRule>
    <cfRule type="containsText" dxfId="747" priority="401" operator="containsText" text="TEST:">
      <formula>NOT(ISERROR(SEARCH("TEST:",F169)))</formula>
    </cfRule>
  </conditionalFormatting>
  <conditionalFormatting sqref="F170">
    <cfRule type="containsText" dxfId="746" priority="395" operator="containsText" text="MID-TERM:">
      <formula>NOT(ISERROR(SEARCH("MID-TERM:",F170)))</formula>
    </cfRule>
    <cfRule type="containsText" dxfId="745" priority="396" operator="containsText" text="QUIZ:">
      <formula>NOT(ISERROR(SEARCH("QUIZ:",F170)))</formula>
    </cfRule>
    <cfRule type="containsText" dxfId="744" priority="397" operator="containsText" text="TEST:">
      <formula>NOT(ISERROR(SEARCH("TEST:",F170)))</formula>
    </cfRule>
  </conditionalFormatting>
  <conditionalFormatting sqref="F172">
    <cfRule type="containsText" dxfId="743" priority="391" operator="containsText" text="MID-TERM:">
      <formula>NOT(ISERROR(SEARCH("MID-TERM:",F172)))</formula>
    </cfRule>
    <cfRule type="containsText" dxfId="742" priority="392" operator="containsText" text="QUIZ:">
      <formula>NOT(ISERROR(SEARCH("QUIZ:",F172)))</formula>
    </cfRule>
    <cfRule type="containsText" dxfId="741" priority="393" operator="containsText" text="TEST:">
      <formula>NOT(ISERROR(SEARCH("TEST:",F172)))</formula>
    </cfRule>
  </conditionalFormatting>
  <conditionalFormatting sqref="F173">
    <cfRule type="containsText" dxfId="740" priority="387" operator="containsText" text="MID-TERM:">
      <formula>NOT(ISERROR(SEARCH("MID-TERM:",F173)))</formula>
    </cfRule>
    <cfRule type="containsText" dxfId="739" priority="388" operator="containsText" text="QUIZ:">
      <formula>NOT(ISERROR(SEARCH("QUIZ:",F173)))</formula>
    </cfRule>
    <cfRule type="containsText" dxfId="738" priority="389" operator="containsText" text="TEST:">
      <formula>NOT(ISERROR(SEARCH("TEST:",F173)))</formula>
    </cfRule>
  </conditionalFormatting>
  <conditionalFormatting sqref="F175">
    <cfRule type="containsText" dxfId="737" priority="383" operator="containsText" text="MID-TERM:">
      <formula>NOT(ISERROR(SEARCH("MID-TERM:",F175)))</formula>
    </cfRule>
    <cfRule type="containsText" dxfId="736" priority="384" operator="containsText" text="QUIZ:">
      <formula>NOT(ISERROR(SEARCH("QUIZ:",F175)))</formula>
    </cfRule>
    <cfRule type="containsText" dxfId="735" priority="385" operator="containsText" text="TEST:">
      <formula>NOT(ISERROR(SEARCH("TEST:",F175)))</formula>
    </cfRule>
  </conditionalFormatting>
  <conditionalFormatting sqref="F176">
    <cfRule type="containsText" dxfId="734" priority="379" operator="containsText" text="MID-TERM:">
      <formula>NOT(ISERROR(SEARCH("MID-TERM:",F176)))</formula>
    </cfRule>
    <cfRule type="containsText" dxfId="733" priority="380" operator="containsText" text="QUIZ:">
      <formula>NOT(ISERROR(SEARCH("QUIZ:",F176)))</formula>
    </cfRule>
    <cfRule type="containsText" dxfId="732" priority="381" operator="containsText" text="TEST:">
      <formula>NOT(ISERROR(SEARCH("TEST:",F176)))</formula>
    </cfRule>
  </conditionalFormatting>
  <conditionalFormatting sqref="F198:F199">
    <cfRule type="containsText" dxfId="731" priority="377" operator="containsText" text="HANDS ON:">
      <formula>NOT(ISERROR(SEARCH("HANDS ON:",F198)))</formula>
    </cfRule>
  </conditionalFormatting>
  <conditionalFormatting sqref="F183">
    <cfRule type="containsText" dxfId="730" priority="374" operator="containsText" text="MID-TERM:">
      <formula>NOT(ISERROR(SEARCH("MID-TERM:",F183)))</formula>
    </cfRule>
    <cfRule type="containsText" dxfId="729" priority="375" operator="containsText" text="QUIZ:">
      <formula>NOT(ISERROR(SEARCH("QUIZ:",F183)))</formula>
    </cfRule>
    <cfRule type="containsText" dxfId="728" priority="376" operator="containsText" text="TEST:">
      <formula>NOT(ISERROR(SEARCH("TEST:",F183)))</formula>
    </cfRule>
  </conditionalFormatting>
  <conditionalFormatting sqref="F184">
    <cfRule type="containsText" dxfId="727" priority="370" operator="containsText" text="MID-TERM:">
      <formula>NOT(ISERROR(SEARCH("MID-TERM:",F184)))</formula>
    </cfRule>
    <cfRule type="containsText" dxfId="726" priority="371" operator="containsText" text="QUIZ:">
      <formula>NOT(ISERROR(SEARCH("QUIZ:",F184)))</formula>
    </cfRule>
    <cfRule type="containsText" dxfId="725" priority="372" operator="containsText" text="TEST:">
      <formula>NOT(ISERROR(SEARCH("TEST:",F184)))</formula>
    </cfRule>
  </conditionalFormatting>
  <conditionalFormatting sqref="F186">
    <cfRule type="containsText" dxfId="724" priority="366" operator="containsText" text="MID-TERM:">
      <formula>NOT(ISERROR(SEARCH("MID-TERM:",F186)))</formula>
    </cfRule>
    <cfRule type="containsText" dxfId="723" priority="367" operator="containsText" text="QUIZ:">
      <formula>NOT(ISERROR(SEARCH("QUIZ:",F186)))</formula>
    </cfRule>
    <cfRule type="containsText" dxfId="722" priority="368" operator="containsText" text="TEST:">
      <formula>NOT(ISERROR(SEARCH("TEST:",F186)))</formula>
    </cfRule>
  </conditionalFormatting>
  <conditionalFormatting sqref="F187">
    <cfRule type="containsText" dxfId="721" priority="362" operator="containsText" text="MID-TERM:">
      <formula>NOT(ISERROR(SEARCH("MID-TERM:",F187)))</formula>
    </cfRule>
    <cfRule type="containsText" dxfId="720" priority="363" operator="containsText" text="QUIZ:">
      <formula>NOT(ISERROR(SEARCH("QUIZ:",F187)))</formula>
    </cfRule>
    <cfRule type="containsText" dxfId="719" priority="364" operator="containsText" text="TEST:">
      <formula>NOT(ISERROR(SEARCH("TEST:",F187)))</formula>
    </cfRule>
  </conditionalFormatting>
  <conditionalFormatting sqref="F189">
    <cfRule type="containsText" dxfId="718" priority="358" operator="containsText" text="MID-TERM:">
      <formula>NOT(ISERROR(SEARCH("MID-TERM:",F189)))</formula>
    </cfRule>
    <cfRule type="containsText" dxfId="717" priority="359" operator="containsText" text="QUIZ:">
      <formula>NOT(ISERROR(SEARCH("QUIZ:",F189)))</formula>
    </cfRule>
    <cfRule type="containsText" dxfId="716" priority="360" operator="containsText" text="TEST:">
      <formula>NOT(ISERROR(SEARCH("TEST:",F189)))</formula>
    </cfRule>
  </conditionalFormatting>
  <conditionalFormatting sqref="F190">
    <cfRule type="containsText" dxfId="715" priority="354" operator="containsText" text="MID-TERM:">
      <formula>NOT(ISERROR(SEARCH("MID-TERM:",F190)))</formula>
    </cfRule>
    <cfRule type="containsText" dxfId="714" priority="355" operator="containsText" text="QUIZ:">
      <formula>NOT(ISERROR(SEARCH("QUIZ:",F190)))</formula>
    </cfRule>
    <cfRule type="containsText" dxfId="713" priority="356" operator="containsText" text="TEST:">
      <formula>NOT(ISERROR(SEARCH("TEST:",F190)))</formula>
    </cfRule>
  </conditionalFormatting>
  <conditionalFormatting sqref="F192">
    <cfRule type="containsText" dxfId="712" priority="350" operator="containsText" text="MID-TERM:">
      <formula>NOT(ISERROR(SEARCH("MID-TERM:",F192)))</formula>
    </cfRule>
    <cfRule type="containsText" dxfId="711" priority="351" operator="containsText" text="QUIZ:">
      <formula>NOT(ISERROR(SEARCH("QUIZ:",F192)))</formula>
    </cfRule>
    <cfRule type="containsText" dxfId="710" priority="352" operator="containsText" text="TEST:">
      <formula>NOT(ISERROR(SEARCH("TEST:",F192)))</formula>
    </cfRule>
  </conditionalFormatting>
  <conditionalFormatting sqref="F193">
    <cfRule type="containsText" dxfId="709" priority="346" operator="containsText" text="MID-TERM:">
      <formula>NOT(ISERROR(SEARCH("MID-TERM:",F193)))</formula>
    </cfRule>
    <cfRule type="containsText" dxfId="708" priority="347" operator="containsText" text="QUIZ:">
      <formula>NOT(ISERROR(SEARCH("QUIZ:",F193)))</formula>
    </cfRule>
    <cfRule type="containsText" dxfId="707" priority="348" operator="containsText" text="TEST:">
      <formula>NOT(ISERROR(SEARCH("TEST:",F193)))</formula>
    </cfRule>
  </conditionalFormatting>
  <conditionalFormatting sqref="F195">
    <cfRule type="containsText" dxfId="706" priority="342" operator="containsText" text="MID-TERM:">
      <formula>NOT(ISERROR(SEARCH("MID-TERM:",F195)))</formula>
    </cfRule>
    <cfRule type="containsText" dxfId="705" priority="343" operator="containsText" text="QUIZ:">
      <formula>NOT(ISERROR(SEARCH("QUIZ:",F195)))</formula>
    </cfRule>
    <cfRule type="containsText" dxfId="704" priority="344" operator="containsText" text="TEST:">
      <formula>NOT(ISERROR(SEARCH("TEST:",F195)))</formula>
    </cfRule>
  </conditionalFormatting>
  <conditionalFormatting sqref="F196">
    <cfRule type="containsText" dxfId="703" priority="338" operator="containsText" text="MID-TERM:">
      <formula>NOT(ISERROR(SEARCH("MID-TERM:",F196)))</formula>
    </cfRule>
    <cfRule type="containsText" dxfId="702" priority="339" operator="containsText" text="QUIZ:">
      <formula>NOT(ISERROR(SEARCH("QUIZ:",F196)))</formula>
    </cfRule>
    <cfRule type="containsText" dxfId="701" priority="340" operator="containsText" text="TEST:">
      <formula>NOT(ISERROR(SEARCH("TEST:",F196)))</formula>
    </cfRule>
  </conditionalFormatting>
  <conditionalFormatting sqref="F218:F219">
    <cfRule type="containsText" dxfId="700" priority="336" operator="containsText" text="HANDS ON:">
      <formula>NOT(ISERROR(SEARCH("HANDS ON:",F218)))</formula>
    </cfRule>
  </conditionalFormatting>
  <conditionalFormatting sqref="F203">
    <cfRule type="containsText" dxfId="699" priority="333" operator="containsText" text="MID-TERM:">
      <formula>NOT(ISERROR(SEARCH("MID-TERM:",F203)))</formula>
    </cfRule>
    <cfRule type="containsText" dxfId="698" priority="334" operator="containsText" text="QUIZ:">
      <formula>NOT(ISERROR(SEARCH("QUIZ:",F203)))</formula>
    </cfRule>
    <cfRule type="containsText" dxfId="697" priority="335" operator="containsText" text="TEST:">
      <formula>NOT(ISERROR(SEARCH("TEST:",F203)))</formula>
    </cfRule>
  </conditionalFormatting>
  <conditionalFormatting sqref="F204">
    <cfRule type="containsText" dxfId="696" priority="329" operator="containsText" text="MID-TERM:">
      <formula>NOT(ISERROR(SEARCH("MID-TERM:",F204)))</formula>
    </cfRule>
    <cfRule type="containsText" dxfId="695" priority="330" operator="containsText" text="QUIZ:">
      <formula>NOT(ISERROR(SEARCH("QUIZ:",F204)))</formula>
    </cfRule>
    <cfRule type="containsText" dxfId="694" priority="331" operator="containsText" text="TEST:">
      <formula>NOT(ISERROR(SEARCH("TEST:",F204)))</formula>
    </cfRule>
  </conditionalFormatting>
  <conditionalFormatting sqref="F206">
    <cfRule type="containsText" dxfId="693" priority="325" operator="containsText" text="MID-TERM:">
      <formula>NOT(ISERROR(SEARCH("MID-TERM:",F206)))</formula>
    </cfRule>
    <cfRule type="containsText" dxfId="692" priority="326" operator="containsText" text="QUIZ:">
      <formula>NOT(ISERROR(SEARCH("QUIZ:",F206)))</formula>
    </cfRule>
    <cfRule type="containsText" dxfId="691" priority="327" operator="containsText" text="TEST:">
      <formula>NOT(ISERROR(SEARCH("TEST:",F206)))</formula>
    </cfRule>
  </conditionalFormatting>
  <conditionalFormatting sqref="F207">
    <cfRule type="containsText" dxfId="690" priority="321" operator="containsText" text="MID-TERM:">
      <formula>NOT(ISERROR(SEARCH("MID-TERM:",F207)))</formula>
    </cfRule>
    <cfRule type="containsText" dxfId="689" priority="322" operator="containsText" text="QUIZ:">
      <formula>NOT(ISERROR(SEARCH("QUIZ:",F207)))</formula>
    </cfRule>
    <cfRule type="containsText" dxfId="688" priority="323" operator="containsText" text="TEST:">
      <formula>NOT(ISERROR(SEARCH("TEST:",F207)))</formula>
    </cfRule>
  </conditionalFormatting>
  <conditionalFormatting sqref="F209">
    <cfRule type="containsText" dxfId="687" priority="317" operator="containsText" text="MID-TERM:">
      <formula>NOT(ISERROR(SEARCH("MID-TERM:",F209)))</formula>
    </cfRule>
    <cfRule type="containsText" dxfId="686" priority="318" operator="containsText" text="QUIZ:">
      <formula>NOT(ISERROR(SEARCH("QUIZ:",F209)))</formula>
    </cfRule>
    <cfRule type="containsText" dxfId="685" priority="319" operator="containsText" text="TEST:">
      <formula>NOT(ISERROR(SEARCH("TEST:",F209)))</formula>
    </cfRule>
  </conditionalFormatting>
  <conditionalFormatting sqref="F210">
    <cfRule type="containsText" dxfId="684" priority="313" operator="containsText" text="MID-TERM:">
      <formula>NOT(ISERROR(SEARCH("MID-TERM:",F210)))</formula>
    </cfRule>
    <cfRule type="containsText" dxfId="683" priority="314" operator="containsText" text="QUIZ:">
      <formula>NOT(ISERROR(SEARCH("QUIZ:",F210)))</formula>
    </cfRule>
    <cfRule type="containsText" dxfId="682" priority="315" operator="containsText" text="TEST:">
      <formula>NOT(ISERROR(SEARCH("TEST:",F210)))</formula>
    </cfRule>
  </conditionalFormatting>
  <conditionalFormatting sqref="F212">
    <cfRule type="containsText" dxfId="681" priority="309" operator="containsText" text="MID-TERM:">
      <formula>NOT(ISERROR(SEARCH("MID-TERM:",F212)))</formula>
    </cfRule>
    <cfRule type="containsText" dxfId="680" priority="310" operator="containsText" text="QUIZ:">
      <formula>NOT(ISERROR(SEARCH("QUIZ:",F212)))</formula>
    </cfRule>
    <cfRule type="containsText" dxfId="679" priority="311" operator="containsText" text="TEST:">
      <formula>NOT(ISERROR(SEARCH("TEST:",F212)))</formula>
    </cfRule>
  </conditionalFormatting>
  <conditionalFormatting sqref="F213">
    <cfRule type="containsText" dxfId="678" priority="305" operator="containsText" text="MID-TERM:">
      <formula>NOT(ISERROR(SEARCH("MID-TERM:",F213)))</formula>
    </cfRule>
    <cfRule type="containsText" dxfId="677" priority="306" operator="containsText" text="QUIZ:">
      <formula>NOT(ISERROR(SEARCH("QUIZ:",F213)))</formula>
    </cfRule>
    <cfRule type="containsText" dxfId="676" priority="307" operator="containsText" text="TEST:">
      <formula>NOT(ISERROR(SEARCH("TEST:",F213)))</formula>
    </cfRule>
  </conditionalFormatting>
  <conditionalFormatting sqref="F215">
    <cfRule type="containsText" dxfId="675" priority="301" operator="containsText" text="MID-TERM:">
      <formula>NOT(ISERROR(SEARCH("MID-TERM:",F215)))</formula>
    </cfRule>
    <cfRule type="containsText" dxfId="674" priority="302" operator="containsText" text="QUIZ:">
      <formula>NOT(ISERROR(SEARCH("QUIZ:",F215)))</formula>
    </cfRule>
    <cfRule type="containsText" dxfId="673" priority="303" operator="containsText" text="TEST:">
      <formula>NOT(ISERROR(SEARCH("TEST:",F215)))</formula>
    </cfRule>
  </conditionalFormatting>
  <conditionalFormatting sqref="F216">
    <cfRule type="containsText" dxfId="672" priority="297" operator="containsText" text="MID-TERM:">
      <formula>NOT(ISERROR(SEARCH("MID-TERM:",F216)))</formula>
    </cfRule>
    <cfRule type="containsText" dxfId="671" priority="298" operator="containsText" text="QUIZ:">
      <formula>NOT(ISERROR(SEARCH("QUIZ:",F216)))</formula>
    </cfRule>
    <cfRule type="containsText" dxfId="670" priority="299" operator="containsText" text="TEST:">
      <formula>NOT(ISERROR(SEARCH("TEST:",F216)))</formula>
    </cfRule>
  </conditionalFormatting>
  <conditionalFormatting sqref="F238:F239">
    <cfRule type="containsText" dxfId="669" priority="295" operator="containsText" text="HANDS ON:">
      <formula>NOT(ISERROR(SEARCH("HANDS ON:",F238)))</formula>
    </cfRule>
  </conditionalFormatting>
  <conditionalFormatting sqref="F223">
    <cfRule type="containsText" dxfId="668" priority="292" operator="containsText" text="MID-TERM:">
      <formula>NOT(ISERROR(SEARCH("MID-TERM:",F223)))</formula>
    </cfRule>
    <cfRule type="containsText" dxfId="667" priority="293" operator="containsText" text="QUIZ:">
      <formula>NOT(ISERROR(SEARCH("QUIZ:",F223)))</formula>
    </cfRule>
    <cfRule type="containsText" dxfId="666" priority="294" operator="containsText" text="TEST:">
      <formula>NOT(ISERROR(SEARCH("TEST:",F223)))</formula>
    </cfRule>
  </conditionalFormatting>
  <conditionalFormatting sqref="F224">
    <cfRule type="containsText" dxfId="665" priority="288" operator="containsText" text="MID-TERM:">
      <formula>NOT(ISERROR(SEARCH("MID-TERM:",F224)))</formula>
    </cfRule>
    <cfRule type="containsText" dxfId="664" priority="289" operator="containsText" text="QUIZ:">
      <formula>NOT(ISERROR(SEARCH("QUIZ:",F224)))</formula>
    </cfRule>
    <cfRule type="containsText" dxfId="663" priority="290" operator="containsText" text="TEST:">
      <formula>NOT(ISERROR(SEARCH("TEST:",F224)))</formula>
    </cfRule>
  </conditionalFormatting>
  <conditionalFormatting sqref="F226">
    <cfRule type="containsText" dxfId="662" priority="284" operator="containsText" text="MID-TERM:">
      <formula>NOT(ISERROR(SEARCH("MID-TERM:",F226)))</formula>
    </cfRule>
    <cfRule type="containsText" dxfId="661" priority="285" operator="containsText" text="QUIZ:">
      <formula>NOT(ISERROR(SEARCH("QUIZ:",F226)))</formula>
    </cfRule>
    <cfRule type="containsText" dxfId="660" priority="286" operator="containsText" text="TEST:">
      <formula>NOT(ISERROR(SEARCH("TEST:",F226)))</formula>
    </cfRule>
  </conditionalFormatting>
  <conditionalFormatting sqref="F227">
    <cfRule type="containsText" dxfId="659" priority="280" operator="containsText" text="MID-TERM:">
      <formula>NOT(ISERROR(SEARCH("MID-TERM:",F227)))</formula>
    </cfRule>
    <cfRule type="containsText" dxfId="658" priority="281" operator="containsText" text="QUIZ:">
      <formula>NOT(ISERROR(SEARCH("QUIZ:",F227)))</formula>
    </cfRule>
    <cfRule type="containsText" dxfId="657" priority="282" operator="containsText" text="TEST:">
      <formula>NOT(ISERROR(SEARCH("TEST:",F227)))</formula>
    </cfRule>
  </conditionalFormatting>
  <conditionalFormatting sqref="F229">
    <cfRule type="containsText" dxfId="656" priority="276" operator="containsText" text="MID-TERM:">
      <formula>NOT(ISERROR(SEARCH("MID-TERM:",F229)))</formula>
    </cfRule>
    <cfRule type="containsText" dxfId="655" priority="277" operator="containsText" text="QUIZ:">
      <formula>NOT(ISERROR(SEARCH("QUIZ:",F229)))</formula>
    </cfRule>
    <cfRule type="containsText" dxfId="654" priority="278" operator="containsText" text="TEST:">
      <formula>NOT(ISERROR(SEARCH("TEST:",F229)))</formula>
    </cfRule>
  </conditionalFormatting>
  <conditionalFormatting sqref="F230">
    <cfRule type="containsText" dxfId="653" priority="272" operator="containsText" text="MID-TERM:">
      <formula>NOT(ISERROR(SEARCH("MID-TERM:",F230)))</formula>
    </cfRule>
    <cfRule type="containsText" dxfId="652" priority="273" operator="containsText" text="QUIZ:">
      <formula>NOT(ISERROR(SEARCH("QUIZ:",F230)))</formula>
    </cfRule>
    <cfRule type="containsText" dxfId="651" priority="274" operator="containsText" text="TEST:">
      <formula>NOT(ISERROR(SEARCH("TEST:",F230)))</formula>
    </cfRule>
  </conditionalFormatting>
  <conditionalFormatting sqref="F232">
    <cfRule type="containsText" dxfId="650" priority="268" operator="containsText" text="MID-TERM:">
      <formula>NOT(ISERROR(SEARCH("MID-TERM:",F232)))</formula>
    </cfRule>
    <cfRule type="containsText" dxfId="649" priority="269" operator="containsText" text="QUIZ:">
      <formula>NOT(ISERROR(SEARCH("QUIZ:",F232)))</formula>
    </cfRule>
    <cfRule type="containsText" dxfId="648" priority="270" operator="containsText" text="TEST:">
      <formula>NOT(ISERROR(SEARCH("TEST:",F232)))</formula>
    </cfRule>
  </conditionalFormatting>
  <conditionalFormatting sqref="F233">
    <cfRule type="containsText" dxfId="647" priority="264" operator="containsText" text="MID-TERM:">
      <formula>NOT(ISERROR(SEARCH("MID-TERM:",F233)))</formula>
    </cfRule>
    <cfRule type="containsText" dxfId="646" priority="265" operator="containsText" text="QUIZ:">
      <formula>NOT(ISERROR(SEARCH("QUIZ:",F233)))</formula>
    </cfRule>
    <cfRule type="containsText" dxfId="645" priority="266" operator="containsText" text="TEST:">
      <formula>NOT(ISERROR(SEARCH("TEST:",F233)))</formula>
    </cfRule>
  </conditionalFormatting>
  <conditionalFormatting sqref="F235">
    <cfRule type="containsText" dxfId="644" priority="260" operator="containsText" text="MID-TERM:">
      <formula>NOT(ISERROR(SEARCH("MID-TERM:",F235)))</formula>
    </cfRule>
    <cfRule type="containsText" dxfId="643" priority="261" operator="containsText" text="QUIZ:">
      <formula>NOT(ISERROR(SEARCH("QUIZ:",F235)))</formula>
    </cfRule>
    <cfRule type="containsText" dxfId="642" priority="262" operator="containsText" text="TEST:">
      <formula>NOT(ISERROR(SEARCH("TEST:",F235)))</formula>
    </cfRule>
  </conditionalFormatting>
  <conditionalFormatting sqref="F236">
    <cfRule type="containsText" dxfId="641" priority="256" operator="containsText" text="MID-TERM:">
      <formula>NOT(ISERROR(SEARCH("MID-TERM:",F236)))</formula>
    </cfRule>
    <cfRule type="containsText" dxfId="640" priority="257" operator="containsText" text="QUIZ:">
      <formula>NOT(ISERROR(SEARCH("QUIZ:",F236)))</formula>
    </cfRule>
    <cfRule type="containsText" dxfId="639" priority="258" operator="containsText" text="TEST:">
      <formula>NOT(ISERROR(SEARCH("TEST:",F236)))</formula>
    </cfRule>
  </conditionalFormatting>
  <conditionalFormatting sqref="F258:F259">
    <cfRule type="containsText" dxfId="638" priority="254" operator="containsText" text="HANDS ON:">
      <formula>NOT(ISERROR(SEARCH("HANDS ON:",F258)))</formula>
    </cfRule>
  </conditionalFormatting>
  <conditionalFormatting sqref="F243">
    <cfRule type="containsText" dxfId="637" priority="251" operator="containsText" text="MID-TERM:">
      <formula>NOT(ISERROR(SEARCH("MID-TERM:",F243)))</formula>
    </cfRule>
    <cfRule type="containsText" dxfId="636" priority="252" operator="containsText" text="QUIZ:">
      <formula>NOT(ISERROR(SEARCH("QUIZ:",F243)))</formula>
    </cfRule>
    <cfRule type="containsText" dxfId="635" priority="253" operator="containsText" text="TEST:">
      <formula>NOT(ISERROR(SEARCH("TEST:",F243)))</formula>
    </cfRule>
  </conditionalFormatting>
  <conditionalFormatting sqref="F244">
    <cfRule type="containsText" dxfId="634" priority="247" operator="containsText" text="MID-TERM:">
      <formula>NOT(ISERROR(SEARCH("MID-TERM:",F244)))</formula>
    </cfRule>
    <cfRule type="containsText" dxfId="633" priority="248" operator="containsText" text="QUIZ:">
      <formula>NOT(ISERROR(SEARCH("QUIZ:",F244)))</formula>
    </cfRule>
    <cfRule type="containsText" dxfId="632" priority="249" operator="containsText" text="TEST:">
      <formula>NOT(ISERROR(SEARCH("TEST:",F244)))</formula>
    </cfRule>
  </conditionalFormatting>
  <conditionalFormatting sqref="F246">
    <cfRule type="containsText" dxfId="631" priority="243" operator="containsText" text="MID-TERM:">
      <formula>NOT(ISERROR(SEARCH("MID-TERM:",F246)))</formula>
    </cfRule>
    <cfRule type="containsText" dxfId="630" priority="244" operator="containsText" text="QUIZ:">
      <formula>NOT(ISERROR(SEARCH("QUIZ:",F246)))</formula>
    </cfRule>
    <cfRule type="containsText" dxfId="629" priority="245" operator="containsText" text="TEST:">
      <formula>NOT(ISERROR(SEARCH("TEST:",F246)))</formula>
    </cfRule>
  </conditionalFormatting>
  <conditionalFormatting sqref="F247">
    <cfRule type="containsText" dxfId="628" priority="239" operator="containsText" text="MID-TERM:">
      <formula>NOT(ISERROR(SEARCH("MID-TERM:",F247)))</formula>
    </cfRule>
    <cfRule type="containsText" dxfId="627" priority="240" operator="containsText" text="QUIZ:">
      <formula>NOT(ISERROR(SEARCH("QUIZ:",F247)))</formula>
    </cfRule>
    <cfRule type="containsText" dxfId="626" priority="241" operator="containsText" text="TEST:">
      <formula>NOT(ISERROR(SEARCH("TEST:",F247)))</formula>
    </cfRule>
  </conditionalFormatting>
  <conditionalFormatting sqref="F249">
    <cfRule type="containsText" dxfId="625" priority="235" operator="containsText" text="MID-TERM:">
      <formula>NOT(ISERROR(SEARCH("MID-TERM:",F249)))</formula>
    </cfRule>
    <cfRule type="containsText" dxfId="624" priority="236" operator="containsText" text="QUIZ:">
      <formula>NOT(ISERROR(SEARCH("QUIZ:",F249)))</formula>
    </cfRule>
    <cfRule type="containsText" dxfId="623" priority="237" operator="containsText" text="TEST:">
      <formula>NOT(ISERROR(SEARCH("TEST:",F249)))</formula>
    </cfRule>
  </conditionalFormatting>
  <conditionalFormatting sqref="F250">
    <cfRule type="containsText" dxfId="622" priority="231" operator="containsText" text="MID-TERM:">
      <formula>NOT(ISERROR(SEARCH("MID-TERM:",F250)))</formula>
    </cfRule>
    <cfRule type="containsText" dxfId="621" priority="232" operator="containsText" text="QUIZ:">
      <formula>NOT(ISERROR(SEARCH("QUIZ:",F250)))</formula>
    </cfRule>
    <cfRule type="containsText" dxfId="620" priority="233" operator="containsText" text="TEST:">
      <formula>NOT(ISERROR(SEARCH("TEST:",F250)))</formula>
    </cfRule>
  </conditionalFormatting>
  <conditionalFormatting sqref="F252">
    <cfRule type="containsText" dxfId="619" priority="227" operator="containsText" text="MID-TERM:">
      <formula>NOT(ISERROR(SEARCH("MID-TERM:",F252)))</formula>
    </cfRule>
    <cfRule type="containsText" dxfId="618" priority="228" operator="containsText" text="QUIZ:">
      <formula>NOT(ISERROR(SEARCH("QUIZ:",F252)))</formula>
    </cfRule>
    <cfRule type="containsText" dxfId="617" priority="229" operator="containsText" text="TEST:">
      <formula>NOT(ISERROR(SEARCH("TEST:",F252)))</formula>
    </cfRule>
  </conditionalFormatting>
  <conditionalFormatting sqref="F253">
    <cfRule type="containsText" dxfId="616" priority="223" operator="containsText" text="MID-TERM:">
      <formula>NOT(ISERROR(SEARCH("MID-TERM:",F253)))</formula>
    </cfRule>
    <cfRule type="containsText" dxfId="615" priority="224" operator="containsText" text="QUIZ:">
      <formula>NOT(ISERROR(SEARCH("QUIZ:",F253)))</formula>
    </cfRule>
    <cfRule type="containsText" dxfId="614" priority="225" operator="containsText" text="TEST:">
      <formula>NOT(ISERROR(SEARCH("TEST:",F253)))</formula>
    </cfRule>
  </conditionalFormatting>
  <conditionalFormatting sqref="F255">
    <cfRule type="containsText" dxfId="613" priority="219" operator="containsText" text="MID-TERM:">
      <formula>NOT(ISERROR(SEARCH("MID-TERM:",F255)))</formula>
    </cfRule>
    <cfRule type="containsText" dxfId="612" priority="220" operator="containsText" text="QUIZ:">
      <formula>NOT(ISERROR(SEARCH("QUIZ:",F255)))</formula>
    </cfRule>
    <cfRule type="containsText" dxfId="611" priority="221" operator="containsText" text="TEST:">
      <formula>NOT(ISERROR(SEARCH("TEST:",F255)))</formula>
    </cfRule>
  </conditionalFormatting>
  <conditionalFormatting sqref="F256">
    <cfRule type="containsText" dxfId="610" priority="215" operator="containsText" text="MID-TERM:">
      <formula>NOT(ISERROR(SEARCH("MID-TERM:",F256)))</formula>
    </cfRule>
    <cfRule type="containsText" dxfId="609" priority="216" operator="containsText" text="QUIZ:">
      <formula>NOT(ISERROR(SEARCH("QUIZ:",F256)))</formula>
    </cfRule>
    <cfRule type="containsText" dxfId="608" priority="217" operator="containsText" text="TEST:">
      <formula>NOT(ISERROR(SEARCH("TEST:",F256)))</formula>
    </cfRule>
  </conditionalFormatting>
  <conditionalFormatting sqref="F278:F279">
    <cfRule type="containsText" dxfId="607" priority="213" operator="containsText" text="HANDS ON:">
      <formula>NOT(ISERROR(SEARCH("HANDS ON:",F278)))</formula>
    </cfRule>
  </conditionalFormatting>
  <conditionalFormatting sqref="F263">
    <cfRule type="containsText" dxfId="606" priority="210" operator="containsText" text="MID-TERM:">
      <formula>NOT(ISERROR(SEARCH("MID-TERM:",F263)))</formula>
    </cfRule>
    <cfRule type="containsText" dxfId="605" priority="211" operator="containsText" text="QUIZ:">
      <formula>NOT(ISERROR(SEARCH("QUIZ:",F263)))</formula>
    </cfRule>
    <cfRule type="containsText" dxfId="604" priority="212" operator="containsText" text="TEST:">
      <formula>NOT(ISERROR(SEARCH("TEST:",F263)))</formula>
    </cfRule>
  </conditionalFormatting>
  <conditionalFormatting sqref="F264">
    <cfRule type="containsText" dxfId="603" priority="206" operator="containsText" text="MID-TERM:">
      <formula>NOT(ISERROR(SEARCH("MID-TERM:",F264)))</formula>
    </cfRule>
    <cfRule type="containsText" dxfId="602" priority="207" operator="containsText" text="QUIZ:">
      <formula>NOT(ISERROR(SEARCH("QUIZ:",F264)))</formula>
    </cfRule>
    <cfRule type="containsText" dxfId="601" priority="208" operator="containsText" text="TEST:">
      <formula>NOT(ISERROR(SEARCH("TEST:",F264)))</formula>
    </cfRule>
  </conditionalFormatting>
  <conditionalFormatting sqref="F266">
    <cfRule type="containsText" dxfId="600" priority="202" operator="containsText" text="MID-TERM:">
      <formula>NOT(ISERROR(SEARCH("MID-TERM:",F266)))</formula>
    </cfRule>
    <cfRule type="containsText" dxfId="599" priority="203" operator="containsText" text="QUIZ:">
      <formula>NOT(ISERROR(SEARCH("QUIZ:",F266)))</formula>
    </cfRule>
    <cfRule type="containsText" dxfId="598" priority="204" operator="containsText" text="TEST:">
      <formula>NOT(ISERROR(SEARCH("TEST:",F266)))</formula>
    </cfRule>
  </conditionalFormatting>
  <conditionalFormatting sqref="F267">
    <cfRule type="containsText" dxfId="597" priority="198" operator="containsText" text="MID-TERM:">
      <formula>NOT(ISERROR(SEARCH("MID-TERM:",F267)))</formula>
    </cfRule>
    <cfRule type="containsText" dxfId="596" priority="199" operator="containsText" text="QUIZ:">
      <formula>NOT(ISERROR(SEARCH("QUIZ:",F267)))</formula>
    </cfRule>
    <cfRule type="containsText" dxfId="595" priority="200" operator="containsText" text="TEST:">
      <formula>NOT(ISERROR(SEARCH("TEST:",F267)))</formula>
    </cfRule>
  </conditionalFormatting>
  <conditionalFormatting sqref="F269">
    <cfRule type="containsText" dxfId="594" priority="194" operator="containsText" text="MID-TERM:">
      <formula>NOT(ISERROR(SEARCH("MID-TERM:",F269)))</formula>
    </cfRule>
    <cfRule type="containsText" dxfId="593" priority="195" operator="containsText" text="QUIZ:">
      <formula>NOT(ISERROR(SEARCH("QUIZ:",F269)))</formula>
    </cfRule>
    <cfRule type="containsText" dxfId="592" priority="196" operator="containsText" text="TEST:">
      <formula>NOT(ISERROR(SEARCH("TEST:",F269)))</formula>
    </cfRule>
  </conditionalFormatting>
  <conditionalFormatting sqref="F270">
    <cfRule type="containsText" dxfId="591" priority="190" operator="containsText" text="MID-TERM:">
      <formula>NOT(ISERROR(SEARCH("MID-TERM:",F270)))</formula>
    </cfRule>
    <cfRule type="containsText" dxfId="590" priority="191" operator="containsText" text="QUIZ:">
      <formula>NOT(ISERROR(SEARCH("QUIZ:",F270)))</formula>
    </cfRule>
    <cfRule type="containsText" dxfId="589" priority="192" operator="containsText" text="TEST:">
      <formula>NOT(ISERROR(SEARCH("TEST:",F270)))</formula>
    </cfRule>
  </conditionalFormatting>
  <conditionalFormatting sqref="F272">
    <cfRule type="containsText" dxfId="588" priority="186" operator="containsText" text="MID-TERM:">
      <formula>NOT(ISERROR(SEARCH("MID-TERM:",F272)))</formula>
    </cfRule>
    <cfRule type="containsText" dxfId="587" priority="187" operator="containsText" text="QUIZ:">
      <formula>NOT(ISERROR(SEARCH("QUIZ:",F272)))</formula>
    </cfRule>
    <cfRule type="containsText" dxfId="586" priority="188" operator="containsText" text="TEST:">
      <formula>NOT(ISERROR(SEARCH("TEST:",F272)))</formula>
    </cfRule>
  </conditionalFormatting>
  <conditionalFormatting sqref="F273">
    <cfRule type="containsText" dxfId="585" priority="182" operator="containsText" text="MID-TERM:">
      <formula>NOT(ISERROR(SEARCH("MID-TERM:",F273)))</formula>
    </cfRule>
    <cfRule type="containsText" dxfId="584" priority="183" operator="containsText" text="QUIZ:">
      <formula>NOT(ISERROR(SEARCH("QUIZ:",F273)))</formula>
    </cfRule>
    <cfRule type="containsText" dxfId="583" priority="184" operator="containsText" text="TEST:">
      <formula>NOT(ISERROR(SEARCH("TEST:",F273)))</formula>
    </cfRule>
  </conditionalFormatting>
  <conditionalFormatting sqref="F275">
    <cfRule type="containsText" dxfId="582" priority="178" operator="containsText" text="MID-TERM:">
      <formula>NOT(ISERROR(SEARCH("MID-TERM:",F275)))</formula>
    </cfRule>
    <cfRule type="containsText" dxfId="581" priority="179" operator="containsText" text="QUIZ:">
      <formula>NOT(ISERROR(SEARCH("QUIZ:",F275)))</formula>
    </cfRule>
    <cfRule type="containsText" dxfId="580" priority="180" operator="containsText" text="TEST:">
      <formula>NOT(ISERROR(SEARCH("TEST:",F275)))</formula>
    </cfRule>
  </conditionalFormatting>
  <conditionalFormatting sqref="F276">
    <cfRule type="containsText" dxfId="579" priority="174" operator="containsText" text="MID-TERM:">
      <formula>NOT(ISERROR(SEARCH("MID-TERM:",F276)))</formula>
    </cfRule>
    <cfRule type="containsText" dxfId="578" priority="175" operator="containsText" text="QUIZ:">
      <formula>NOT(ISERROR(SEARCH("QUIZ:",F276)))</formula>
    </cfRule>
    <cfRule type="containsText" dxfId="577" priority="176" operator="containsText" text="TEST:">
      <formula>NOT(ISERROR(SEARCH("TEST:",F276)))</formula>
    </cfRule>
  </conditionalFormatting>
  <conditionalFormatting sqref="F298:F299">
    <cfRule type="containsText" dxfId="576" priority="172" operator="containsText" text="HANDS ON:">
      <formula>NOT(ISERROR(SEARCH("HANDS ON:",F298)))</formula>
    </cfRule>
  </conditionalFormatting>
  <conditionalFormatting sqref="F283">
    <cfRule type="containsText" dxfId="575" priority="169" operator="containsText" text="MID-TERM:">
      <formula>NOT(ISERROR(SEARCH("MID-TERM:",F283)))</formula>
    </cfRule>
    <cfRule type="containsText" dxfId="574" priority="170" operator="containsText" text="QUIZ:">
      <formula>NOT(ISERROR(SEARCH("QUIZ:",F283)))</formula>
    </cfRule>
    <cfRule type="containsText" dxfId="573" priority="171" operator="containsText" text="TEST:">
      <formula>NOT(ISERROR(SEARCH("TEST:",F283)))</formula>
    </cfRule>
  </conditionalFormatting>
  <conditionalFormatting sqref="F284">
    <cfRule type="containsText" dxfId="572" priority="165" operator="containsText" text="MID-TERM:">
      <formula>NOT(ISERROR(SEARCH("MID-TERM:",F284)))</formula>
    </cfRule>
    <cfRule type="containsText" dxfId="571" priority="166" operator="containsText" text="QUIZ:">
      <formula>NOT(ISERROR(SEARCH("QUIZ:",F284)))</formula>
    </cfRule>
    <cfRule type="containsText" dxfId="570" priority="167" operator="containsText" text="TEST:">
      <formula>NOT(ISERROR(SEARCH("TEST:",F284)))</formula>
    </cfRule>
  </conditionalFormatting>
  <conditionalFormatting sqref="F286">
    <cfRule type="containsText" dxfId="569" priority="161" operator="containsText" text="MID-TERM:">
      <formula>NOT(ISERROR(SEARCH("MID-TERM:",F286)))</formula>
    </cfRule>
    <cfRule type="containsText" dxfId="568" priority="162" operator="containsText" text="QUIZ:">
      <formula>NOT(ISERROR(SEARCH("QUIZ:",F286)))</formula>
    </cfRule>
    <cfRule type="containsText" dxfId="567" priority="163" operator="containsText" text="TEST:">
      <formula>NOT(ISERROR(SEARCH("TEST:",F286)))</formula>
    </cfRule>
  </conditionalFormatting>
  <conditionalFormatting sqref="F287">
    <cfRule type="containsText" dxfId="566" priority="157" operator="containsText" text="MID-TERM:">
      <formula>NOT(ISERROR(SEARCH("MID-TERM:",F287)))</formula>
    </cfRule>
    <cfRule type="containsText" dxfId="565" priority="158" operator="containsText" text="QUIZ:">
      <formula>NOT(ISERROR(SEARCH("QUIZ:",F287)))</formula>
    </cfRule>
    <cfRule type="containsText" dxfId="564" priority="159" operator="containsText" text="TEST:">
      <formula>NOT(ISERROR(SEARCH("TEST:",F287)))</formula>
    </cfRule>
  </conditionalFormatting>
  <conditionalFormatting sqref="F289">
    <cfRule type="containsText" dxfId="563" priority="153" operator="containsText" text="MID-TERM:">
      <formula>NOT(ISERROR(SEARCH("MID-TERM:",F289)))</formula>
    </cfRule>
    <cfRule type="containsText" dxfId="562" priority="154" operator="containsText" text="QUIZ:">
      <formula>NOT(ISERROR(SEARCH("QUIZ:",F289)))</formula>
    </cfRule>
    <cfRule type="containsText" dxfId="561" priority="155" operator="containsText" text="TEST:">
      <formula>NOT(ISERROR(SEARCH("TEST:",F289)))</formula>
    </cfRule>
  </conditionalFormatting>
  <conditionalFormatting sqref="F290">
    <cfRule type="containsText" dxfId="560" priority="149" operator="containsText" text="MID-TERM:">
      <formula>NOT(ISERROR(SEARCH("MID-TERM:",F290)))</formula>
    </cfRule>
    <cfRule type="containsText" dxfId="559" priority="150" operator="containsText" text="QUIZ:">
      <formula>NOT(ISERROR(SEARCH("QUIZ:",F290)))</formula>
    </cfRule>
    <cfRule type="containsText" dxfId="558" priority="151" operator="containsText" text="TEST:">
      <formula>NOT(ISERROR(SEARCH("TEST:",F290)))</formula>
    </cfRule>
  </conditionalFormatting>
  <conditionalFormatting sqref="F292">
    <cfRule type="containsText" dxfId="557" priority="145" operator="containsText" text="MID-TERM:">
      <formula>NOT(ISERROR(SEARCH("MID-TERM:",F292)))</formula>
    </cfRule>
    <cfRule type="containsText" dxfId="556" priority="146" operator="containsText" text="QUIZ:">
      <formula>NOT(ISERROR(SEARCH("QUIZ:",F292)))</formula>
    </cfRule>
    <cfRule type="containsText" dxfId="555" priority="147" operator="containsText" text="TEST:">
      <formula>NOT(ISERROR(SEARCH("TEST:",F292)))</formula>
    </cfRule>
  </conditionalFormatting>
  <conditionalFormatting sqref="F293">
    <cfRule type="containsText" dxfId="554" priority="141" operator="containsText" text="MID-TERM:">
      <formula>NOT(ISERROR(SEARCH("MID-TERM:",F293)))</formula>
    </cfRule>
    <cfRule type="containsText" dxfId="553" priority="142" operator="containsText" text="QUIZ:">
      <formula>NOT(ISERROR(SEARCH("QUIZ:",F293)))</formula>
    </cfRule>
    <cfRule type="containsText" dxfId="552" priority="143" operator="containsText" text="TEST:">
      <formula>NOT(ISERROR(SEARCH("TEST:",F293)))</formula>
    </cfRule>
  </conditionalFormatting>
  <conditionalFormatting sqref="F295">
    <cfRule type="containsText" dxfId="551" priority="137" operator="containsText" text="MID-TERM:">
      <formula>NOT(ISERROR(SEARCH("MID-TERM:",F295)))</formula>
    </cfRule>
    <cfRule type="containsText" dxfId="550" priority="138" operator="containsText" text="QUIZ:">
      <formula>NOT(ISERROR(SEARCH("QUIZ:",F295)))</formula>
    </cfRule>
    <cfRule type="containsText" dxfId="549" priority="139" operator="containsText" text="TEST:">
      <formula>NOT(ISERROR(SEARCH("TEST:",F295)))</formula>
    </cfRule>
  </conditionalFormatting>
  <conditionalFormatting sqref="F296">
    <cfRule type="containsText" dxfId="548" priority="133" operator="containsText" text="MID-TERM:">
      <formula>NOT(ISERROR(SEARCH("MID-TERM:",F296)))</formula>
    </cfRule>
    <cfRule type="containsText" dxfId="547" priority="134" operator="containsText" text="QUIZ:">
      <formula>NOT(ISERROR(SEARCH("QUIZ:",F296)))</formula>
    </cfRule>
    <cfRule type="containsText" dxfId="546" priority="135" operator="containsText" text="TEST:">
      <formula>NOT(ISERROR(SEARCH("TEST:",F296)))</formula>
    </cfRule>
  </conditionalFormatting>
  <conditionalFormatting sqref="F318:F319">
    <cfRule type="containsText" dxfId="545" priority="131" operator="containsText" text="HANDS ON:">
      <formula>NOT(ISERROR(SEARCH("HANDS ON:",F318)))</formula>
    </cfRule>
  </conditionalFormatting>
  <conditionalFormatting sqref="F303">
    <cfRule type="containsText" dxfId="544" priority="128" operator="containsText" text="MID-TERM:">
      <formula>NOT(ISERROR(SEARCH("MID-TERM:",F303)))</formula>
    </cfRule>
    <cfRule type="containsText" dxfId="543" priority="129" operator="containsText" text="QUIZ:">
      <formula>NOT(ISERROR(SEARCH("QUIZ:",F303)))</formula>
    </cfRule>
    <cfRule type="containsText" dxfId="542" priority="130" operator="containsText" text="TEST:">
      <formula>NOT(ISERROR(SEARCH("TEST:",F303)))</formula>
    </cfRule>
  </conditionalFormatting>
  <conditionalFormatting sqref="F304">
    <cfRule type="containsText" dxfId="541" priority="124" operator="containsText" text="MID-TERM:">
      <formula>NOT(ISERROR(SEARCH("MID-TERM:",F304)))</formula>
    </cfRule>
    <cfRule type="containsText" dxfId="540" priority="125" operator="containsText" text="QUIZ:">
      <formula>NOT(ISERROR(SEARCH("QUIZ:",F304)))</formula>
    </cfRule>
    <cfRule type="containsText" dxfId="539" priority="126" operator="containsText" text="TEST:">
      <formula>NOT(ISERROR(SEARCH("TEST:",F304)))</formula>
    </cfRule>
  </conditionalFormatting>
  <conditionalFormatting sqref="F306">
    <cfRule type="containsText" dxfId="538" priority="120" operator="containsText" text="MID-TERM:">
      <formula>NOT(ISERROR(SEARCH("MID-TERM:",F306)))</formula>
    </cfRule>
    <cfRule type="containsText" dxfId="537" priority="121" operator="containsText" text="QUIZ:">
      <formula>NOT(ISERROR(SEARCH("QUIZ:",F306)))</formula>
    </cfRule>
    <cfRule type="containsText" dxfId="536" priority="122" operator="containsText" text="TEST:">
      <formula>NOT(ISERROR(SEARCH("TEST:",F306)))</formula>
    </cfRule>
  </conditionalFormatting>
  <conditionalFormatting sqref="F307">
    <cfRule type="containsText" dxfId="535" priority="116" operator="containsText" text="MID-TERM:">
      <formula>NOT(ISERROR(SEARCH("MID-TERM:",F307)))</formula>
    </cfRule>
    <cfRule type="containsText" dxfId="534" priority="117" operator="containsText" text="QUIZ:">
      <formula>NOT(ISERROR(SEARCH("QUIZ:",F307)))</formula>
    </cfRule>
    <cfRule type="containsText" dxfId="533" priority="118" operator="containsText" text="TEST:">
      <formula>NOT(ISERROR(SEARCH("TEST:",F307)))</formula>
    </cfRule>
  </conditionalFormatting>
  <conditionalFormatting sqref="F309">
    <cfRule type="containsText" dxfId="532" priority="112" operator="containsText" text="MID-TERM:">
      <formula>NOT(ISERROR(SEARCH("MID-TERM:",F309)))</formula>
    </cfRule>
    <cfRule type="containsText" dxfId="531" priority="113" operator="containsText" text="QUIZ:">
      <formula>NOT(ISERROR(SEARCH("QUIZ:",F309)))</formula>
    </cfRule>
    <cfRule type="containsText" dxfId="530" priority="114" operator="containsText" text="TEST:">
      <formula>NOT(ISERROR(SEARCH("TEST:",F309)))</formula>
    </cfRule>
  </conditionalFormatting>
  <conditionalFormatting sqref="F310">
    <cfRule type="containsText" dxfId="529" priority="108" operator="containsText" text="MID-TERM:">
      <formula>NOT(ISERROR(SEARCH("MID-TERM:",F310)))</formula>
    </cfRule>
    <cfRule type="containsText" dxfId="528" priority="109" operator="containsText" text="QUIZ:">
      <formula>NOT(ISERROR(SEARCH("QUIZ:",F310)))</formula>
    </cfRule>
    <cfRule type="containsText" dxfId="527" priority="110" operator="containsText" text="TEST:">
      <formula>NOT(ISERROR(SEARCH("TEST:",F310)))</formula>
    </cfRule>
  </conditionalFormatting>
  <conditionalFormatting sqref="F312">
    <cfRule type="containsText" dxfId="526" priority="104" operator="containsText" text="MID-TERM:">
      <formula>NOT(ISERROR(SEARCH("MID-TERM:",F312)))</formula>
    </cfRule>
    <cfRule type="containsText" dxfId="525" priority="105" operator="containsText" text="QUIZ:">
      <formula>NOT(ISERROR(SEARCH("QUIZ:",F312)))</formula>
    </cfRule>
    <cfRule type="containsText" dxfId="524" priority="106" operator="containsText" text="TEST:">
      <formula>NOT(ISERROR(SEARCH("TEST:",F312)))</formula>
    </cfRule>
  </conditionalFormatting>
  <conditionalFormatting sqref="F313">
    <cfRule type="containsText" dxfId="523" priority="100" operator="containsText" text="MID-TERM:">
      <formula>NOT(ISERROR(SEARCH("MID-TERM:",F313)))</formula>
    </cfRule>
    <cfRule type="containsText" dxfId="522" priority="101" operator="containsText" text="QUIZ:">
      <formula>NOT(ISERROR(SEARCH("QUIZ:",F313)))</formula>
    </cfRule>
    <cfRule type="containsText" dxfId="521" priority="102" operator="containsText" text="TEST:">
      <formula>NOT(ISERROR(SEARCH("TEST:",F313)))</formula>
    </cfRule>
  </conditionalFormatting>
  <conditionalFormatting sqref="F315">
    <cfRule type="containsText" dxfId="520" priority="96" operator="containsText" text="MID-TERM:">
      <formula>NOT(ISERROR(SEARCH("MID-TERM:",F315)))</formula>
    </cfRule>
    <cfRule type="containsText" dxfId="519" priority="97" operator="containsText" text="QUIZ:">
      <formula>NOT(ISERROR(SEARCH("QUIZ:",F315)))</formula>
    </cfRule>
    <cfRule type="containsText" dxfId="518" priority="98" operator="containsText" text="TEST:">
      <formula>NOT(ISERROR(SEARCH("TEST:",F315)))</formula>
    </cfRule>
  </conditionalFormatting>
  <conditionalFormatting sqref="F316">
    <cfRule type="containsText" dxfId="517" priority="92" operator="containsText" text="MID-TERM:">
      <formula>NOT(ISERROR(SEARCH("MID-TERM:",F316)))</formula>
    </cfRule>
    <cfRule type="containsText" dxfId="516" priority="93" operator="containsText" text="QUIZ:">
      <formula>NOT(ISERROR(SEARCH("QUIZ:",F316)))</formula>
    </cfRule>
    <cfRule type="containsText" dxfId="515" priority="94" operator="containsText" text="TEST:">
      <formula>NOT(ISERROR(SEARCH("TEST:",F316)))</formula>
    </cfRule>
  </conditionalFormatting>
  <conditionalFormatting sqref="F338:F339">
    <cfRule type="containsText" dxfId="514" priority="90" operator="containsText" text="HANDS ON:">
      <formula>NOT(ISERROR(SEARCH("HANDS ON:",F338)))</formula>
    </cfRule>
  </conditionalFormatting>
  <conditionalFormatting sqref="F323">
    <cfRule type="containsText" dxfId="513" priority="87" operator="containsText" text="MID-TERM:">
      <formula>NOT(ISERROR(SEARCH("MID-TERM:",F323)))</formula>
    </cfRule>
    <cfRule type="containsText" dxfId="512" priority="88" operator="containsText" text="QUIZ:">
      <formula>NOT(ISERROR(SEARCH("QUIZ:",F323)))</formula>
    </cfRule>
    <cfRule type="containsText" dxfId="511" priority="89" operator="containsText" text="TEST:">
      <formula>NOT(ISERROR(SEARCH("TEST:",F323)))</formula>
    </cfRule>
  </conditionalFormatting>
  <conditionalFormatting sqref="F324">
    <cfRule type="containsText" dxfId="510" priority="83" operator="containsText" text="MID-TERM:">
      <formula>NOT(ISERROR(SEARCH("MID-TERM:",F324)))</formula>
    </cfRule>
    <cfRule type="containsText" dxfId="509" priority="84" operator="containsText" text="QUIZ:">
      <formula>NOT(ISERROR(SEARCH("QUIZ:",F324)))</formula>
    </cfRule>
    <cfRule type="containsText" dxfId="508" priority="85" operator="containsText" text="TEST:">
      <formula>NOT(ISERROR(SEARCH("TEST:",F324)))</formula>
    </cfRule>
  </conditionalFormatting>
  <conditionalFormatting sqref="F326">
    <cfRule type="containsText" dxfId="507" priority="79" operator="containsText" text="MID-TERM:">
      <formula>NOT(ISERROR(SEARCH("MID-TERM:",F326)))</formula>
    </cfRule>
    <cfRule type="containsText" dxfId="506" priority="80" operator="containsText" text="QUIZ:">
      <formula>NOT(ISERROR(SEARCH("QUIZ:",F326)))</formula>
    </cfRule>
    <cfRule type="containsText" dxfId="505" priority="81" operator="containsText" text="TEST:">
      <formula>NOT(ISERROR(SEARCH("TEST:",F326)))</formula>
    </cfRule>
  </conditionalFormatting>
  <conditionalFormatting sqref="F327">
    <cfRule type="containsText" dxfId="504" priority="75" operator="containsText" text="MID-TERM:">
      <formula>NOT(ISERROR(SEARCH("MID-TERM:",F327)))</formula>
    </cfRule>
    <cfRule type="containsText" dxfId="503" priority="76" operator="containsText" text="QUIZ:">
      <formula>NOT(ISERROR(SEARCH("QUIZ:",F327)))</formula>
    </cfRule>
    <cfRule type="containsText" dxfId="502" priority="77" operator="containsText" text="TEST:">
      <formula>NOT(ISERROR(SEARCH("TEST:",F327)))</formula>
    </cfRule>
  </conditionalFormatting>
  <conditionalFormatting sqref="F329">
    <cfRule type="containsText" dxfId="501" priority="71" operator="containsText" text="MID-TERM:">
      <formula>NOT(ISERROR(SEARCH("MID-TERM:",F329)))</formula>
    </cfRule>
    <cfRule type="containsText" dxfId="500" priority="72" operator="containsText" text="QUIZ:">
      <formula>NOT(ISERROR(SEARCH("QUIZ:",F329)))</formula>
    </cfRule>
    <cfRule type="containsText" dxfId="499" priority="73" operator="containsText" text="TEST:">
      <formula>NOT(ISERROR(SEARCH("TEST:",F329)))</formula>
    </cfRule>
  </conditionalFormatting>
  <conditionalFormatting sqref="F330">
    <cfRule type="containsText" dxfId="498" priority="67" operator="containsText" text="MID-TERM:">
      <formula>NOT(ISERROR(SEARCH("MID-TERM:",F330)))</formula>
    </cfRule>
    <cfRule type="containsText" dxfId="497" priority="68" operator="containsText" text="QUIZ:">
      <formula>NOT(ISERROR(SEARCH("QUIZ:",F330)))</formula>
    </cfRule>
    <cfRule type="containsText" dxfId="496" priority="69" operator="containsText" text="TEST:">
      <formula>NOT(ISERROR(SEARCH("TEST:",F330)))</formula>
    </cfRule>
  </conditionalFormatting>
  <conditionalFormatting sqref="F332">
    <cfRule type="containsText" dxfId="495" priority="63" operator="containsText" text="MID-TERM:">
      <formula>NOT(ISERROR(SEARCH("MID-TERM:",F332)))</formula>
    </cfRule>
    <cfRule type="containsText" dxfId="494" priority="64" operator="containsText" text="QUIZ:">
      <formula>NOT(ISERROR(SEARCH("QUIZ:",F332)))</formula>
    </cfRule>
    <cfRule type="containsText" dxfId="493" priority="65" operator="containsText" text="TEST:">
      <formula>NOT(ISERROR(SEARCH("TEST:",F332)))</formula>
    </cfRule>
  </conditionalFormatting>
  <conditionalFormatting sqref="F333">
    <cfRule type="containsText" dxfId="492" priority="59" operator="containsText" text="MID-TERM:">
      <formula>NOT(ISERROR(SEARCH("MID-TERM:",F333)))</formula>
    </cfRule>
    <cfRule type="containsText" dxfId="491" priority="60" operator="containsText" text="QUIZ:">
      <formula>NOT(ISERROR(SEARCH("QUIZ:",F333)))</formula>
    </cfRule>
    <cfRule type="containsText" dxfId="490" priority="61" operator="containsText" text="TEST:">
      <formula>NOT(ISERROR(SEARCH("TEST:",F333)))</formula>
    </cfRule>
  </conditionalFormatting>
  <conditionalFormatting sqref="F335">
    <cfRule type="containsText" dxfId="489" priority="55" operator="containsText" text="MID-TERM:">
      <formula>NOT(ISERROR(SEARCH("MID-TERM:",F335)))</formula>
    </cfRule>
    <cfRule type="containsText" dxfId="488" priority="56" operator="containsText" text="QUIZ:">
      <formula>NOT(ISERROR(SEARCH("QUIZ:",F335)))</formula>
    </cfRule>
    <cfRule type="containsText" dxfId="487" priority="57" operator="containsText" text="TEST:">
      <formula>NOT(ISERROR(SEARCH("TEST:",F335)))</formula>
    </cfRule>
  </conditionalFormatting>
  <conditionalFormatting sqref="F336">
    <cfRule type="containsText" dxfId="486" priority="51" operator="containsText" text="MID-TERM:">
      <formula>NOT(ISERROR(SEARCH("MID-TERM:",F336)))</formula>
    </cfRule>
    <cfRule type="containsText" dxfId="485" priority="52" operator="containsText" text="QUIZ:">
      <formula>NOT(ISERROR(SEARCH("QUIZ:",F336)))</formula>
    </cfRule>
    <cfRule type="containsText" dxfId="484" priority="53" operator="containsText" text="TEST:">
      <formula>NOT(ISERROR(SEARCH("TEST:",F336)))</formula>
    </cfRule>
  </conditionalFormatting>
  <conditionalFormatting sqref="F358:F359">
    <cfRule type="containsText" dxfId="483" priority="49" operator="containsText" text="HANDS ON:">
      <formula>NOT(ISERROR(SEARCH("HANDS ON:",F358)))</formula>
    </cfRule>
  </conditionalFormatting>
  <conditionalFormatting sqref="F343">
    <cfRule type="containsText" dxfId="482" priority="46" operator="containsText" text="MID-TERM:">
      <formula>NOT(ISERROR(SEARCH("MID-TERM:",F343)))</formula>
    </cfRule>
    <cfRule type="containsText" dxfId="481" priority="47" operator="containsText" text="QUIZ:">
      <formula>NOT(ISERROR(SEARCH("QUIZ:",F343)))</formula>
    </cfRule>
    <cfRule type="containsText" dxfId="480" priority="48" operator="containsText" text="TEST:">
      <formula>NOT(ISERROR(SEARCH("TEST:",F343)))</formula>
    </cfRule>
  </conditionalFormatting>
  <conditionalFormatting sqref="F344">
    <cfRule type="containsText" dxfId="479" priority="42" operator="containsText" text="MID-TERM:">
      <formula>NOT(ISERROR(SEARCH("MID-TERM:",F344)))</formula>
    </cfRule>
    <cfRule type="containsText" dxfId="478" priority="43" operator="containsText" text="QUIZ:">
      <formula>NOT(ISERROR(SEARCH("QUIZ:",F344)))</formula>
    </cfRule>
    <cfRule type="containsText" dxfId="477" priority="44" operator="containsText" text="TEST:">
      <formula>NOT(ISERROR(SEARCH("TEST:",F344)))</formula>
    </cfRule>
  </conditionalFormatting>
  <conditionalFormatting sqref="F346">
    <cfRule type="containsText" dxfId="476" priority="38" operator="containsText" text="MID-TERM:">
      <formula>NOT(ISERROR(SEARCH("MID-TERM:",F346)))</formula>
    </cfRule>
    <cfRule type="containsText" dxfId="475" priority="39" operator="containsText" text="QUIZ:">
      <formula>NOT(ISERROR(SEARCH("QUIZ:",F346)))</formula>
    </cfRule>
    <cfRule type="containsText" dxfId="474" priority="40" operator="containsText" text="TEST:">
      <formula>NOT(ISERROR(SEARCH("TEST:",F346)))</formula>
    </cfRule>
  </conditionalFormatting>
  <conditionalFormatting sqref="F347">
    <cfRule type="containsText" dxfId="473" priority="34" operator="containsText" text="MID-TERM:">
      <formula>NOT(ISERROR(SEARCH("MID-TERM:",F347)))</formula>
    </cfRule>
    <cfRule type="containsText" dxfId="472" priority="35" operator="containsText" text="QUIZ:">
      <formula>NOT(ISERROR(SEARCH("QUIZ:",F347)))</formula>
    </cfRule>
    <cfRule type="containsText" dxfId="471" priority="36" operator="containsText" text="TEST:">
      <formula>NOT(ISERROR(SEARCH("TEST:",F347)))</formula>
    </cfRule>
  </conditionalFormatting>
  <conditionalFormatting sqref="F349">
    <cfRule type="containsText" dxfId="470" priority="30" operator="containsText" text="MID-TERM:">
      <formula>NOT(ISERROR(SEARCH("MID-TERM:",F349)))</formula>
    </cfRule>
    <cfRule type="containsText" dxfId="469" priority="31" operator="containsText" text="QUIZ:">
      <formula>NOT(ISERROR(SEARCH("QUIZ:",F349)))</formula>
    </cfRule>
    <cfRule type="containsText" dxfId="468" priority="32" operator="containsText" text="TEST:">
      <formula>NOT(ISERROR(SEARCH("TEST:",F349)))</formula>
    </cfRule>
  </conditionalFormatting>
  <conditionalFormatting sqref="F350">
    <cfRule type="containsText" dxfId="467" priority="26" operator="containsText" text="MID-TERM:">
      <formula>NOT(ISERROR(SEARCH("MID-TERM:",F350)))</formula>
    </cfRule>
    <cfRule type="containsText" dxfId="466" priority="27" operator="containsText" text="QUIZ:">
      <formula>NOT(ISERROR(SEARCH("QUIZ:",F350)))</formula>
    </cfRule>
    <cfRule type="containsText" dxfId="465" priority="28" operator="containsText" text="TEST:">
      <formula>NOT(ISERROR(SEARCH("TEST:",F350)))</formula>
    </cfRule>
  </conditionalFormatting>
  <conditionalFormatting sqref="F352">
    <cfRule type="containsText" dxfId="464" priority="22" operator="containsText" text="MID-TERM:">
      <formula>NOT(ISERROR(SEARCH("MID-TERM:",F352)))</formula>
    </cfRule>
    <cfRule type="containsText" dxfId="463" priority="23" operator="containsText" text="QUIZ:">
      <formula>NOT(ISERROR(SEARCH("QUIZ:",F352)))</formula>
    </cfRule>
    <cfRule type="containsText" dxfId="462" priority="24" operator="containsText" text="TEST:">
      <formula>NOT(ISERROR(SEARCH("TEST:",F352)))</formula>
    </cfRule>
  </conditionalFormatting>
  <conditionalFormatting sqref="F353">
    <cfRule type="containsText" dxfId="461" priority="18" operator="containsText" text="MID-TERM:">
      <formula>NOT(ISERROR(SEARCH("MID-TERM:",F353)))</formula>
    </cfRule>
    <cfRule type="containsText" dxfId="460" priority="19" operator="containsText" text="QUIZ:">
      <formula>NOT(ISERROR(SEARCH("QUIZ:",F353)))</formula>
    </cfRule>
    <cfRule type="containsText" dxfId="459" priority="20" operator="containsText" text="TEST:">
      <formula>NOT(ISERROR(SEARCH("TEST:",F353)))</formula>
    </cfRule>
  </conditionalFormatting>
  <conditionalFormatting sqref="F355">
    <cfRule type="containsText" dxfId="458" priority="14" operator="containsText" text="MID-TERM:">
      <formula>NOT(ISERROR(SEARCH("MID-TERM:",F355)))</formula>
    </cfRule>
    <cfRule type="containsText" dxfId="457" priority="15" operator="containsText" text="QUIZ:">
      <formula>NOT(ISERROR(SEARCH("QUIZ:",F355)))</formula>
    </cfRule>
    <cfRule type="containsText" dxfId="456" priority="16" operator="containsText" text="TEST:">
      <formula>NOT(ISERROR(SEARCH("TEST:",F355)))</formula>
    </cfRule>
  </conditionalFormatting>
  <conditionalFormatting sqref="F356">
    <cfRule type="containsText" dxfId="455" priority="10" operator="containsText" text="MID-TERM:">
      <formula>NOT(ISERROR(SEARCH("MID-TERM:",F356)))</formula>
    </cfRule>
    <cfRule type="containsText" dxfId="454" priority="11" operator="containsText" text="QUIZ:">
      <formula>NOT(ISERROR(SEARCH("QUIZ:",F356)))</formula>
    </cfRule>
    <cfRule type="containsText" dxfId="453" priority="12" operator="containsText" text="TEST:">
      <formula>NOT(ISERROR(SEARCH("TEST:",F356)))</formula>
    </cfRule>
  </conditionalFormatting>
  <conditionalFormatting sqref="F9">
    <cfRule type="containsText" dxfId="7" priority="6" operator="containsText" text="MID-TERM:">
      <formula>NOT(ISERROR(SEARCH("MID-TERM:",F9)))</formula>
    </cfRule>
    <cfRule type="containsText" dxfId="6" priority="7" operator="containsText" text="QUIZ:">
      <formula>NOT(ISERROR(SEARCH("QUIZ:",F9)))</formula>
    </cfRule>
    <cfRule type="containsText" dxfId="5" priority="8" operator="containsText" text="TEST:">
      <formula>NOT(ISERROR(SEARCH("TEST:",F9)))</formula>
    </cfRule>
  </conditionalFormatting>
  <conditionalFormatting sqref="F15">
    <cfRule type="containsText" dxfId="3" priority="2" operator="containsText" text="MID-TERM:">
      <formula>NOT(ISERROR(SEARCH("MID-TERM:",F15)))</formula>
    </cfRule>
    <cfRule type="containsText" dxfId="2" priority="3" operator="containsText" text="QUIZ:">
      <formula>NOT(ISERROR(SEARCH("QUIZ:",F15)))</formula>
    </cfRule>
    <cfRule type="containsText" dxfId="1" priority="4" operator="containsText" text="TEST:">
      <formula>NOT(ISERROR(SEARCH("TEST:",F15)))</formula>
    </cfRule>
  </conditionalFormatting>
  <dataValidations count="1">
    <dataValidation type="list" allowBlank="1" showInputMessage="1" showErrorMessage="1" sqref="E283:E284 E286:E287 E289:E290 E292:E293 E295:E296 E263:E264 E266:E267 E269:E270 E272:E273 E275:E276 E355:E356 E352:E353 E349:E350 E346:E347 E343:E344 E303:E304 E306:E307 E309:E310 E312:E313 E315:E316 E323:E324 E326:E327 E329:E330 E332:E333 E335:E336 E23:E24 E26:E27 E29:E30 E32:E33 E35:E36 E43:E44 E46:E47 E49:E50 E52:E53 E55:E56 E63:E64 E66:E67 E69:E70 E72:E73 E75:E76 E83:E84 E86:E87 E89:E90 E92:E93 E95:E96 E103:E104 E106:E107 E109:E110 E112:E113 E115:E116 E123:E124 E126:E127 E129:E130 E132:E133 E135:E136 E143:E144 E146:E147 E149:E150 E152:E153 E155:E156 E163:E164 E166:E167 E169:E170 E172:E173 E175:E176 E183:E184 E186:E187 E189:E190 E192:E193 E195:E196 E203:E204 E206:E207 E209:E210 E212:E213 E215:E216 E223:E224 E226:E227 E229:E230 E232:E233 E235:E236 E243:E244 E246:E247 E249:E250 E252:E253 E255:E256" xr:uid="{00B792A2-7242-4E45-9D29-643F79F2F17F}">
      <formula1>Units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01" operator="containsText" id="{91F25BAE-E2EC-4729-B2FC-8A047D318749}">
            <xm:f>NOT(ISERROR(SEARCH("HANDS-ON:",F23)))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168" operator="containsText" id="{CA14D118-A347-4E8C-B2B7-C855BEEC93B8}">
            <xm:f>NOT(ISERROR(SEARCH("HANDS-ON:",F3)))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ontainsText" priority="2148" operator="containsText" id="{7B06E56F-5D26-44F1-AA44-2DBAB1E90601}">
            <xm:f>NOT(ISERROR(SEARCH("HANDS-ON:",F4)))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697" operator="containsText" id="{093EDAF3-4382-4708-944F-7051372037AD}">
            <xm:f>NOT(ISERROR(SEARCH("HANDS-ON:",F24)))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734" operator="containsText" id="{5AF58FF3-E03F-4F00-A752-E0CBCC40BFB5}">
            <xm:f>NOT(ISERROR(SEARCH("HANDS-ON:",F6)))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ontainsText" priority="730" operator="containsText" id="{50488D01-F4F8-47CA-8027-1157AFDDB87C}">
            <xm:f>NOT(ISERROR(SEARCH("HANDS-ON:",F7)))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ontainsText" priority="722" operator="containsText" id="{6809F404-6AB5-434A-BA4B-ABD3DFAAD746}">
            <xm:f>NOT(ISERROR(SEARCH("HANDS-ON:",F10)))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ontainsText" priority="718" operator="containsText" id="{BE69B35F-A119-4CF5-A6A7-74267B9C4EAC}">
            <xm:f>NOT(ISERROR(SEARCH("HANDS-ON:",F12)))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containsText" priority="714" operator="containsText" id="{2BA44162-2C23-4873-9BE4-DBD12465BFE8}">
            <xm:f>NOT(ISERROR(SEARCH("HANDS-ON:",F13)))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F13</xm:sqref>
        </x14:conditionalFormatting>
        <x14:conditionalFormatting xmlns:xm="http://schemas.microsoft.com/office/excel/2006/main">
          <x14:cfRule type="containsText" priority="706" operator="containsText" id="{29755C4B-FF43-4DBE-B9D8-1D0A284EC704}">
            <xm:f>NOT(ISERROR(SEARCH("HANDS-ON:",F16)))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693" operator="containsText" id="{818D2A34-3638-4BDA-9BA9-708AC849A260}">
            <xm:f>NOT(ISERROR(SEARCH("HANDS-ON:",F26)))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689" operator="containsText" id="{736E63B6-E583-47AF-AC5B-BF02C9A38C7C}">
            <xm:f>NOT(ISERROR(SEARCH("HANDS-ON:",F27)))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685" operator="containsText" id="{51E9BB41-5AD3-4302-8A0C-3750DA4CB621}">
            <xm:f>NOT(ISERROR(SEARCH("HANDS-ON:",F29)))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681" operator="containsText" id="{1214B273-1168-4A7F-BB89-B510CCB38973}">
            <xm:f>NOT(ISERROR(SEARCH("HANDS-ON:",F30)))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677" operator="containsText" id="{C6CBE15C-EDAE-4F08-B901-4384CB4FE0E6}">
            <xm:f>NOT(ISERROR(SEARCH("HANDS-ON:",F32)))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673" operator="containsText" id="{633FD41C-DA97-4773-9115-0E9DDF6977F0}">
            <xm:f>NOT(ISERROR(SEARCH("HANDS-ON:",F33)))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669" operator="containsText" id="{80D99B29-C464-4713-8836-31EF0DC9AF42}">
            <xm:f>NOT(ISERROR(SEARCH("HANDS-ON:",F35)))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ontainsText" priority="665" operator="containsText" id="{C6F0B727-7A98-4500-AC0B-DA157F112A6E}">
            <xm:f>NOT(ISERROR(SEARCH("HANDS-ON:",F36)))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F36</xm:sqref>
        </x14:conditionalFormatting>
        <x14:conditionalFormatting xmlns:xm="http://schemas.microsoft.com/office/excel/2006/main">
          <x14:cfRule type="containsText" priority="660" operator="containsText" id="{EA3224C6-F180-4AB6-9538-269F93F9F4C0}">
            <xm:f>NOT(ISERROR(SEARCH("HANDS-ON:",F43)))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ontainsText" priority="656" operator="containsText" id="{9E343CE7-37A7-4D13-A22C-164C796EF32C}">
            <xm:f>NOT(ISERROR(SEARCH("HANDS-ON:",F44)))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F44</xm:sqref>
        </x14:conditionalFormatting>
        <x14:conditionalFormatting xmlns:xm="http://schemas.microsoft.com/office/excel/2006/main">
          <x14:cfRule type="containsText" priority="652" operator="containsText" id="{834E6F37-F005-469F-9BFD-BA4663094AF6}">
            <xm:f>NOT(ISERROR(SEARCH("HANDS-ON:",F46)))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F46</xm:sqref>
        </x14:conditionalFormatting>
        <x14:conditionalFormatting xmlns:xm="http://schemas.microsoft.com/office/excel/2006/main">
          <x14:cfRule type="containsText" priority="648" operator="containsText" id="{5209D00E-D0F7-4231-BF30-D340F75602A9}">
            <xm:f>NOT(ISERROR(SEARCH("HANDS-ON:",F47)))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F47</xm:sqref>
        </x14:conditionalFormatting>
        <x14:conditionalFormatting xmlns:xm="http://schemas.microsoft.com/office/excel/2006/main">
          <x14:cfRule type="containsText" priority="644" operator="containsText" id="{60BCDED2-989F-41B7-B233-1DDD83F1C1AC}">
            <xm:f>NOT(ISERROR(SEARCH("HANDS-ON:",F49)))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F49</xm:sqref>
        </x14:conditionalFormatting>
        <x14:conditionalFormatting xmlns:xm="http://schemas.microsoft.com/office/excel/2006/main">
          <x14:cfRule type="containsText" priority="640" operator="containsText" id="{C54E57EA-BD45-4D3E-BF4B-BBD2168C91D0}">
            <xm:f>NOT(ISERROR(SEARCH("HANDS-ON:",F50)))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F50</xm:sqref>
        </x14:conditionalFormatting>
        <x14:conditionalFormatting xmlns:xm="http://schemas.microsoft.com/office/excel/2006/main">
          <x14:cfRule type="containsText" priority="636" operator="containsText" id="{33042377-50DB-49E5-B335-C7E12AAC6215}">
            <xm:f>NOT(ISERROR(SEARCH("HANDS-ON:",F52)))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632" operator="containsText" id="{A76F61AE-5DC8-4201-8FE1-7698851980E1}">
            <xm:f>NOT(ISERROR(SEARCH("HANDS-ON:",F53)))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ontainsText" priority="628" operator="containsText" id="{CF88E42A-D08A-48BE-B54D-2E6B29A76911}">
            <xm:f>NOT(ISERROR(SEARCH("HANDS-ON:",F55)))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F55</xm:sqref>
        </x14:conditionalFormatting>
        <x14:conditionalFormatting xmlns:xm="http://schemas.microsoft.com/office/excel/2006/main">
          <x14:cfRule type="containsText" priority="624" operator="containsText" id="{0335E145-5C6F-48A6-A27F-0A32EBA1C183}">
            <xm:f>NOT(ISERROR(SEARCH("HANDS-ON:",F56)))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F56</xm:sqref>
        </x14:conditionalFormatting>
        <x14:conditionalFormatting xmlns:xm="http://schemas.microsoft.com/office/excel/2006/main">
          <x14:cfRule type="containsText" priority="619" operator="containsText" id="{F16F06BE-4094-428A-97B3-1AAC0AAD9A83}">
            <xm:f>NOT(ISERROR(SEARCH("HANDS-ON:",F63)))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F63</xm:sqref>
        </x14:conditionalFormatting>
        <x14:conditionalFormatting xmlns:xm="http://schemas.microsoft.com/office/excel/2006/main">
          <x14:cfRule type="containsText" priority="615" operator="containsText" id="{E6230FD6-7A96-4B68-83C6-126B4DA1E8F0}">
            <xm:f>NOT(ISERROR(SEARCH("HANDS-ON:",F64)))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F64</xm:sqref>
        </x14:conditionalFormatting>
        <x14:conditionalFormatting xmlns:xm="http://schemas.microsoft.com/office/excel/2006/main">
          <x14:cfRule type="containsText" priority="611" operator="containsText" id="{A64199A7-FA0F-4988-B6BE-42F92913A834}">
            <xm:f>NOT(ISERROR(SEARCH("HANDS-ON:",F66)))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ontainsText" priority="607" operator="containsText" id="{7902B436-7EA0-495A-9C4F-BC3D20F2B085}">
            <xm:f>NOT(ISERROR(SEARCH("HANDS-ON:",F67)))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F67</xm:sqref>
        </x14:conditionalFormatting>
        <x14:conditionalFormatting xmlns:xm="http://schemas.microsoft.com/office/excel/2006/main">
          <x14:cfRule type="containsText" priority="603" operator="containsText" id="{119D4F80-232F-4E6D-9A74-DBF3FF6B4DD8}">
            <xm:f>NOT(ISERROR(SEARCH("HANDS-ON:",F69)))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F69</xm:sqref>
        </x14:conditionalFormatting>
        <x14:conditionalFormatting xmlns:xm="http://schemas.microsoft.com/office/excel/2006/main">
          <x14:cfRule type="containsText" priority="599" operator="containsText" id="{6F4CBC83-EC2C-48CD-9807-3FC73C24749A}">
            <xm:f>NOT(ISERROR(SEARCH("HANDS-ON:",F70)))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F70</xm:sqref>
        </x14:conditionalFormatting>
        <x14:conditionalFormatting xmlns:xm="http://schemas.microsoft.com/office/excel/2006/main">
          <x14:cfRule type="containsText" priority="595" operator="containsText" id="{96C52B33-3F94-406E-B18B-121E69EFCCB0}">
            <xm:f>NOT(ISERROR(SEARCH("HANDS-ON:",F72)))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F72</xm:sqref>
        </x14:conditionalFormatting>
        <x14:conditionalFormatting xmlns:xm="http://schemas.microsoft.com/office/excel/2006/main">
          <x14:cfRule type="containsText" priority="591" operator="containsText" id="{37A5FE41-4F28-445B-8405-33E4507FB2EC}">
            <xm:f>NOT(ISERROR(SEARCH("HANDS-ON:",F73)))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F73</xm:sqref>
        </x14:conditionalFormatting>
        <x14:conditionalFormatting xmlns:xm="http://schemas.microsoft.com/office/excel/2006/main">
          <x14:cfRule type="containsText" priority="587" operator="containsText" id="{16DF2C87-85FB-432E-92D6-D518C40B149B}">
            <xm:f>NOT(ISERROR(SEARCH("HANDS-ON:",F75)))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F75</xm:sqref>
        </x14:conditionalFormatting>
        <x14:conditionalFormatting xmlns:xm="http://schemas.microsoft.com/office/excel/2006/main">
          <x14:cfRule type="containsText" priority="583" operator="containsText" id="{6EC6FEDA-F4E1-47C9-9303-7D8DC3D3C95B}">
            <xm:f>NOT(ISERROR(SEARCH("HANDS-ON:",F76)))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F76</xm:sqref>
        </x14:conditionalFormatting>
        <x14:conditionalFormatting xmlns:xm="http://schemas.microsoft.com/office/excel/2006/main">
          <x14:cfRule type="containsText" priority="578" operator="containsText" id="{06C2D89A-B701-40C7-AA68-CE164275E3D7}">
            <xm:f>NOT(ISERROR(SEARCH("HANDS-ON:",F83)))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F83</xm:sqref>
        </x14:conditionalFormatting>
        <x14:conditionalFormatting xmlns:xm="http://schemas.microsoft.com/office/excel/2006/main">
          <x14:cfRule type="containsText" priority="574" operator="containsText" id="{53D6BA1C-165F-4E73-8DFE-C8E87225D21A}">
            <xm:f>NOT(ISERROR(SEARCH("HANDS-ON:",F84)))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F84</xm:sqref>
        </x14:conditionalFormatting>
        <x14:conditionalFormatting xmlns:xm="http://schemas.microsoft.com/office/excel/2006/main">
          <x14:cfRule type="containsText" priority="570" operator="containsText" id="{E155100E-9ED2-43DF-B083-0C7AF2D6C143}">
            <xm:f>NOT(ISERROR(SEARCH("HANDS-ON:",F86)))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F86</xm:sqref>
        </x14:conditionalFormatting>
        <x14:conditionalFormatting xmlns:xm="http://schemas.microsoft.com/office/excel/2006/main">
          <x14:cfRule type="containsText" priority="566" operator="containsText" id="{C67150CB-9553-4C9C-B5AD-78B25AF11FC1}">
            <xm:f>NOT(ISERROR(SEARCH("HANDS-ON:",F87)))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F87</xm:sqref>
        </x14:conditionalFormatting>
        <x14:conditionalFormatting xmlns:xm="http://schemas.microsoft.com/office/excel/2006/main">
          <x14:cfRule type="containsText" priority="562" operator="containsText" id="{CE0C1DB0-7706-4910-AFD1-FE5A14193907}">
            <xm:f>NOT(ISERROR(SEARCH("HANDS-ON:",F89)))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F89</xm:sqref>
        </x14:conditionalFormatting>
        <x14:conditionalFormatting xmlns:xm="http://schemas.microsoft.com/office/excel/2006/main">
          <x14:cfRule type="containsText" priority="558" operator="containsText" id="{17CB2AA2-65BE-41EE-9EEB-FB16F3B22010}">
            <xm:f>NOT(ISERROR(SEARCH("HANDS-ON:",F90)))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ontainsText" priority="554" operator="containsText" id="{9F2091A0-6FDA-4EC4-A6EB-BEE1986032AB}">
            <xm:f>NOT(ISERROR(SEARCH("HANDS-ON:",F92)))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F92</xm:sqref>
        </x14:conditionalFormatting>
        <x14:conditionalFormatting xmlns:xm="http://schemas.microsoft.com/office/excel/2006/main">
          <x14:cfRule type="containsText" priority="550" operator="containsText" id="{6106165A-8806-4ABD-BF29-03F5DE40DD4E}">
            <xm:f>NOT(ISERROR(SEARCH("HANDS-ON:",F93)))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ontainsText" priority="546" operator="containsText" id="{718A3B00-E077-4CF9-8BF0-174059E3BE9C}">
            <xm:f>NOT(ISERROR(SEARCH("HANDS-ON:",F95)))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F95</xm:sqref>
        </x14:conditionalFormatting>
        <x14:conditionalFormatting xmlns:xm="http://schemas.microsoft.com/office/excel/2006/main">
          <x14:cfRule type="containsText" priority="542" operator="containsText" id="{889E0754-F106-4BF5-B0A1-7D06D3EF6793}">
            <xm:f>NOT(ISERROR(SEARCH("HANDS-ON:",F96)))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F96</xm:sqref>
        </x14:conditionalFormatting>
        <x14:conditionalFormatting xmlns:xm="http://schemas.microsoft.com/office/excel/2006/main">
          <x14:cfRule type="containsText" priority="537" operator="containsText" id="{CF458303-EF84-4E7A-B200-9D3B0CD6E12C}">
            <xm:f>NOT(ISERROR(SEARCH("HANDS-ON:",F103)))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F103</xm:sqref>
        </x14:conditionalFormatting>
        <x14:conditionalFormatting xmlns:xm="http://schemas.microsoft.com/office/excel/2006/main">
          <x14:cfRule type="containsText" priority="533" operator="containsText" id="{D31D9C65-C73A-4422-B585-40714DD2C4DF}">
            <xm:f>NOT(ISERROR(SEARCH("HANDS-ON:",F104)))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F104</xm:sqref>
        </x14:conditionalFormatting>
        <x14:conditionalFormatting xmlns:xm="http://schemas.microsoft.com/office/excel/2006/main">
          <x14:cfRule type="containsText" priority="529" operator="containsText" id="{1EA4DC57-EC4E-4053-980A-737E73CDEFC8}">
            <xm:f>NOT(ISERROR(SEARCH("HANDS-ON:",F106)))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F106</xm:sqref>
        </x14:conditionalFormatting>
        <x14:conditionalFormatting xmlns:xm="http://schemas.microsoft.com/office/excel/2006/main">
          <x14:cfRule type="containsText" priority="525" operator="containsText" id="{CD0B2021-E712-4AC5-8502-31B5988CE4D6}">
            <xm:f>NOT(ISERROR(SEARCH("HANDS-ON:",F107)))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F107</xm:sqref>
        </x14:conditionalFormatting>
        <x14:conditionalFormatting xmlns:xm="http://schemas.microsoft.com/office/excel/2006/main">
          <x14:cfRule type="containsText" priority="521" operator="containsText" id="{D92E0047-F299-40A6-BBA0-660E3F1BC1CC}">
            <xm:f>NOT(ISERROR(SEARCH("HANDS-ON:",F109)))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ontainsText" priority="517" operator="containsText" id="{E4B34AF9-B0A9-41DE-94C3-E298BA288C30}">
            <xm:f>NOT(ISERROR(SEARCH("HANDS-ON:",F110)))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F110</xm:sqref>
        </x14:conditionalFormatting>
        <x14:conditionalFormatting xmlns:xm="http://schemas.microsoft.com/office/excel/2006/main">
          <x14:cfRule type="containsText" priority="513" operator="containsText" id="{8DA4D4BE-722F-4EEF-A50A-13DE42D53641}">
            <xm:f>NOT(ISERROR(SEARCH("HANDS-ON:",F112)))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F112</xm:sqref>
        </x14:conditionalFormatting>
        <x14:conditionalFormatting xmlns:xm="http://schemas.microsoft.com/office/excel/2006/main">
          <x14:cfRule type="containsText" priority="509" operator="containsText" id="{0F048D5F-4704-4CAA-BAAB-D4FBE8B46196}">
            <xm:f>NOT(ISERROR(SEARCH("HANDS-ON:",F113)))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F113</xm:sqref>
        </x14:conditionalFormatting>
        <x14:conditionalFormatting xmlns:xm="http://schemas.microsoft.com/office/excel/2006/main">
          <x14:cfRule type="containsText" priority="505" operator="containsText" id="{06C5DCE1-610B-4AD5-B901-A0E69F1274E4}">
            <xm:f>NOT(ISERROR(SEARCH("HANDS-ON:",F115)))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F115</xm:sqref>
        </x14:conditionalFormatting>
        <x14:conditionalFormatting xmlns:xm="http://schemas.microsoft.com/office/excel/2006/main">
          <x14:cfRule type="containsText" priority="501" operator="containsText" id="{B9CF41D6-9943-4CBD-A831-C997F88B97EA}">
            <xm:f>NOT(ISERROR(SEARCH("HANDS-ON:",F116)))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F116</xm:sqref>
        </x14:conditionalFormatting>
        <x14:conditionalFormatting xmlns:xm="http://schemas.microsoft.com/office/excel/2006/main">
          <x14:cfRule type="containsText" priority="496" operator="containsText" id="{5A7F4A97-A3EA-4376-A368-D718F1F3F095}">
            <xm:f>NOT(ISERROR(SEARCH("HANDS-ON:",F123)))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F123</xm:sqref>
        </x14:conditionalFormatting>
        <x14:conditionalFormatting xmlns:xm="http://schemas.microsoft.com/office/excel/2006/main">
          <x14:cfRule type="containsText" priority="492" operator="containsText" id="{DA17DD22-C901-47DC-AE21-3CFC05EC2A4B}">
            <xm:f>NOT(ISERROR(SEARCH("HANDS-ON:",F124)))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F124</xm:sqref>
        </x14:conditionalFormatting>
        <x14:conditionalFormatting xmlns:xm="http://schemas.microsoft.com/office/excel/2006/main">
          <x14:cfRule type="containsText" priority="488" operator="containsText" id="{DAA80687-E275-4A7C-868D-61288AB1391A}">
            <xm:f>NOT(ISERROR(SEARCH("HANDS-ON:",F126)))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F126</xm:sqref>
        </x14:conditionalFormatting>
        <x14:conditionalFormatting xmlns:xm="http://schemas.microsoft.com/office/excel/2006/main">
          <x14:cfRule type="containsText" priority="484" operator="containsText" id="{3E821221-6204-48EA-8897-5CE2F7BF0726}">
            <xm:f>NOT(ISERROR(SEARCH("HANDS-ON:",F127)))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F127</xm:sqref>
        </x14:conditionalFormatting>
        <x14:conditionalFormatting xmlns:xm="http://schemas.microsoft.com/office/excel/2006/main">
          <x14:cfRule type="containsText" priority="480" operator="containsText" id="{26C42901-E6B7-4D67-8082-EE3EE156FB19}">
            <xm:f>NOT(ISERROR(SEARCH("HANDS-ON:",F129)))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F129</xm:sqref>
        </x14:conditionalFormatting>
        <x14:conditionalFormatting xmlns:xm="http://schemas.microsoft.com/office/excel/2006/main">
          <x14:cfRule type="containsText" priority="476" operator="containsText" id="{0E80167D-8DB1-4D44-80C0-B38AD35A63F0}">
            <xm:f>NOT(ISERROR(SEARCH("HANDS-ON:",F130)))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F130</xm:sqref>
        </x14:conditionalFormatting>
        <x14:conditionalFormatting xmlns:xm="http://schemas.microsoft.com/office/excel/2006/main">
          <x14:cfRule type="containsText" priority="472" operator="containsText" id="{7E4BB668-F285-49C4-BB90-F1130EA616D8}">
            <xm:f>NOT(ISERROR(SEARCH("HANDS-ON:",F132)))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F132</xm:sqref>
        </x14:conditionalFormatting>
        <x14:conditionalFormatting xmlns:xm="http://schemas.microsoft.com/office/excel/2006/main">
          <x14:cfRule type="containsText" priority="468" operator="containsText" id="{D84A2707-86CA-4E33-A13B-4C3E0686A50B}">
            <xm:f>NOT(ISERROR(SEARCH("HANDS-ON:",F133)))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F133</xm:sqref>
        </x14:conditionalFormatting>
        <x14:conditionalFormatting xmlns:xm="http://schemas.microsoft.com/office/excel/2006/main">
          <x14:cfRule type="containsText" priority="464" operator="containsText" id="{B37D7F85-A439-4046-AAA1-47662F14AB1A}">
            <xm:f>NOT(ISERROR(SEARCH("HANDS-ON:",F135)))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F135</xm:sqref>
        </x14:conditionalFormatting>
        <x14:conditionalFormatting xmlns:xm="http://schemas.microsoft.com/office/excel/2006/main">
          <x14:cfRule type="containsText" priority="460" operator="containsText" id="{0C0D2D51-4B00-499A-823B-5A318A0A16DD}">
            <xm:f>NOT(ISERROR(SEARCH("HANDS-ON:",F136)))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F136</xm:sqref>
        </x14:conditionalFormatting>
        <x14:conditionalFormatting xmlns:xm="http://schemas.microsoft.com/office/excel/2006/main">
          <x14:cfRule type="containsText" priority="455" operator="containsText" id="{5AF97EB3-719C-4D2B-8CC8-BDF59B37D52F}">
            <xm:f>NOT(ISERROR(SEARCH("HANDS-ON:",F143)))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F143</xm:sqref>
        </x14:conditionalFormatting>
        <x14:conditionalFormatting xmlns:xm="http://schemas.microsoft.com/office/excel/2006/main">
          <x14:cfRule type="containsText" priority="451" operator="containsText" id="{244963A6-A6F0-4553-8DCE-7184E15EA3A0}">
            <xm:f>NOT(ISERROR(SEARCH("HANDS-ON:",F144)))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F144</xm:sqref>
        </x14:conditionalFormatting>
        <x14:conditionalFormatting xmlns:xm="http://schemas.microsoft.com/office/excel/2006/main">
          <x14:cfRule type="containsText" priority="447" operator="containsText" id="{CBE5AABA-10B5-4142-A236-CD3564D6763F}">
            <xm:f>NOT(ISERROR(SEARCH("HANDS-ON:",F146)))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F146</xm:sqref>
        </x14:conditionalFormatting>
        <x14:conditionalFormatting xmlns:xm="http://schemas.microsoft.com/office/excel/2006/main">
          <x14:cfRule type="containsText" priority="443" operator="containsText" id="{09130560-A5F0-4443-ADD3-1A21FD070276}">
            <xm:f>NOT(ISERROR(SEARCH("HANDS-ON:",F147)))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F147</xm:sqref>
        </x14:conditionalFormatting>
        <x14:conditionalFormatting xmlns:xm="http://schemas.microsoft.com/office/excel/2006/main">
          <x14:cfRule type="containsText" priority="439" operator="containsText" id="{1F53670F-30ED-4EB2-B819-F1D2D0191540}">
            <xm:f>NOT(ISERROR(SEARCH("HANDS-ON:",F149)))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F149</xm:sqref>
        </x14:conditionalFormatting>
        <x14:conditionalFormatting xmlns:xm="http://schemas.microsoft.com/office/excel/2006/main">
          <x14:cfRule type="containsText" priority="435" operator="containsText" id="{CD45B2DB-E99A-4D8C-8090-80A59884DFB0}">
            <xm:f>NOT(ISERROR(SEARCH("HANDS-ON:",F150)))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F150</xm:sqref>
        </x14:conditionalFormatting>
        <x14:conditionalFormatting xmlns:xm="http://schemas.microsoft.com/office/excel/2006/main">
          <x14:cfRule type="containsText" priority="431" operator="containsText" id="{D158FAE9-A2E3-498B-8E4F-1F299CCA63A8}">
            <xm:f>NOT(ISERROR(SEARCH("HANDS-ON:",F152)))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F152</xm:sqref>
        </x14:conditionalFormatting>
        <x14:conditionalFormatting xmlns:xm="http://schemas.microsoft.com/office/excel/2006/main">
          <x14:cfRule type="containsText" priority="427" operator="containsText" id="{89F2DC66-D20B-4EC4-BFF8-0013E149003C}">
            <xm:f>NOT(ISERROR(SEARCH("HANDS-ON:",F153)))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F153</xm:sqref>
        </x14:conditionalFormatting>
        <x14:conditionalFormatting xmlns:xm="http://schemas.microsoft.com/office/excel/2006/main">
          <x14:cfRule type="containsText" priority="423" operator="containsText" id="{9A8709DB-FAB2-44CB-897F-D316002599D7}">
            <xm:f>NOT(ISERROR(SEARCH("HANDS-ON:",F155)))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F155</xm:sqref>
        </x14:conditionalFormatting>
        <x14:conditionalFormatting xmlns:xm="http://schemas.microsoft.com/office/excel/2006/main">
          <x14:cfRule type="containsText" priority="419" operator="containsText" id="{ADDE1C27-E021-4100-B373-A8AD56B400A9}">
            <xm:f>NOT(ISERROR(SEARCH("HANDS-ON:",F156)))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F156</xm:sqref>
        </x14:conditionalFormatting>
        <x14:conditionalFormatting xmlns:xm="http://schemas.microsoft.com/office/excel/2006/main">
          <x14:cfRule type="containsText" priority="414" operator="containsText" id="{FDE07D81-91C2-40C2-B17C-FAD39D52E26A}">
            <xm:f>NOT(ISERROR(SEARCH("HANDS-ON:",F163)))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F163</xm:sqref>
        </x14:conditionalFormatting>
        <x14:conditionalFormatting xmlns:xm="http://schemas.microsoft.com/office/excel/2006/main">
          <x14:cfRule type="containsText" priority="410" operator="containsText" id="{2B78B8F8-9FE6-4975-944C-4BE133391F2E}">
            <xm:f>NOT(ISERROR(SEARCH("HANDS-ON:",F164)))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F164</xm:sqref>
        </x14:conditionalFormatting>
        <x14:conditionalFormatting xmlns:xm="http://schemas.microsoft.com/office/excel/2006/main">
          <x14:cfRule type="containsText" priority="406" operator="containsText" id="{07F1312F-243C-49DE-9D69-2B90201D7034}">
            <xm:f>NOT(ISERROR(SEARCH("HANDS-ON:",F166)))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F166</xm:sqref>
        </x14:conditionalFormatting>
        <x14:conditionalFormatting xmlns:xm="http://schemas.microsoft.com/office/excel/2006/main">
          <x14:cfRule type="containsText" priority="402" operator="containsText" id="{1F9ACC6B-5D62-400A-A470-0B7E10E68E60}">
            <xm:f>NOT(ISERROR(SEARCH("HANDS-ON:",F167)))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F167</xm:sqref>
        </x14:conditionalFormatting>
        <x14:conditionalFormatting xmlns:xm="http://schemas.microsoft.com/office/excel/2006/main">
          <x14:cfRule type="containsText" priority="398" operator="containsText" id="{714E0C14-C0DB-4F0E-8462-8A172CBFEC91}">
            <xm:f>NOT(ISERROR(SEARCH("HANDS-ON:",F169)))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F169</xm:sqref>
        </x14:conditionalFormatting>
        <x14:conditionalFormatting xmlns:xm="http://schemas.microsoft.com/office/excel/2006/main">
          <x14:cfRule type="containsText" priority="394" operator="containsText" id="{D043B534-5981-40F2-9A27-AD6CE6A5AACF}">
            <xm:f>NOT(ISERROR(SEARCH("HANDS-ON:",F170)))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F170</xm:sqref>
        </x14:conditionalFormatting>
        <x14:conditionalFormatting xmlns:xm="http://schemas.microsoft.com/office/excel/2006/main">
          <x14:cfRule type="containsText" priority="390" operator="containsText" id="{70CB852E-D5FB-487D-84FB-4090F797C061}">
            <xm:f>NOT(ISERROR(SEARCH("HANDS-ON:",F172)))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F172</xm:sqref>
        </x14:conditionalFormatting>
        <x14:conditionalFormatting xmlns:xm="http://schemas.microsoft.com/office/excel/2006/main">
          <x14:cfRule type="containsText" priority="386" operator="containsText" id="{57C303E5-3405-4649-AF65-B41CEC5C1420}">
            <xm:f>NOT(ISERROR(SEARCH("HANDS-ON:",F173)))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F173</xm:sqref>
        </x14:conditionalFormatting>
        <x14:conditionalFormatting xmlns:xm="http://schemas.microsoft.com/office/excel/2006/main">
          <x14:cfRule type="containsText" priority="382" operator="containsText" id="{AC0BAB0A-8B46-4B6D-B6E0-CDC9FA97A047}">
            <xm:f>NOT(ISERROR(SEARCH("HANDS-ON:",F175)))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F175</xm:sqref>
        </x14:conditionalFormatting>
        <x14:conditionalFormatting xmlns:xm="http://schemas.microsoft.com/office/excel/2006/main">
          <x14:cfRule type="containsText" priority="378" operator="containsText" id="{EE48FE93-0A6E-4CC7-A350-6554515ACE73}">
            <xm:f>NOT(ISERROR(SEARCH("HANDS-ON:",F176)))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F176</xm:sqref>
        </x14:conditionalFormatting>
        <x14:conditionalFormatting xmlns:xm="http://schemas.microsoft.com/office/excel/2006/main">
          <x14:cfRule type="containsText" priority="373" operator="containsText" id="{566284B0-693D-4013-9E23-EB78D65F2BE9}">
            <xm:f>NOT(ISERROR(SEARCH("HANDS-ON:",F183)))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F183</xm:sqref>
        </x14:conditionalFormatting>
        <x14:conditionalFormatting xmlns:xm="http://schemas.microsoft.com/office/excel/2006/main">
          <x14:cfRule type="containsText" priority="369" operator="containsText" id="{F155B696-35C4-43A7-8953-7AD134465EAA}">
            <xm:f>NOT(ISERROR(SEARCH("HANDS-ON:",F184)))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F184</xm:sqref>
        </x14:conditionalFormatting>
        <x14:conditionalFormatting xmlns:xm="http://schemas.microsoft.com/office/excel/2006/main">
          <x14:cfRule type="containsText" priority="365" operator="containsText" id="{C5557B98-5073-4DD1-B778-277D7AE639E1}">
            <xm:f>NOT(ISERROR(SEARCH("HANDS-ON:",F186)))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F186</xm:sqref>
        </x14:conditionalFormatting>
        <x14:conditionalFormatting xmlns:xm="http://schemas.microsoft.com/office/excel/2006/main">
          <x14:cfRule type="containsText" priority="361" operator="containsText" id="{84404037-DB1D-4013-AF95-A18E90D40722}">
            <xm:f>NOT(ISERROR(SEARCH("HANDS-ON:",F187)))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F187</xm:sqref>
        </x14:conditionalFormatting>
        <x14:conditionalFormatting xmlns:xm="http://schemas.microsoft.com/office/excel/2006/main">
          <x14:cfRule type="containsText" priority="357" operator="containsText" id="{08AA4626-FA59-4504-99F6-3296946FBD53}">
            <xm:f>NOT(ISERROR(SEARCH("HANDS-ON:",F189)))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F189</xm:sqref>
        </x14:conditionalFormatting>
        <x14:conditionalFormatting xmlns:xm="http://schemas.microsoft.com/office/excel/2006/main">
          <x14:cfRule type="containsText" priority="353" operator="containsText" id="{DB33E238-FD47-45F2-BB32-03CB82AB7EA0}">
            <xm:f>NOT(ISERROR(SEARCH("HANDS-ON:",F190)))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F190</xm:sqref>
        </x14:conditionalFormatting>
        <x14:conditionalFormatting xmlns:xm="http://schemas.microsoft.com/office/excel/2006/main">
          <x14:cfRule type="containsText" priority="349" operator="containsText" id="{8198CC8A-9AAC-4494-A394-398BC975F0CC}">
            <xm:f>NOT(ISERROR(SEARCH("HANDS-ON:",F192)))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F192</xm:sqref>
        </x14:conditionalFormatting>
        <x14:conditionalFormatting xmlns:xm="http://schemas.microsoft.com/office/excel/2006/main">
          <x14:cfRule type="containsText" priority="345" operator="containsText" id="{E6EDFD03-49F0-419F-BA56-20E5F0465BD5}">
            <xm:f>NOT(ISERROR(SEARCH("HANDS-ON:",F193)))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F193</xm:sqref>
        </x14:conditionalFormatting>
        <x14:conditionalFormatting xmlns:xm="http://schemas.microsoft.com/office/excel/2006/main">
          <x14:cfRule type="containsText" priority="341" operator="containsText" id="{E4E33590-C167-4D05-B47A-D260A9E93D2C}">
            <xm:f>NOT(ISERROR(SEARCH("HANDS-ON:",F195)))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F195</xm:sqref>
        </x14:conditionalFormatting>
        <x14:conditionalFormatting xmlns:xm="http://schemas.microsoft.com/office/excel/2006/main">
          <x14:cfRule type="containsText" priority="337" operator="containsText" id="{DE851025-CCBD-4AAE-96F5-9E8C5234A7E8}">
            <xm:f>NOT(ISERROR(SEARCH("HANDS-ON:",F196)))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F196</xm:sqref>
        </x14:conditionalFormatting>
        <x14:conditionalFormatting xmlns:xm="http://schemas.microsoft.com/office/excel/2006/main">
          <x14:cfRule type="containsText" priority="332" operator="containsText" id="{2EA03B8C-165A-46E7-83E6-10CA485A401C}">
            <xm:f>NOT(ISERROR(SEARCH("HANDS-ON:",F203)))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F203</xm:sqref>
        </x14:conditionalFormatting>
        <x14:conditionalFormatting xmlns:xm="http://schemas.microsoft.com/office/excel/2006/main">
          <x14:cfRule type="containsText" priority="328" operator="containsText" id="{51CB071F-655F-4C9D-A77D-21C05E52D252}">
            <xm:f>NOT(ISERROR(SEARCH("HANDS-ON:",F204)))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F204</xm:sqref>
        </x14:conditionalFormatting>
        <x14:conditionalFormatting xmlns:xm="http://schemas.microsoft.com/office/excel/2006/main">
          <x14:cfRule type="containsText" priority="324" operator="containsText" id="{1EE27188-3243-477E-899F-FF0184CD7444}">
            <xm:f>NOT(ISERROR(SEARCH("HANDS-ON:",F206)))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F206</xm:sqref>
        </x14:conditionalFormatting>
        <x14:conditionalFormatting xmlns:xm="http://schemas.microsoft.com/office/excel/2006/main">
          <x14:cfRule type="containsText" priority="320" operator="containsText" id="{0A532EC8-7599-4C89-B5BF-99EAC1CA3AFA}">
            <xm:f>NOT(ISERROR(SEARCH("HANDS-ON:",F207)))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F207</xm:sqref>
        </x14:conditionalFormatting>
        <x14:conditionalFormatting xmlns:xm="http://schemas.microsoft.com/office/excel/2006/main">
          <x14:cfRule type="containsText" priority="316" operator="containsText" id="{E92E435A-97A9-4199-A200-EFA629ADE4AB}">
            <xm:f>NOT(ISERROR(SEARCH("HANDS-ON:",F209)))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F209</xm:sqref>
        </x14:conditionalFormatting>
        <x14:conditionalFormatting xmlns:xm="http://schemas.microsoft.com/office/excel/2006/main">
          <x14:cfRule type="containsText" priority="312" operator="containsText" id="{B9EFDDAD-13D9-4133-82B2-CA192D9AC3BD}">
            <xm:f>NOT(ISERROR(SEARCH("HANDS-ON:",F210)))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F210</xm:sqref>
        </x14:conditionalFormatting>
        <x14:conditionalFormatting xmlns:xm="http://schemas.microsoft.com/office/excel/2006/main">
          <x14:cfRule type="containsText" priority="308" operator="containsText" id="{077178EA-E969-4514-99AD-696E76F92B55}">
            <xm:f>NOT(ISERROR(SEARCH("HANDS-ON:",F212)))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F212</xm:sqref>
        </x14:conditionalFormatting>
        <x14:conditionalFormatting xmlns:xm="http://schemas.microsoft.com/office/excel/2006/main">
          <x14:cfRule type="containsText" priority="304" operator="containsText" id="{7F46426D-7519-4FA3-A8C9-BE1E103ECC86}">
            <xm:f>NOT(ISERROR(SEARCH("HANDS-ON:",F213)))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F213</xm:sqref>
        </x14:conditionalFormatting>
        <x14:conditionalFormatting xmlns:xm="http://schemas.microsoft.com/office/excel/2006/main">
          <x14:cfRule type="containsText" priority="300" operator="containsText" id="{FAFC568E-2E5F-47AF-A959-F04C450EAB10}">
            <xm:f>NOT(ISERROR(SEARCH("HANDS-ON:",F215)))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F215</xm:sqref>
        </x14:conditionalFormatting>
        <x14:conditionalFormatting xmlns:xm="http://schemas.microsoft.com/office/excel/2006/main">
          <x14:cfRule type="containsText" priority="296" operator="containsText" id="{DBAB08A8-A304-4DD4-83EC-92795854EA85}">
            <xm:f>NOT(ISERROR(SEARCH("HANDS-ON:",F216)))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F216</xm:sqref>
        </x14:conditionalFormatting>
        <x14:conditionalFormatting xmlns:xm="http://schemas.microsoft.com/office/excel/2006/main">
          <x14:cfRule type="containsText" priority="291" operator="containsText" id="{FE292D9B-4EF0-45A9-A963-C1E9DA15F2F5}">
            <xm:f>NOT(ISERROR(SEARCH("HANDS-ON:",F223)))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F223</xm:sqref>
        </x14:conditionalFormatting>
        <x14:conditionalFormatting xmlns:xm="http://schemas.microsoft.com/office/excel/2006/main">
          <x14:cfRule type="containsText" priority="287" operator="containsText" id="{4D7778AF-82A1-43D4-A5B4-B48BBE2C1F72}">
            <xm:f>NOT(ISERROR(SEARCH("HANDS-ON:",F224)))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F224</xm:sqref>
        </x14:conditionalFormatting>
        <x14:conditionalFormatting xmlns:xm="http://schemas.microsoft.com/office/excel/2006/main">
          <x14:cfRule type="containsText" priority="283" operator="containsText" id="{CA15D944-7AA6-44F3-92DC-8CB6FC1FA67E}">
            <xm:f>NOT(ISERROR(SEARCH("HANDS-ON:",F226)))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F226</xm:sqref>
        </x14:conditionalFormatting>
        <x14:conditionalFormatting xmlns:xm="http://schemas.microsoft.com/office/excel/2006/main">
          <x14:cfRule type="containsText" priority="279" operator="containsText" id="{BC4ED990-F884-467C-A79C-DDE2DB7D5347}">
            <xm:f>NOT(ISERROR(SEARCH("HANDS-ON:",F227)))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F227</xm:sqref>
        </x14:conditionalFormatting>
        <x14:conditionalFormatting xmlns:xm="http://schemas.microsoft.com/office/excel/2006/main">
          <x14:cfRule type="containsText" priority="275" operator="containsText" id="{EAFDAF66-5205-476B-806A-BC14DF6F9978}">
            <xm:f>NOT(ISERROR(SEARCH("HANDS-ON:",F229)))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F229</xm:sqref>
        </x14:conditionalFormatting>
        <x14:conditionalFormatting xmlns:xm="http://schemas.microsoft.com/office/excel/2006/main">
          <x14:cfRule type="containsText" priority="271" operator="containsText" id="{8875C43D-7F58-47A8-B525-C69F4417FAB5}">
            <xm:f>NOT(ISERROR(SEARCH("HANDS-ON:",F230)))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F230</xm:sqref>
        </x14:conditionalFormatting>
        <x14:conditionalFormatting xmlns:xm="http://schemas.microsoft.com/office/excel/2006/main">
          <x14:cfRule type="containsText" priority="267" operator="containsText" id="{6AD08403-2F0F-4AD4-AC75-3BA47BF5BA23}">
            <xm:f>NOT(ISERROR(SEARCH("HANDS-ON:",F232)))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F232</xm:sqref>
        </x14:conditionalFormatting>
        <x14:conditionalFormatting xmlns:xm="http://schemas.microsoft.com/office/excel/2006/main">
          <x14:cfRule type="containsText" priority="263" operator="containsText" id="{95C2B7F3-DD1B-46E9-905B-0CA80DD2809C}">
            <xm:f>NOT(ISERROR(SEARCH("HANDS-ON:",F233)))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F233</xm:sqref>
        </x14:conditionalFormatting>
        <x14:conditionalFormatting xmlns:xm="http://schemas.microsoft.com/office/excel/2006/main">
          <x14:cfRule type="containsText" priority="259" operator="containsText" id="{740ADBA8-C5D0-46F8-A08C-03EDF5789755}">
            <xm:f>NOT(ISERROR(SEARCH("HANDS-ON:",F235)))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F235</xm:sqref>
        </x14:conditionalFormatting>
        <x14:conditionalFormatting xmlns:xm="http://schemas.microsoft.com/office/excel/2006/main">
          <x14:cfRule type="containsText" priority="255" operator="containsText" id="{2A7C4896-062F-4BD0-A9E0-C5A30CAFE52D}">
            <xm:f>NOT(ISERROR(SEARCH("HANDS-ON:",F236)))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F236</xm:sqref>
        </x14:conditionalFormatting>
        <x14:conditionalFormatting xmlns:xm="http://schemas.microsoft.com/office/excel/2006/main">
          <x14:cfRule type="containsText" priority="250" operator="containsText" id="{0E1D1C34-475F-4B85-9CFA-E9DD6CF57654}">
            <xm:f>NOT(ISERROR(SEARCH("HANDS-ON:",F243)))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F243</xm:sqref>
        </x14:conditionalFormatting>
        <x14:conditionalFormatting xmlns:xm="http://schemas.microsoft.com/office/excel/2006/main">
          <x14:cfRule type="containsText" priority="246" operator="containsText" id="{3601FDF2-7FB1-4AD1-804A-E5C6F399401D}">
            <xm:f>NOT(ISERROR(SEARCH("HANDS-ON:",F244)))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F244</xm:sqref>
        </x14:conditionalFormatting>
        <x14:conditionalFormatting xmlns:xm="http://schemas.microsoft.com/office/excel/2006/main">
          <x14:cfRule type="containsText" priority="242" operator="containsText" id="{D79468AA-2C51-4D29-A369-1B9162A59D7A}">
            <xm:f>NOT(ISERROR(SEARCH("HANDS-ON:",F246)))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F246</xm:sqref>
        </x14:conditionalFormatting>
        <x14:conditionalFormatting xmlns:xm="http://schemas.microsoft.com/office/excel/2006/main">
          <x14:cfRule type="containsText" priority="238" operator="containsText" id="{B277C437-DC0E-420B-ACFF-ADFD78A50E60}">
            <xm:f>NOT(ISERROR(SEARCH("HANDS-ON:",F247)))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F247</xm:sqref>
        </x14:conditionalFormatting>
        <x14:conditionalFormatting xmlns:xm="http://schemas.microsoft.com/office/excel/2006/main">
          <x14:cfRule type="containsText" priority="234" operator="containsText" id="{AB8B349A-287A-43AC-8E37-F21EB6D57BF4}">
            <xm:f>NOT(ISERROR(SEARCH("HANDS-ON:",F249)))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F249</xm:sqref>
        </x14:conditionalFormatting>
        <x14:conditionalFormatting xmlns:xm="http://schemas.microsoft.com/office/excel/2006/main">
          <x14:cfRule type="containsText" priority="230" operator="containsText" id="{AFD29643-FB93-4D1E-A6DA-DE77595DEF81}">
            <xm:f>NOT(ISERROR(SEARCH("HANDS-ON:",F250)))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F250</xm:sqref>
        </x14:conditionalFormatting>
        <x14:conditionalFormatting xmlns:xm="http://schemas.microsoft.com/office/excel/2006/main">
          <x14:cfRule type="containsText" priority="226" operator="containsText" id="{BEFF1785-C05A-49A5-9A8A-4A8BB267DA2C}">
            <xm:f>NOT(ISERROR(SEARCH("HANDS-ON:",F252)))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F252</xm:sqref>
        </x14:conditionalFormatting>
        <x14:conditionalFormatting xmlns:xm="http://schemas.microsoft.com/office/excel/2006/main">
          <x14:cfRule type="containsText" priority="222" operator="containsText" id="{EBB595AD-E396-47A3-B483-BBB225529BB0}">
            <xm:f>NOT(ISERROR(SEARCH("HANDS-ON:",F253)))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F253</xm:sqref>
        </x14:conditionalFormatting>
        <x14:conditionalFormatting xmlns:xm="http://schemas.microsoft.com/office/excel/2006/main">
          <x14:cfRule type="containsText" priority="218" operator="containsText" id="{9BF3CFA8-4522-46AC-970F-41FAE9BC2528}">
            <xm:f>NOT(ISERROR(SEARCH("HANDS-ON:",F255)))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F255</xm:sqref>
        </x14:conditionalFormatting>
        <x14:conditionalFormatting xmlns:xm="http://schemas.microsoft.com/office/excel/2006/main">
          <x14:cfRule type="containsText" priority="214" operator="containsText" id="{991140A1-AB05-4F5F-9E61-E9AD923EBBF8}">
            <xm:f>NOT(ISERROR(SEARCH("HANDS-ON:",F256)))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F256</xm:sqref>
        </x14:conditionalFormatting>
        <x14:conditionalFormatting xmlns:xm="http://schemas.microsoft.com/office/excel/2006/main">
          <x14:cfRule type="containsText" priority="209" operator="containsText" id="{95ED8625-ACF3-454B-99A0-7D28ADFE1B4A}">
            <xm:f>NOT(ISERROR(SEARCH("HANDS-ON:",F263)))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F263</xm:sqref>
        </x14:conditionalFormatting>
        <x14:conditionalFormatting xmlns:xm="http://schemas.microsoft.com/office/excel/2006/main">
          <x14:cfRule type="containsText" priority="205" operator="containsText" id="{508B73A1-E623-4F95-B812-44252D71AD3A}">
            <xm:f>NOT(ISERROR(SEARCH("HANDS-ON:",F264)))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F264</xm:sqref>
        </x14:conditionalFormatting>
        <x14:conditionalFormatting xmlns:xm="http://schemas.microsoft.com/office/excel/2006/main">
          <x14:cfRule type="containsText" priority="201" operator="containsText" id="{88E8EB93-A449-4AB7-AC55-74FF3B7B48D6}">
            <xm:f>NOT(ISERROR(SEARCH("HANDS-ON:",F266)))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F266</xm:sqref>
        </x14:conditionalFormatting>
        <x14:conditionalFormatting xmlns:xm="http://schemas.microsoft.com/office/excel/2006/main">
          <x14:cfRule type="containsText" priority="197" operator="containsText" id="{048A3D3D-0933-49D0-B81B-802302A1135C}">
            <xm:f>NOT(ISERROR(SEARCH("HANDS-ON:",F267)))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F267</xm:sqref>
        </x14:conditionalFormatting>
        <x14:conditionalFormatting xmlns:xm="http://schemas.microsoft.com/office/excel/2006/main">
          <x14:cfRule type="containsText" priority="193" operator="containsText" id="{DE4C79F9-F0E4-4D2A-97BF-2E4739EDBC21}">
            <xm:f>NOT(ISERROR(SEARCH("HANDS-ON:",F269)))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F269</xm:sqref>
        </x14:conditionalFormatting>
        <x14:conditionalFormatting xmlns:xm="http://schemas.microsoft.com/office/excel/2006/main">
          <x14:cfRule type="containsText" priority="189" operator="containsText" id="{0F9A43C0-5419-4C73-9511-3D980E20C970}">
            <xm:f>NOT(ISERROR(SEARCH("HANDS-ON:",F270)))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F270</xm:sqref>
        </x14:conditionalFormatting>
        <x14:conditionalFormatting xmlns:xm="http://schemas.microsoft.com/office/excel/2006/main">
          <x14:cfRule type="containsText" priority="185" operator="containsText" id="{B16B6BF4-D8FB-43A6-9A7E-DEDE28CE5437}">
            <xm:f>NOT(ISERROR(SEARCH("HANDS-ON:",F272)))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F272</xm:sqref>
        </x14:conditionalFormatting>
        <x14:conditionalFormatting xmlns:xm="http://schemas.microsoft.com/office/excel/2006/main">
          <x14:cfRule type="containsText" priority="181" operator="containsText" id="{42CF6686-E8AE-412E-9E87-1527F665C899}">
            <xm:f>NOT(ISERROR(SEARCH("HANDS-ON:",F273)))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F273</xm:sqref>
        </x14:conditionalFormatting>
        <x14:conditionalFormatting xmlns:xm="http://schemas.microsoft.com/office/excel/2006/main">
          <x14:cfRule type="containsText" priority="177" operator="containsText" id="{1D1A1991-F9F3-4B8F-90D7-B1C6DAB9DDEE}">
            <xm:f>NOT(ISERROR(SEARCH("HANDS-ON:",F275)))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F275</xm:sqref>
        </x14:conditionalFormatting>
        <x14:conditionalFormatting xmlns:xm="http://schemas.microsoft.com/office/excel/2006/main">
          <x14:cfRule type="containsText" priority="173" operator="containsText" id="{48E7A5D5-2175-49DE-87A4-1A47364E92C1}">
            <xm:f>NOT(ISERROR(SEARCH("HANDS-ON:",F276)))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F276</xm:sqref>
        </x14:conditionalFormatting>
        <x14:conditionalFormatting xmlns:xm="http://schemas.microsoft.com/office/excel/2006/main">
          <x14:cfRule type="containsText" priority="168" operator="containsText" id="{E1980B25-21B0-43C3-8D7C-92D1B98BF4FD}">
            <xm:f>NOT(ISERROR(SEARCH("HANDS-ON:",F283)))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F283</xm:sqref>
        </x14:conditionalFormatting>
        <x14:conditionalFormatting xmlns:xm="http://schemas.microsoft.com/office/excel/2006/main">
          <x14:cfRule type="containsText" priority="164" operator="containsText" id="{4188C430-967A-4D65-842C-BDAE6049AD62}">
            <xm:f>NOT(ISERROR(SEARCH("HANDS-ON:",F284)))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F284</xm:sqref>
        </x14:conditionalFormatting>
        <x14:conditionalFormatting xmlns:xm="http://schemas.microsoft.com/office/excel/2006/main">
          <x14:cfRule type="containsText" priority="160" operator="containsText" id="{6D155A67-830F-438B-9B38-047840FE7523}">
            <xm:f>NOT(ISERROR(SEARCH("HANDS-ON:",F286)))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F286</xm:sqref>
        </x14:conditionalFormatting>
        <x14:conditionalFormatting xmlns:xm="http://schemas.microsoft.com/office/excel/2006/main">
          <x14:cfRule type="containsText" priority="156" operator="containsText" id="{37CB15FF-182A-4583-9C87-B24FA027FC2F}">
            <xm:f>NOT(ISERROR(SEARCH("HANDS-ON:",F287)))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F287</xm:sqref>
        </x14:conditionalFormatting>
        <x14:conditionalFormatting xmlns:xm="http://schemas.microsoft.com/office/excel/2006/main">
          <x14:cfRule type="containsText" priority="152" operator="containsText" id="{390D1134-0E7A-44C8-A1A5-5D94339E0EE3}">
            <xm:f>NOT(ISERROR(SEARCH("HANDS-ON:",F289)))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F289</xm:sqref>
        </x14:conditionalFormatting>
        <x14:conditionalFormatting xmlns:xm="http://schemas.microsoft.com/office/excel/2006/main">
          <x14:cfRule type="containsText" priority="148" operator="containsText" id="{90B52651-EC17-47FE-99EA-98824E17F744}">
            <xm:f>NOT(ISERROR(SEARCH("HANDS-ON:",F290)))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F290</xm:sqref>
        </x14:conditionalFormatting>
        <x14:conditionalFormatting xmlns:xm="http://schemas.microsoft.com/office/excel/2006/main">
          <x14:cfRule type="containsText" priority="144" operator="containsText" id="{6DFEF93C-D293-4EF1-A9D5-5C49FA06F970}">
            <xm:f>NOT(ISERROR(SEARCH("HANDS-ON:",F292)))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F292</xm:sqref>
        </x14:conditionalFormatting>
        <x14:conditionalFormatting xmlns:xm="http://schemas.microsoft.com/office/excel/2006/main">
          <x14:cfRule type="containsText" priority="140" operator="containsText" id="{910C46B4-518B-4379-B7EB-D6F8E0A0EAFD}">
            <xm:f>NOT(ISERROR(SEARCH("HANDS-ON:",F293)))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F293</xm:sqref>
        </x14:conditionalFormatting>
        <x14:conditionalFormatting xmlns:xm="http://schemas.microsoft.com/office/excel/2006/main">
          <x14:cfRule type="containsText" priority="136" operator="containsText" id="{8666C918-13D0-48B4-8C42-65ADC78B19FF}">
            <xm:f>NOT(ISERROR(SEARCH("HANDS-ON:",F295)))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F295</xm:sqref>
        </x14:conditionalFormatting>
        <x14:conditionalFormatting xmlns:xm="http://schemas.microsoft.com/office/excel/2006/main">
          <x14:cfRule type="containsText" priority="132" operator="containsText" id="{982150BB-FF82-4959-89CC-76AB230EDBA0}">
            <xm:f>NOT(ISERROR(SEARCH("HANDS-ON:",F296)))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F296</xm:sqref>
        </x14:conditionalFormatting>
        <x14:conditionalFormatting xmlns:xm="http://schemas.microsoft.com/office/excel/2006/main">
          <x14:cfRule type="containsText" priority="127" operator="containsText" id="{E2BF42DC-B57B-4529-9AB3-2F1BF48514E0}">
            <xm:f>NOT(ISERROR(SEARCH("HANDS-ON:",F303)))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F303</xm:sqref>
        </x14:conditionalFormatting>
        <x14:conditionalFormatting xmlns:xm="http://schemas.microsoft.com/office/excel/2006/main">
          <x14:cfRule type="containsText" priority="123" operator="containsText" id="{A1C8181D-11F8-4ECF-BAB2-0DA3F00D455C}">
            <xm:f>NOT(ISERROR(SEARCH("HANDS-ON:",F304)))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F304</xm:sqref>
        </x14:conditionalFormatting>
        <x14:conditionalFormatting xmlns:xm="http://schemas.microsoft.com/office/excel/2006/main">
          <x14:cfRule type="containsText" priority="119" operator="containsText" id="{888ACA18-363C-435E-AA9E-0DAD173ABC42}">
            <xm:f>NOT(ISERROR(SEARCH("HANDS-ON:",F306)))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F306</xm:sqref>
        </x14:conditionalFormatting>
        <x14:conditionalFormatting xmlns:xm="http://schemas.microsoft.com/office/excel/2006/main">
          <x14:cfRule type="containsText" priority="115" operator="containsText" id="{65C39DBB-5C29-4064-BA05-940C2D75555F}">
            <xm:f>NOT(ISERROR(SEARCH("HANDS-ON:",F307)))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F307</xm:sqref>
        </x14:conditionalFormatting>
        <x14:conditionalFormatting xmlns:xm="http://schemas.microsoft.com/office/excel/2006/main">
          <x14:cfRule type="containsText" priority="111" operator="containsText" id="{447A01A8-81D6-4BE0-9057-0352B995834B}">
            <xm:f>NOT(ISERROR(SEARCH("HANDS-ON:",F309)))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F309</xm:sqref>
        </x14:conditionalFormatting>
        <x14:conditionalFormatting xmlns:xm="http://schemas.microsoft.com/office/excel/2006/main">
          <x14:cfRule type="containsText" priority="107" operator="containsText" id="{9094947E-B3DB-4AC5-BA28-530EB1BE9C6D}">
            <xm:f>NOT(ISERROR(SEARCH("HANDS-ON:",F310)))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F310</xm:sqref>
        </x14:conditionalFormatting>
        <x14:conditionalFormatting xmlns:xm="http://schemas.microsoft.com/office/excel/2006/main">
          <x14:cfRule type="containsText" priority="103" operator="containsText" id="{8AD3B13D-A7B4-4DCF-90AA-31FD57942065}">
            <xm:f>NOT(ISERROR(SEARCH("HANDS-ON:",F312)))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F312</xm:sqref>
        </x14:conditionalFormatting>
        <x14:conditionalFormatting xmlns:xm="http://schemas.microsoft.com/office/excel/2006/main">
          <x14:cfRule type="containsText" priority="99" operator="containsText" id="{D5907C24-69E8-4923-9C8A-C8BB802F94B7}">
            <xm:f>NOT(ISERROR(SEARCH("HANDS-ON:",F313)))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F313</xm:sqref>
        </x14:conditionalFormatting>
        <x14:conditionalFormatting xmlns:xm="http://schemas.microsoft.com/office/excel/2006/main">
          <x14:cfRule type="containsText" priority="95" operator="containsText" id="{90550393-D3B3-48A0-A3B6-F33B51678E27}">
            <xm:f>NOT(ISERROR(SEARCH("HANDS-ON:",F315)))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F315</xm:sqref>
        </x14:conditionalFormatting>
        <x14:conditionalFormatting xmlns:xm="http://schemas.microsoft.com/office/excel/2006/main">
          <x14:cfRule type="containsText" priority="91" operator="containsText" id="{BAA1E865-09B4-48B8-B1F8-05AD03019F15}">
            <xm:f>NOT(ISERROR(SEARCH("HANDS-ON:",F316)))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F316</xm:sqref>
        </x14:conditionalFormatting>
        <x14:conditionalFormatting xmlns:xm="http://schemas.microsoft.com/office/excel/2006/main">
          <x14:cfRule type="containsText" priority="86" operator="containsText" id="{C81C3FCE-ECAA-40FE-A56E-3B7037CACE2D}">
            <xm:f>NOT(ISERROR(SEARCH("HANDS-ON:",F323)))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F323</xm:sqref>
        </x14:conditionalFormatting>
        <x14:conditionalFormatting xmlns:xm="http://schemas.microsoft.com/office/excel/2006/main">
          <x14:cfRule type="containsText" priority="82" operator="containsText" id="{A03BCE04-F1CA-49F9-90C2-47D8157FAF78}">
            <xm:f>NOT(ISERROR(SEARCH("HANDS-ON:",F324)))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F324</xm:sqref>
        </x14:conditionalFormatting>
        <x14:conditionalFormatting xmlns:xm="http://schemas.microsoft.com/office/excel/2006/main">
          <x14:cfRule type="containsText" priority="78" operator="containsText" id="{DAF85151-D726-43B1-BB41-A2DA6C6250F0}">
            <xm:f>NOT(ISERROR(SEARCH("HANDS-ON:",F326)))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F326</xm:sqref>
        </x14:conditionalFormatting>
        <x14:conditionalFormatting xmlns:xm="http://schemas.microsoft.com/office/excel/2006/main">
          <x14:cfRule type="containsText" priority="74" operator="containsText" id="{64B9B5A3-B269-4885-8ABF-C6C994E46557}">
            <xm:f>NOT(ISERROR(SEARCH("HANDS-ON:",F327)))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F327</xm:sqref>
        </x14:conditionalFormatting>
        <x14:conditionalFormatting xmlns:xm="http://schemas.microsoft.com/office/excel/2006/main">
          <x14:cfRule type="containsText" priority="70" operator="containsText" id="{C130BD57-7BDC-496A-9D75-E7692BC8747C}">
            <xm:f>NOT(ISERROR(SEARCH("HANDS-ON:",F329)))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F329</xm:sqref>
        </x14:conditionalFormatting>
        <x14:conditionalFormatting xmlns:xm="http://schemas.microsoft.com/office/excel/2006/main">
          <x14:cfRule type="containsText" priority="66" operator="containsText" id="{5E9013DD-C1AF-4B10-83F4-6D326E8A6C74}">
            <xm:f>NOT(ISERROR(SEARCH("HANDS-ON:",F330)))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F330</xm:sqref>
        </x14:conditionalFormatting>
        <x14:conditionalFormatting xmlns:xm="http://schemas.microsoft.com/office/excel/2006/main">
          <x14:cfRule type="containsText" priority="62" operator="containsText" id="{0722FE41-341F-4D3C-9B6F-8155E4208A00}">
            <xm:f>NOT(ISERROR(SEARCH("HANDS-ON:",F332)))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F332</xm:sqref>
        </x14:conditionalFormatting>
        <x14:conditionalFormatting xmlns:xm="http://schemas.microsoft.com/office/excel/2006/main">
          <x14:cfRule type="containsText" priority="58" operator="containsText" id="{7AA03856-C187-472D-9F6B-05808F4910B4}">
            <xm:f>NOT(ISERROR(SEARCH("HANDS-ON:",F333)))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F333</xm:sqref>
        </x14:conditionalFormatting>
        <x14:conditionalFormatting xmlns:xm="http://schemas.microsoft.com/office/excel/2006/main">
          <x14:cfRule type="containsText" priority="54" operator="containsText" id="{3F5F8BBB-1608-4934-993F-6A511688ECAC}">
            <xm:f>NOT(ISERROR(SEARCH("HANDS-ON:",F335)))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F335</xm:sqref>
        </x14:conditionalFormatting>
        <x14:conditionalFormatting xmlns:xm="http://schemas.microsoft.com/office/excel/2006/main">
          <x14:cfRule type="containsText" priority="50" operator="containsText" id="{F16D2345-1841-4B6C-825A-94875DEF5774}">
            <xm:f>NOT(ISERROR(SEARCH("HANDS-ON:",F336)))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F336</xm:sqref>
        </x14:conditionalFormatting>
        <x14:conditionalFormatting xmlns:xm="http://schemas.microsoft.com/office/excel/2006/main">
          <x14:cfRule type="containsText" priority="45" operator="containsText" id="{04462156-0E54-4086-B8B4-651BFC0A2E08}">
            <xm:f>NOT(ISERROR(SEARCH("HANDS-ON:",F343)))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F343</xm:sqref>
        </x14:conditionalFormatting>
        <x14:conditionalFormatting xmlns:xm="http://schemas.microsoft.com/office/excel/2006/main">
          <x14:cfRule type="containsText" priority="41" operator="containsText" id="{409209A2-8B0B-4ACD-A8F5-428A5867BF2C}">
            <xm:f>NOT(ISERROR(SEARCH("HANDS-ON:",F344)))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F344</xm:sqref>
        </x14:conditionalFormatting>
        <x14:conditionalFormatting xmlns:xm="http://schemas.microsoft.com/office/excel/2006/main">
          <x14:cfRule type="containsText" priority="37" operator="containsText" id="{649C5077-5E28-476D-B90D-FE17AAAAF142}">
            <xm:f>NOT(ISERROR(SEARCH("HANDS-ON:",F346)))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F346</xm:sqref>
        </x14:conditionalFormatting>
        <x14:conditionalFormatting xmlns:xm="http://schemas.microsoft.com/office/excel/2006/main">
          <x14:cfRule type="containsText" priority="33" operator="containsText" id="{EE5733BC-7176-4171-A934-7A878D06AECC}">
            <xm:f>NOT(ISERROR(SEARCH("HANDS-ON:",F347)))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F347</xm:sqref>
        </x14:conditionalFormatting>
        <x14:conditionalFormatting xmlns:xm="http://schemas.microsoft.com/office/excel/2006/main">
          <x14:cfRule type="containsText" priority="29" operator="containsText" id="{229753A1-10F6-430C-9201-158B03E8032D}">
            <xm:f>NOT(ISERROR(SEARCH("HANDS-ON:",F349)))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F349</xm:sqref>
        </x14:conditionalFormatting>
        <x14:conditionalFormatting xmlns:xm="http://schemas.microsoft.com/office/excel/2006/main">
          <x14:cfRule type="containsText" priority="25" operator="containsText" id="{1097C4BB-2153-456D-98FE-B4EB523EFC28}">
            <xm:f>NOT(ISERROR(SEARCH("HANDS-ON:",F350)))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F350</xm:sqref>
        </x14:conditionalFormatting>
        <x14:conditionalFormatting xmlns:xm="http://schemas.microsoft.com/office/excel/2006/main">
          <x14:cfRule type="containsText" priority="21" operator="containsText" id="{000BF8CE-9411-4EA4-99DA-AE23A4A53850}">
            <xm:f>NOT(ISERROR(SEARCH("HANDS-ON:",F352)))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F352</xm:sqref>
        </x14:conditionalFormatting>
        <x14:conditionalFormatting xmlns:xm="http://schemas.microsoft.com/office/excel/2006/main">
          <x14:cfRule type="containsText" priority="17" operator="containsText" id="{9D34E922-CE92-49DA-9F99-CB87FEA92C3E}">
            <xm:f>NOT(ISERROR(SEARCH("HANDS-ON:",F353)))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F353</xm:sqref>
        </x14:conditionalFormatting>
        <x14:conditionalFormatting xmlns:xm="http://schemas.microsoft.com/office/excel/2006/main">
          <x14:cfRule type="containsText" priority="13" operator="containsText" id="{D8B5F0FD-7D74-4782-BF59-C951509496BB}">
            <xm:f>NOT(ISERROR(SEARCH("HANDS-ON:",F355)))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F355</xm:sqref>
        </x14:conditionalFormatting>
        <x14:conditionalFormatting xmlns:xm="http://schemas.microsoft.com/office/excel/2006/main">
          <x14:cfRule type="containsText" priority="9" operator="containsText" id="{EBF5F4DA-44DF-4BDE-8B45-A4AE270A7305}">
            <xm:f>NOT(ISERROR(SEARCH("HANDS-ON:",F356)))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F356</xm:sqref>
        </x14:conditionalFormatting>
        <x14:conditionalFormatting xmlns:xm="http://schemas.microsoft.com/office/excel/2006/main">
          <x14:cfRule type="containsText" priority="5" operator="containsText" id="{F89AB574-29F5-4F2C-8379-A20BD8685AC3}">
            <xm:f>NOT(ISERROR(SEARCH("HANDS-ON:",F9)))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ontainsText" priority="1" operator="containsText" id="{F4EF3533-EC73-4D37-AAD4-5E1866C146BB}">
            <xm:f>NOT(ISERROR(SEARCH("HANDS-ON:",F15)))</xm:f>
            <xm:f>"HANDS-ON:"</xm:f>
            <x14:dxf>
              <fill>
                <patternFill>
                  <bgColor rgb="FFFFFF00"/>
                </patternFill>
              </fill>
            </x14:dxf>
          </x14:cfRule>
          <xm:sqref>F15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EE8-AFC6-4952-8D09-D4B40EBCD80D}">
  <dimension ref="A1:H12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63" sqref="A63"/>
    </sheetView>
  </sheetViews>
  <sheetFormatPr defaultColWidth="8.88671875" defaultRowHeight="14.4" x14ac:dyDescent="0.3"/>
  <cols>
    <col min="1" max="1" width="7.6640625" style="12" customWidth="1"/>
    <col min="2" max="2" width="9.109375" style="12" hidden="1" customWidth="1"/>
    <col min="3" max="3" width="9.109375" style="12" customWidth="1"/>
    <col min="4" max="4" width="6.6640625" style="12" customWidth="1"/>
    <col min="5" max="5" width="6.6640625" style="12" hidden="1" customWidth="1"/>
    <col min="6" max="6" width="6.6640625" style="12" customWidth="1"/>
    <col min="7" max="7" width="28.33203125" style="13" bestFit="1" customWidth="1"/>
    <col min="8" max="8" width="51.6640625" style="9" customWidth="1"/>
    <col min="9" max="16384" width="8.88671875" style="9"/>
  </cols>
  <sheetData>
    <row r="1" spans="1:8" ht="43.8" thickBot="1" x14ac:dyDescent="0.35">
      <c r="A1" s="30" t="str">
        <f>"In Session "&amp;SUM(A2:A124)&amp;" days"</f>
        <v>In Session 65 days</v>
      </c>
      <c r="B1" s="31"/>
      <c r="C1" s="30" t="s">
        <v>65</v>
      </c>
      <c r="D1" s="31" t="s">
        <v>0</v>
      </c>
      <c r="E1" s="31"/>
      <c r="F1" s="31" t="s">
        <v>2</v>
      </c>
      <c r="G1" s="32" t="s">
        <v>1</v>
      </c>
    </row>
    <row r="2" spans="1:8" x14ac:dyDescent="0.3">
      <c r="A2" s="14">
        <v>0</v>
      </c>
      <c r="B2" s="33">
        <v>0</v>
      </c>
      <c r="C2" s="33">
        <v>1</v>
      </c>
      <c r="D2" s="33" t="str">
        <f t="shared" ref="D2:D65" si="0">IF(A2&lt;&gt;0,B2,"")</f>
        <v/>
      </c>
      <c r="E2" s="33">
        <f>C2</f>
        <v>1</v>
      </c>
      <c r="F2" s="33">
        <f>IF(COUNT(A9:A15)&gt;0,1,0)</f>
        <v>1</v>
      </c>
      <c r="G2" s="25">
        <f>'80 Day Calendar'!K2</f>
        <v>43471</v>
      </c>
      <c r="H2" s="10" t="s">
        <v>12</v>
      </c>
    </row>
    <row r="3" spans="1:8" x14ac:dyDescent="0.3">
      <c r="A3" s="15">
        <v>1</v>
      </c>
      <c r="B3" s="8">
        <f t="shared" ref="B3:B66" si="1">IF(A3=1,B2+1,B2)</f>
        <v>1</v>
      </c>
      <c r="C3" s="8">
        <f>C2+1</f>
        <v>2</v>
      </c>
      <c r="D3" s="8">
        <f t="shared" si="0"/>
        <v>1</v>
      </c>
      <c r="E3" s="8">
        <f t="shared" ref="E3:E66" si="2">C3</f>
        <v>2</v>
      </c>
      <c r="F3" s="8">
        <f>F2</f>
        <v>1</v>
      </c>
      <c r="G3" s="11">
        <f>G2+1</f>
        <v>43472</v>
      </c>
    </row>
    <row r="4" spans="1:8" x14ac:dyDescent="0.3">
      <c r="A4" s="15">
        <v>1</v>
      </c>
      <c r="B4" s="8">
        <f t="shared" si="1"/>
        <v>2</v>
      </c>
      <c r="C4" s="8">
        <f t="shared" ref="C4:C67" si="3">C3+1</f>
        <v>3</v>
      </c>
      <c r="D4" s="8">
        <f t="shared" si="0"/>
        <v>2</v>
      </c>
      <c r="E4" s="8">
        <f t="shared" si="2"/>
        <v>3</v>
      </c>
      <c r="F4" s="8">
        <f t="shared" ref="F4:F8" si="4">F3</f>
        <v>1</v>
      </c>
      <c r="G4" s="11">
        <f t="shared" ref="G4:G67" si="5">G3+1</f>
        <v>43473</v>
      </c>
      <c r="H4" s="10" t="s">
        <v>13</v>
      </c>
    </row>
    <row r="5" spans="1:8" x14ac:dyDescent="0.3">
      <c r="A5" s="15">
        <v>1</v>
      </c>
      <c r="B5" s="8">
        <f t="shared" si="1"/>
        <v>3</v>
      </c>
      <c r="C5" s="8">
        <f t="shared" si="3"/>
        <v>4</v>
      </c>
      <c r="D5" s="8">
        <f t="shared" si="0"/>
        <v>3</v>
      </c>
      <c r="E5" s="8">
        <f t="shared" si="2"/>
        <v>4</v>
      </c>
      <c r="F5" s="8">
        <f t="shared" si="4"/>
        <v>1</v>
      </c>
      <c r="G5" s="11">
        <f t="shared" si="5"/>
        <v>43474</v>
      </c>
    </row>
    <row r="6" spans="1:8" x14ac:dyDescent="0.3">
      <c r="A6" s="15">
        <v>1</v>
      </c>
      <c r="B6" s="8">
        <f t="shared" si="1"/>
        <v>4</v>
      </c>
      <c r="C6" s="8">
        <f t="shared" si="3"/>
        <v>5</v>
      </c>
      <c r="D6" s="8">
        <f t="shared" si="0"/>
        <v>4</v>
      </c>
      <c r="E6" s="8">
        <f t="shared" si="2"/>
        <v>5</v>
      </c>
      <c r="F6" s="8">
        <f t="shared" si="4"/>
        <v>1</v>
      </c>
      <c r="G6" s="11">
        <f t="shared" si="5"/>
        <v>43475</v>
      </c>
    </row>
    <row r="7" spans="1:8" x14ac:dyDescent="0.3">
      <c r="A7" s="15">
        <v>0</v>
      </c>
      <c r="B7" s="8">
        <f t="shared" si="1"/>
        <v>4</v>
      </c>
      <c r="C7" s="8">
        <f t="shared" si="3"/>
        <v>6</v>
      </c>
      <c r="D7" s="8" t="str">
        <f t="shared" si="0"/>
        <v/>
      </c>
      <c r="E7" s="8">
        <f t="shared" si="2"/>
        <v>6</v>
      </c>
      <c r="F7" s="8">
        <f t="shared" si="4"/>
        <v>1</v>
      </c>
      <c r="G7" s="11">
        <f t="shared" si="5"/>
        <v>43476</v>
      </c>
    </row>
    <row r="8" spans="1:8" ht="15" thickBot="1" x14ac:dyDescent="0.35">
      <c r="A8" s="26">
        <v>0</v>
      </c>
      <c r="B8" s="31">
        <f t="shared" si="1"/>
        <v>4</v>
      </c>
      <c r="C8" s="31">
        <f t="shared" si="3"/>
        <v>7</v>
      </c>
      <c r="D8" s="31" t="str">
        <f t="shared" si="0"/>
        <v/>
      </c>
      <c r="E8" s="31">
        <f t="shared" si="2"/>
        <v>7</v>
      </c>
      <c r="F8" s="31">
        <f t="shared" si="4"/>
        <v>1</v>
      </c>
      <c r="G8" s="35">
        <f t="shared" si="5"/>
        <v>43477</v>
      </c>
    </row>
    <row r="9" spans="1:8" x14ac:dyDescent="0.3">
      <c r="A9" s="14">
        <v>0</v>
      </c>
      <c r="B9" s="33">
        <f t="shared" si="1"/>
        <v>4</v>
      </c>
      <c r="C9" s="33">
        <f t="shared" si="3"/>
        <v>8</v>
      </c>
      <c r="D9" s="33" t="str">
        <f t="shared" si="0"/>
        <v/>
      </c>
      <c r="E9" s="33">
        <f>C9</f>
        <v>8</v>
      </c>
      <c r="F9" s="33">
        <f>IF(SUM(A9:A15)&gt;0,F2+1,0)</f>
        <v>2</v>
      </c>
      <c r="G9" s="36">
        <f t="shared" si="5"/>
        <v>43478</v>
      </c>
    </row>
    <row r="10" spans="1:8" x14ac:dyDescent="0.3">
      <c r="A10" s="15">
        <v>1</v>
      </c>
      <c r="B10" s="8">
        <f t="shared" si="1"/>
        <v>5</v>
      </c>
      <c r="C10" s="8">
        <f t="shared" si="3"/>
        <v>9</v>
      </c>
      <c r="D10" s="8">
        <f t="shared" si="0"/>
        <v>5</v>
      </c>
      <c r="E10" s="8">
        <f t="shared" si="2"/>
        <v>9</v>
      </c>
      <c r="F10" s="8">
        <f>F9</f>
        <v>2</v>
      </c>
      <c r="G10" s="11">
        <f t="shared" si="5"/>
        <v>43479</v>
      </c>
    </row>
    <row r="11" spans="1:8" x14ac:dyDescent="0.3">
      <c r="A11" s="15">
        <v>1</v>
      </c>
      <c r="B11" s="8">
        <f t="shared" si="1"/>
        <v>6</v>
      </c>
      <c r="C11" s="8">
        <f t="shared" si="3"/>
        <v>10</v>
      </c>
      <c r="D11" s="8">
        <f t="shared" si="0"/>
        <v>6</v>
      </c>
      <c r="E11" s="8">
        <f t="shared" si="2"/>
        <v>10</v>
      </c>
      <c r="F11" s="8">
        <f t="shared" ref="F11:F15" si="6">F10</f>
        <v>2</v>
      </c>
      <c r="G11" s="11">
        <f t="shared" si="5"/>
        <v>43480</v>
      </c>
    </row>
    <row r="12" spans="1:8" x14ac:dyDescent="0.3">
      <c r="A12" s="15">
        <v>1</v>
      </c>
      <c r="B12" s="8">
        <f t="shared" si="1"/>
        <v>7</v>
      </c>
      <c r="C12" s="8">
        <f t="shared" si="3"/>
        <v>11</v>
      </c>
      <c r="D12" s="8">
        <f t="shared" si="0"/>
        <v>7</v>
      </c>
      <c r="E12" s="8">
        <f t="shared" si="2"/>
        <v>11</v>
      </c>
      <c r="F12" s="8">
        <f t="shared" si="6"/>
        <v>2</v>
      </c>
      <c r="G12" s="11">
        <f t="shared" si="5"/>
        <v>43481</v>
      </c>
    </row>
    <row r="13" spans="1:8" x14ac:dyDescent="0.3">
      <c r="A13" s="15">
        <v>1</v>
      </c>
      <c r="B13" s="8">
        <f t="shared" si="1"/>
        <v>8</v>
      </c>
      <c r="C13" s="8">
        <f t="shared" si="3"/>
        <v>12</v>
      </c>
      <c r="D13" s="8">
        <f t="shared" si="0"/>
        <v>8</v>
      </c>
      <c r="E13" s="8">
        <f t="shared" si="2"/>
        <v>12</v>
      </c>
      <c r="F13" s="8">
        <f t="shared" si="6"/>
        <v>2</v>
      </c>
      <c r="G13" s="11">
        <f t="shared" si="5"/>
        <v>43482</v>
      </c>
    </row>
    <row r="14" spans="1:8" x14ac:dyDescent="0.3">
      <c r="A14" s="15">
        <v>0</v>
      </c>
      <c r="B14" s="8">
        <f t="shared" si="1"/>
        <v>8</v>
      </c>
      <c r="C14" s="8">
        <f t="shared" si="3"/>
        <v>13</v>
      </c>
      <c r="D14" s="8" t="str">
        <f t="shared" si="0"/>
        <v/>
      </c>
      <c r="E14" s="8">
        <f t="shared" si="2"/>
        <v>13</v>
      </c>
      <c r="F14" s="8">
        <f t="shared" si="6"/>
        <v>2</v>
      </c>
      <c r="G14" s="11">
        <f t="shared" si="5"/>
        <v>43483</v>
      </c>
    </row>
    <row r="15" spans="1:8" ht="15" thickBot="1" x14ac:dyDescent="0.35">
      <c r="A15" s="16">
        <v>0</v>
      </c>
      <c r="B15" s="37">
        <f t="shared" si="1"/>
        <v>8</v>
      </c>
      <c r="C15" s="37">
        <f t="shared" si="3"/>
        <v>14</v>
      </c>
      <c r="D15" s="37" t="str">
        <f t="shared" si="0"/>
        <v/>
      </c>
      <c r="E15" s="31">
        <f t="shared" si="2"/>
        <v>14</v>
      </c>
      <c r="F15" s="37">
        <f t="shared" si="6"/>
        <v>2</v>
      </c>
      <c r="G15" s="38">
        <f t="shared" si="5"/>
        <v>43484</v>
      </c>
    </row>
    <row r="16" spans="1:8" x14ac:dyDescent="0.3">
      <c r="A16" s="14">
        <v>0</v>
      </c>
      <c r="B16" s="33">
        <f t="shared" si="1"/>
        <v>8</v>
      </c>
      <c r="C16" s="33">
        <f t="shared" si="3"/>
        <v>15</v>
      </c>
      <c r="D16" s="33" t="str">
        <f t="shared" si="0"/>
        <v/>
      </c>
      <c r="E16" s="33">
        <f t="shared" si="2"/>
        <v>15</v>
      </c>
      <c r="F16" s="33">
        <f>IF(SUM(A16:A22)&gt;0,IF(F9&gt;0,F9+1,F2+1),0)</f>
        <v>3</v>
      </c>
      <c r="G16" s="36">
        <f t="shared" si="5"/>
        <v>43485</v>
      </c>
    </row>
    <row r="17" spans="1:7" x14ac:dyDescent="0.3">
      <c r="A17" s="15">
        <v>0</v>
      </c>
      <c r="B17" s="8">
        <f t="shared" si="1"/>
        <v>8</v>
      </c>
      <c r="C17" s="8">
        <f t="shared" si="3"/>
        <v>16</v>
      </c>
      <c r="D17" s="8" t="str">
        <f t="shared" si="0"/>
        <v/>
      </c>
      <c r="E17" s="8">
        <f t="shared" si="2"/>
        <v>16</v>
      </c>
      <c r="F17" s="8">
        <f>F16</f>
        <v>3</v>
      </c>
      <c r="G17" s="11">
        <f t="shared" si="5"/>
        <v>43486</v>
      </c>
    </row>
    <row r="18" spans="1:7" x14ac:dyDescent="0.3">
      <c r="A18" s="15">
        <v>1</v>
      </c>
      <c r="B18" s="8">
        <f t="shared" si="1"/>
        <v>9</v>
      </c>
      <c r="C18" s="8">
        <f t="shared" si="3"/>
        <v>17</v>
      </c>
      <c r="D18" s="8">
        <f t="shared" si="0"/>
        <v>9</v>
      </c>
      <c r="E18" s="8">
        <f t="shared" si="2"/>
        <v>17</v>
      </c>
      <c r="F18" s="8">
        <f t="shared" ref="F18:F22" si="7">F17</f>
        <v>3</v>
      </c>
      <c r="G18" s="11">
        <f t="shared" si="5"/>
        <v>43487</v>
      </c>
    </row>
    <row r="19" spans="1:7" x14ac:dyDescent="0.3">
      <c r="A19" s="15">
        <v>1</v>
      </c>
      <c r="B19" s="8">
        <f t="shared" si="1"/>
        <v>10</v>
      </c>
      <c r="C19" s="8">
        <f t="shared" si="3"/>
        <v>18</v>
      </c>
      <c r="D19" s="8">
        <f t="shared" si="0"/>
        <v>10</v>
      </c>
      <c r="E19" s="8">
        <f t="shared" si="2"/>
        <v>18</v>
      </c>
      <c r="F19" s="8">
        <f t="shared" si="7"/>
        <v>3</v>
      </c>
      <c r="G19" s="11">
        <f t="shared" si="5"/>
        <v>43488</v>
      </c>
    </row>
    <row r="20" spans="1:7" x14ac:dyDescent="0.3">
      <c r="A20" s="15">
        <v>1</v>
      </c>
      <c r="B20" s="8">
        <f t="shared" si="1"/>
        <v>11</v>
      </c>
      <c r="C20" s="8">
        <f t="shared" si="3"/>
        <v>19</v>
      </c>
      <c r="D20" s="8">
        <f t="shared" si="0"/>
        <v>11</v>
      </c>
      <c r="E20" s="8">
        <f t="shared" si="2"/>
        <v>19</v>
      </c>
      <c r="F20" s="8">
        <f t="shared" si="7"/>
        <v>3</v>
      </c>
      <c r="G20" s="11">
        <f t="shared" si="5"/>
        <v>43489</v>
      </c>
    </row>
    <row r="21" spans="1:7" x14ac:dyDescent="0.3">
      <c r="A21" s="15">
        <v>0</v>
      </c>
      <c r="B21" s="8">
        <f t="shared" si="1"/>
        <v>11</v>
      </c>
      <c r="C21" s="8">
        <f t="shared" si="3"/>
        <v>20</v>
      </c>
      <c r="D21" s="8" t="str">
        <f t="shared" si="0"/>
        <v/>
      </c>
      <c r="E21" s="8">
        <f t="shared" si="2"/>
        <v>20</v>
      </c>
      <c r="F21" s="8">
        <f t="shared" si="7"/>
        <v>3</v>
      </c>
      <c r="G21" s="11">
        <f t="shared" si="5"/>
        <v>43490</v>
      </c>
    </row>
    <row r="22" spans="1:7" ht="15" thickBot="1" x14ac:dyDescent="0.35">
      <c r="A22" s="16">
        <v>0</v>
      </c>
      <c r="B22" s="37">
        <f t="shared" si="1"/>
        <v>11</v>
      </c>
      <c r="C22" s="37">
        <f t="shared" si="3"/>
        <v>21</v>
      </c>
      <c r="D22" s="37" t="str">
        <f t="shared" si="0"/>
        <v/>
      </c>
      <c r="E22" s="37">
        <f t="shared" si="2"/>
        <v>21</v>
      </c>
      <c r="F22" s="37">
        <f t="shared" si="7"/>
        <v>3</v>
      </c>
      <c r="G22" s="38">
        <f t="shared" si="5"/>
        <v>43491</v>
      </c>
    </row>
    <row r="23" spans="1:7" x14ac:dyDescent="0.3">
      <c r="A23" s="14">
        <v>0</v>
      </c>
      <c r="B23" s="33">
        <f t="shared" si="1"/>
        <v>11</v>
      </c>
      <c r="C23" s="33">
        <f t="shared" si="3"/>
        <v>22</v>
      </c>
      <c r="D23" s="33" t="str">
        <f t="shared" si="0"/>
        <v/>
      </c>
      <c r="E23" s="33">
        <f t="shared" si="2"/>
        <v>22</v>
      </c>
      <c r="F23" s="33">
        <f>IF(SUM(A23:A29)&gt;0,IF(F16&gt;0,F16+1,F9+1),0)</f>
        <v>4</v>
      </c>
      <c r="G23" s="36">
        <f t="shared" si="5"/>
        <v>43492</v>
      </c>
    </row>
    <row r="24" spans="1:7" x14ac:dyDescent="0.3">
      <c r="A24" s="15">
        <v>1</v>
      </c>
      <c r="B24" s="8">
        <f t="shared" si="1"/>
        <v>12</v>
      </c>
      <c r="C24" s="8">
        <f t="shared" si="3"/>
        <v>23</v>
      </c>
      <c r="D24" s="8">
        <f t="shared" si="0"/>
        <v>12</v>
      </c>
      <c r="E24" s="8">
        <f t="shared" si="2"/>
        <v>23</v>
      </c>
      <c r="F24" s="8">
        <f>F23</f>
        <v>4</v>
      </c>
      <c r="G24" s="11">
        <f t="shared" si="5"/>
        <v>43493</v>
      </c>
    </row>
    <row r="25" spans="1:7" x14ac:dyDescent="0.3">
      <c r="A25" s="15">
        <v>1</v>
      </c>
      <c r="B25" s="8">
        <f t="shared" si="1"/>
        <v>13</v>
      </c>
      <c r="C25" s="8">
        <f t="shared" si="3"/>
        <v>24</v>
      </c>
      <c r="D25" s="8">
        <f t="shared" si="0"/>
        <v>13</v>
      </c>
      <c r="E25" s="8">
        <f t="shared" si="2"/>
        <v>24</v>
      </c>
      <c r="F25" s="8">
        <f t="shared" ref="F25:F29" si="8">F24</f>
        <v>4</v>
      </c>
      <c r="G25" s="11">
        <f t="shared" si="5"/>
        <v>43494</v>
      </c>
    </row>
    <row r="26" spans="1:7" x14ac:dyDescent="0.3">
      <c r="A26" s="15">
        <v>1</v>
      </c>
      <c r="B26" s="8">
        <f t="shared" si="1"/>
        <v>14</v>
      </c>
      <c r="C26" s="8">
        <f t="shared" si="3"/>
        <v>25</v>
      </c>
      <c r="D26" s="8">
        <f t="shared" si="0"/>
        <v>14</v>
      </c>
      <c r="E26" s="8">
        <f t="shared" si="2"/>
        <v>25</v>
      </c>
      <c r="F26" s="8">
        <f t="shared" si="8"/>
        <v>4</v>
      </c>
      <c r="G26" s="11">
        <f t="shared" si="5"/>
        <v>43495</v>
      </c>
    </row>
    <row r="27" spans="1:7" x14ac:dyDescent="0.3">
      <c r="A27" s="15">
        <v>1</v>
      </c>
      <c r="B27" s="8">
        <f t="shared" si="1"/>
        <v>15</v>
      </c>
      <c r="C27" s="8">
        <f t="shared" si="3"/>
        <v>26</v>
      </c>
      <c r="D27" s="8">
        <f t="shared" si="0"/>
        <v>15</v>
      </c>
      <c r="E27" s="8">
        <f t="shared" si="2"/>
        <v>26</v>
      </c>
      <c r="F27" s="8">
        <f t="shared" si="8"/>
        <v>4</v>
      </c>
      <c r="G27" s="11">
        <f t="shared" si="5"/>
        <v>43496</v>
      </c>
    </row>
    <row r="28" spans="1:7" x14ac:dyDescent="0.3">
      <c r="A28" s="15">
        <v>0</v>
      </c>
      <c r="B28" s="8">
        <f t="shared" si="1"/>
        <v>15</v>
      </c>
      <c r="C28" s="8">
        <f t="shared" si="3"/>
        <v>27</v>
      </c>
      <c r="D28" s="8" t="str">
        <f t="shared" si="0"/>
        <v/>
      </c>
      <c r="E28" s="8">
        <f t="shared" si="2"/>
        <v>27</v>
      </c>
      <c r="F28" s="8">
        <f t="shared" si="8"/>
        <v>4</v>
      </c>
      <c r="G28" s="11">
        <f t="shared" si="5"/>
        <v>43497</v>
      </c>
    </row>
    <row r="29" spans="1:7" ht="15" thickBot="1" x14ac:dyDescent="0.35">
      <c r="A29" s="16">
        <v>0</v>
      </c>
      <c r="B29" s="37">
        <f t="shared" si="1"/>
        <v>15</v>
      </c>
      <c r="C29" s="37">
        <f t="shared" si="3"/>
        <v>28</v>
      </c>
      <c r="D29" s="37" t="str">
        <f t="shared" si="0"/>
        <v/>
      </c>
      <c r="E29" s="37">
        <f t="shared" si="2"/>
        <v>28</v>
      </c>
      <c r="F29" s="37">
        <f t="shared" si="8"/>
        <v>4</v>
      </c>
      <c r="G29" s="38">
        <f t="shared" si="5"/>
        <v>43498</v>
      </c>
    </row>
    <row r="30" spans="1:7" x14ac:dyDescent="0.3">
      <c r="A30" s="14">
        <v>0</v>
      </c>
      <c r="B30" s="33">
        <f t="shared" si="1"/>
        <v>15</v>
      </c>
      <c r="C30" s="33">
        <f t="shared" si="3"/>
        <v>29</v>
      </c>
      <c r="D30" s="33" t="str">
        <f t="shared" si="0"/>
        <v/>
      </c>
      <c r="E30" s="33">
        <f t="shared" si="2"/>
        <v>29</v>
      </c>
      <c r="F30" s="33">
        <f>IF(SUM(A30:A36)&gt;0,IF(F23&gt;0,F23+1,F16+1),0)</f>
        <v>5</v>
      </c>
      <c r="G30" s="36">
        <f t="shared" si="5"/>
        <v>43499</v>
      </c>
    </row>
    <row r="31" spans="1:7" x14ac:dyDescent="0.3">
      <c r="A31" s="15">
        <v>1</v>
      </c>
      <c r="B31" s="8">
        <f t="shared" si="1"/>
        <v>16</v>
      </c>
      <c r="C31" s="8">
        <f t="shared" si="3"/>
        <v>30</v>
      </c>
      <c r="D31" s="8">
        <f t="shared" si="0"/>
        <v>16</v>
      </c>
      <c r="E31" s="8">
        <f t="shared" si="2"/>
        <v>30</v>
      </c>
      <c r="F31" s="8">
        <f>F30</f>
        <v>5</v>
      </c>
      <c r="G31" s="11">
        <f t="shared" si="5"/>
        <v>43500</v>
      </c>
    </row>
    <row r="32" spans="1:7" x14ac:dyDescent="0.3">
      <c r="A32" s="15">
        <v>1</v>
      </c>
      <c r="B32" s="8">
        <f t="shared" si="1"/>
        <v>17</v>
      </c>
      <c r="C32" s="8">
        <f t="shared" si="3"/>
        <v>31</v>
      </c>
      <c r="D32" s="8">
        <f t="shared" si="0"/>
        <v>17</v>
      </c>
      <c r="E32" s="8">
        <f t="shared" si="2"/>
        <v>31</v>
      </c>
      <c r="F32" s="8">
        <f t="shared" ref="F32:F36" si="9">F31</f>
        <v>5</v>
      </c>
      <c r="G32" s="11">
        <f t="shared" si="5"/>
        <v>43501</v>
      </c>
    </row>
    <row r="33" spans="1:7" x14ac:dyDescent="0.3">
      <c r="A33" s="15">
        <v>1</v>
      </c>
      <c r="B33" s="8">
        <f t="shared" si="1"/>
        <v>18</v>
      </c>
      <c r="C33" s="8">
        <f t="shared" si="3"/>
        <v>32</v>
      </c>
      <c r="D33" s="8">
        <f t="shared" si="0"/>
        <v>18</v>
      </c>
      <c r="E33" s="8">
        <f t="shared" si="2"/>
        <v>32</v>
      </c>
      <c r="F33" s="8">
        <f t="shared" si="9"/>
        <v>5</v>
      </c>
      <c r="G33" s="11">
        <f t="shared" si="5"/>
        <v>43502</v>
      </c>
    </row>
    <row r="34" spans="1:7" x14ac:dyDescent="0.3">
      <c r="A34" s="15">
        <v>1</v>
      </c>
      <c r="B34" s="8">
        <f t="shared" si="1"/>
        <v>19</v>
      </c>
      <c r="C34" s="8">
        <f t="shared" si="3"/>
        <v>33</v>
      </c>
      <c r="D34" s="8">
        <f t="shared" si="0"/>
        <v>19</v>
      </c>
      <c r="E34" s="8">
        <f t="shared" si="2"/>
        <v>33</v>
      </c>
      <c r="F34" s="8">
        <f t="shared" si="9"/>
        <v>5</v>
      </c>
      <c r="G34" s="11">
        <f t="shared" si="5"/>
        <v>43503</v>
      </c>
    </row>
    <row r="35" spans="1:7" x14ac:dyDescent="0.3">
      <c r="A35" s="15">
        <v>0</v>
      </c>
      <c r="B35" s="8">
        <f t="shared" si="1"/>
        <v>19</v>
      </c>
      <c r="C35" s="8">
        <f t="shared" si="3"/>
        <v>34</v>
      </c>
      <c r="D35" s="8" t="str">
        <f t="shared" si="0"/>
        <v/>
      </c>
      <c r="E35" s="8">
        <f t="shared" si="2"/>
        <v>34</v>
      </c>
      <c r="F35" s="8">
        <f t="shared" si="9"/>
        <v>5</v>
      </c>
      <c r="G35" s="11">
        <f t="shared" si="5"/>
        <v>43504</v>
      </c>
    </row>
    <row r="36" spans="1:7" ht="15" thickBot="1" x14ac:dyDescent="0.35">
      <c r="A36" s="16">
        <v>0</v>
      </c>
      <c r="B36" s="37">
        <f t="shared" si="1"/>
        <v>19</v>
      </c>
      <c r="C36" s="37">
        <f t="shared" si="3"/>
        <v>35</v>
      </c>
      <c r="D36" s="37" t="str">
        <f t="shared" si="0"/>
        <v/>
      </c>
      <c r="E36" s="37">
        <f t="shared" si="2"/>
        <v>35</v>
      </c>
      <c r="F36" s="37">
        <f t="shared" si="9"/>
        <v>5</v>
      </c>
      <c r="G36" s="38">
        <f t="shared" si="5"/>
        <v>43505</v>
      </c>
    </row>
    <row r="37" spans="1:7" x14ac:dyDescent="0.3">
      <c r="A37" s="14">
        <v>0</v>
      </c>
      <c r="B37" s="33">
        <f t="shared" si="1"/>
        <v>19</v>
      </c>
      <c r="C37" s="33">
        <f t="shared" si="3"/>
        <v>36</v>
      </c>
      <c r="D37" s="33" t="str">
        <f t="shared" si="0"/>
        <v/>
      </c>
      <c r="E37" s="33">
        <f t="shared" si="2"/>
        <v>36</v>
      </c>
      <c r="F37" s="33">
        <f>IF(SUM(A37:A43)&gt;0,IF(F30&gt;0,F30+1,F23+1),0)</f>
        <v>6</v>
      </c>
      <c r="G37" s="36">
        <f t="shared" si="5"/>
        <v>43506</v>
      </c>
    </row>
    <row r="38" spans="1:7" x14ac:dyDescent="0.3">
      <c r="A38" s="15">
        <v>1</v>
      </c>
      <c r="B38" s="8">
        <f t="shared" si="1"/>
        <v>20</v>
      </c>
      <c r="C38" s="8">
        <f t="shared" si="3"/>
        <v>37</v>
      </c>
      <c r="D38" s="8">
        <f t="shared" si="0"/>
        <v>20</v>
      </c>
      <c r="E38" s="8">
        <f t="shared" si="2"/>
        <v>37</v>
      </c>
      <c r="F38" s="8">
        <f>F37</f>
        <v>6</v>
      </c>
      <c r="G38" s="11">
        <f t="shared" si="5"/>
        <v>43507</v>
      </c>
    </row>
    <row r="39" spans="1:7" x14ac:dyDescent="0.3">
      <c r="A39" s="15">
        <v>1</v>
      </c>
      <c r="B39" s="8">
        <f t="shared" si="1"/>
        <v>21</v>
      </c>
      <c r="C39" s="8">
        <f t="shared" si="3"/>
        <v>38</v>
      </c>
      <c r="D39" s="8">
        <f t="shared" si="0"/>
        <v>21</v>
      </c>
      <c r="E39" s="8">
        <f t="shared" si="2"/>
        <v>38</v>
      </c>
      <c r="F39" s="8">
        <f t="shared" ref="F39:F43" si="10">F38</f>
        <v>6</v>
      </c>
      <c r="G39" s="11">
        <f t="shared" si="5"/>
        <v>43508</v>
      </c>
    </row>
    <row r="40" spans="1:7" x14ac:dyDescent="0.3">
      <c r="A40" s="15">
        <v>1</v>
      </c>
      <c r="B40" s="8">
        <f t="shared" si="1"/>
        <v>22</v>
      </c>
      <c r="C40" s="8">
        <f t="shared" si="3"/>
        <v>39</v>
      </c>
      <c r="D40" s="8">
        <f t="shared" si="0"/>
        <v>22</v>
      </c>
      <c r="E40" s="8">
        <f t="shared" si="2"/>
        <v>39</v>
      </c>
      <c r="F40" s="8">
        <f t="shared" si="10"/>
        <v>6</v>
      </c>
      <c r="G40" s="11">
        <f t="shared" si="5"/>
        <v>43509</v>
      </c>
    </row>
    <row r="41" spans="1:7" x14ac:dyDescent="0.3">
      <c r="A41" s="15">
        <v>1</v>
      </c>
      <c r="B41" s="8">
        <f t="shared" si="1"/>
        <v>23</v>
      </c>
      <c r="C41" s="8">
        <f t="shared" si="3"/>
        <v>40</v>
      </c>
      <c r="D41" s="8">
        <f t="shared" si="0"/>
        <v>23</v>
      </c>
      <c r="E41" s="8">
        <f t="shared" si="2"/>
        <v>40</v>
      </c>
      <c r="F41" s="8">
        <f t="shared" si="10"/>
        <v>6</v>
      </c>
      <c r="G41" s="11">
        <f t="shared" si="5"/>
        <v>43510</v>
      </c>
    </row>
    <row r="42" spans="1:7" x14ac:dyDescent="0.3">
      <c r="A42" s="15">
        <v>0</v>
      </c>
      <c r="B42" s="8">
        <f t="shared" si="1"/>
        <v>23</v>
      </c>
      <c r="C42" s="8">
        <f t="shared" si="3"/>
        <v>41</v>
      </c>
      <c r="D42" s="8" t="str">
        <f t="shared" si="0"/>
        <v/>
      </c>
      <c r="E42" s="8">
        <f t="shared" si="2"/>
        <v>41</v>
      </c>
      <c r="F42" s="8">
        <f t="shared" si="10"/>
        <v>6</v>
      </c>
      <c r="G42" s="11">
        <f t="shared" si="5"/>
        <v>43511</v>
      </c>
    </row>
    <row r="43" spans="1:7" ht="15" thickBot="1" x14ac:dyDescent="0.35">
      <c r="A43" s="16">
        <v>0</v>
      </c>
      <c r="B43" s="37">
        <f t="shared" si="1"/>
        <v>23</v>
      </c>
      <c r="C43" s="37">
        <f t="shared" si="3"/>
        <v>42</v>
      </c>
      <c r="D43" s="37" t="str">
        <f t="shared" si="0"/>
        <v/>
      </c>
      <c r="E43" s="37">
        <f t="shared" si="2"/>
        <v>42</v>
      </c>
      <c r="F43" s="37">
        <f t="shared" si="10"/>
        <v>6</v>
      </c>
      <c r="G43" s="38">
        <f t="shared" si="5"/>
        <v>43512</v>
      </c>
    </row>
    <row r="44" spans="1:7" x14ac:dyDescent="0.3">
      <c r="A44" s="14">
        <v>0</v>
      </c>
      <c r="B44" s="33">
        <f t="shared" si="1"/>
        <v>23</v>
      </c>
      <c r="C44" s="33">
        <f t="shared" si="3"/>
        <v>43</v>
      </c>
      <c r="D44" s="33" t="str">
        <f t="shared" si="0"/>
        <v/>
      </c>
      <c r="E44" s="33">
        <f t="shared" si="2"/>
        <v>43</v>
      </c>
      <c r="F44" s="33">
        <f>IF(SUM(A44:A50)&gt;0,IF(F37&gt;0,F37+1,F30+1),0)</f>
        <v>7</v>
      </c>
      <c r="G44" s="36">
        <f t="shared" si="5"/>
        <v>43513</v>
      </c>
    </row>
    <row r="45" spans="1:7" x14ac:dyDescent="0.3">
      <c r="A45" s="15">
        <v>0</v>
      </c>
      <c r="B45" s="8">
        <f t="shared" si="1"/>
        <v>23</v>
      </c>
      <c r="C45" s="8">
        <f t="shared" si="3"/>
        <v>44</v>
      </c>
      <c r="D45" s="8" t="str">
        <f t="shared" si="0"/>
        <v/>
      </c>
      <c r="E45" s="8">
        <f t="shared" si="2"/>
        <v>44</v>
      </c>
      <c r="F45" s="8">
        <f>F44</f>
        <v>7</v>
      </c>
      <c r="G45" s="11">
        <f t="shared" si="5"/>
        <v>43514</v>
      </c>
    </row>
    <row r="46" spans="1:7" x14ac:dyDescent="0.3">
      <c r="A46" s="15">
        <v>1</v>
      </c>
      <c r="B46" s="8">
        <f t="shared" si="1"/>
        <v>24</v>
      </c>
      <c r="C46" s="8">
        <f t="shared" si="3"/>
        <v>45</v>
      </c>
      <c r="D46" s="8">
        <f t="shared" si="0"/>
        <v>24</v>
      </c>
      <c r="E46" s="8">
        <f t="shared" si="2"/>
        <v>45</v>
      </c>
      <c r="F46" s="8">
        <f t="shared" ref="F46:F50" si="11">F45</f>
        <v>7</v>
      </c>
      <c r="G46" s="11">
        <f t="shared" si="5"/>
        <v>43515</v>
      </c>
    </row>
    <row r="47" spans="1:7" x14ac:dyDescent="0.3">
      <c r="A47" s="15">
        <v>1</v>
      </c>
      <c r="B47" s="8">
        <f t="shared" si="1"/>
        <v>25</v>
      </c>
      <c r="C47" s="8">
        <f t="shared" si="3"/>
        <v>46</v>
      </c>
      <c r="D47" s="8">
        <f t="shared" si="0"/>
        <v>25</v>
      </c>
      <c r="E47" s="8">
        <f t="shared" si="2"/>
        <v>46</v>
      </c>
      <c r="F47" s="8">
        <f t="shared" si="11"/>
        <v>7</v>
      </c>
      <c r="G47" s="11">
        <f t="shared" si="5"/>
        <v>43516</v>
      </c>
    </row>
    <row r="48" spans="1:7" x14ac:dyDescent="0.3">
      <c r="A48" s="15">
        <v>1</v>
      </c>
      <c r="B48" s="8">
        <f t="shared" si="1"/>
        <v>26</v>
      </c>
      <c r="C48" s="8">
        <f t="shared" si="3"/>
        <v>47</v>
      </c>
      <c r="D48" s="8">
        <f t="shared" si="0"/>
        <v>26</v>
      </c>
      <c r="E48" s="8">
        <f t="shared" si="2"/>
        <v>47</v>
      </c>
      <c r="F48" s="8">
        <f t="shared" si="11"/>
        <v>7</v>
      </c>
      <c r="G48" s="11">
        <f t="shared" si="5"/>
        <v>43517</v>
      </c>
    </row>
    <row r="49" spans="1:7" x14ac:dyDescent="0.3">
      <c r="A49" s="15">
        <v>0</v>
      </c>
      <c r="B49" s="8">
        <f t="shared" si="1"/>
        <v>26</v>
      </c>
      <c r="C49" s="8">
        <f t="shared" si="3"/>
        <v>48</v>
      </c>
      <c r="D49" s="8" t="str">
        <f t="shared" si="0"/>
        <v/>
      </c>
      <c r="E49" s="8">
        <f t="shared" si="2"/>
        <v>48</v>
      </c>
      <c r="F49" s="8">
        <f t="shared" si="11"/>
        <v>7</v>
      </c>
      <c r="G49" s="11">
        <f t="shared" si="5"/>
        <v>43518</v>
      </c>
    </row>
    <row r="50" spans="1:7" ht="15" thickBot="1" x14ac:dyDescent="0.35">
      <c r="A50" s="16">
        <v>0</v>
      </c>
      <c r="B50" s="37">
        <f t="shared" si="1"/>
        <v>26</v>
      </c>
      <c r="C50" s="37">
        <f t="shared" si="3"/>
        <v>49</v>
      </c>
      <c r="D50" s="37" t="str">
        <f t="shared" si="0"/>
        <v/>
      </c>
      <c r="E50" s="37">
        <f t="shared" si="2"/>
        <v>49</v>
      </c>
      <c r="F50" s="37">
        <f t="shared" si="11"/>
        <v>7</v>
      </c>
      <c r="G50" s="38">
        <f t="shared" si="5"/>
        <v>43519</v>
      </c>
    </row>
    <row r="51" spans="1:7" x14ac:dyDescent="0.3">
      <c r="A51" s="14">
        <v>0</v>
      </c>
      <c r="B51" s="33">
        <f t="shared" si="1"/>
        <v>26</v>
      </c>
      <c r="C51" s="33">
        <f t="shared" si="3"/>
        <v>50</v>
      </c>
      <c r="D51" s="33" t="str">
        <f t="shared" si="0"/>
        <v/>
      </c>
      <c r="E51" s="33">
        <f t="shared" si="2"/>
        <v>50</v>
      </c>
      <c r="F51" s="33">
        <f>IF(SUM(A51:A57)&gt;0,IF(F44&gt;0,F44+1,F37+1),0)</f>
        <v>8</v>
      </c>
      <c r="G51" s="36">
        <f t="shared" si="5"/>
        <v>43520</v>
      </c>
    </row>
    <row r="52" spans="1:7" x14ac:dyDescent="0.3">
      <c r="A52" s="15">
        <v>1</v>
      </c>
      <c r="B52" s="8">
        <f t="shared" si="1"/>
        <v>27</v>
      </c>
      <c r="C52" s="8">
        <f t="shared" si="3"/>
        <v>51</v>
      </c>
      <c r="D52" s="8">
        <f t="shared" si="0"/>
        <v>27</v>
      </c>
      <c r="E52" s="8">
        <f t="shared" si="2"/>
        <v>51</v>
      </c>
      <c r="F52" s="8">
        <f>F51</f>
        <v>8</v>
      </c>
      <c r="G52" s="11">
        <f t="shared" si="5"/>
        <v>43521</v>
      </c>
    </row>
    <row r="53" spans="1:7" x14ac:dyDescent="0.3">
      <c r="A53" s="15">
        <v>1</v>
      </c>
      <c r="B53" s="8">
        <f t="shared" si="1"/>
        <v>28</v>
      </c>
      <c r="C53" s="8">
        <f t="shared" si="3"/>
        <v>52</v>
      </c>
      <c r="D53" s="8">
        <f t="shared" si="0"/>
        <v>28</v>
      </c>
      <c r="E53" s="8">
        <f t="shared" si="2"/>
        <v>52</v>
      </c>
      <c r="F53" s="8">
        <f t="shared" ref="F53:F57" si="12">F52</f>
        <v>8</v>
      </c>
      <c r="G53" s="11">
        <f t="shared" si="5"/>
        <v>43522</v>
      </c>
    </row>
    <row r="54" spans="1:7" x14ac:dyDescent="0.3">
      <c r="A54" s="15">
        <v>1</v>
      </c>
      <c r="B54" s="8">
        <f t="shared" si="1"/>
        <v>29</v>
      </c>
      <c r="C54" s="8">
        <f t="shared" si="3"/>
        <v>53</v>
      </c>
      <c r="D54" s="8">
        <f t="shared" si="0"/>
        <v>29</v>
      </c>
      <c r="E54" s="8">
        <f t="shared" si="2"/>
        <v>53</v>
      </c>
      <c r="F54" s="8">
        <f t="shared" si="12"/>
        <v>8</v>
      </c>
      <c r="G54" s="11">
        <f t="shared" si="5"/>
        <v>43523</v>
      </c>
    </row>
    <row r="55" spans="1:7" x14ac:dyDescent="0.3">
      <c r="A55" s="15">
        <v>1</v>
      </c>
      <c r="B55" s="8">
        <f t="shared" si="1"/>
        <v>30</v>
      </c>
      <c r="C55" s="8">
        <f t="shared" si="3"/>
        <v>54</v>
      </c>
      <c r="D55" s="8">
        <f t="shared" si="0"/>
        <v>30</v>
      </c>
      <c r="E55" s="8">
        <f t="shared" si="2"/>
        <v>54</v>
      </c>
      <c r="F55" s="8">
        <f t="shared" si="12"/>
        <v>8</v>
      </c>
      <c r="G55" s="11">
        <f t="shared" si="5"/>
        <v>43524</v>
      </c>
    </row>
    <row r="56" spans="1:7" x14ac:dyDescent="0.3">
      <c r="A56" s="15">
        <v>0</v>
      </c>
      <c r="B56" s="8">
        <f t="shared" si="1"/>
        <v>30</v>
      </c>
      <c r="C56" s="8">
        <f t="shared" si="3"/>
        <v>55</v>
      </c>
      <c r="D56" s="8" t="str">
        <f t="shared" si="0"/>
        <v/>
      </c>
      <c r="E56" s="8">
        <f t="shared" si="2"/>
        <v>55</v>
      </c>
      <c r="F56" s="8">
        <f t="shared" si="12"/>
        <v>8</v>
      </c>
      <c r="G56" s="11">
        <f t="shared" si="5"/>
        <v>43525</v>
      </c>
    </row>
    <row r="57" spans="1:7" ht="15" thickBot="1" x14ac:dyDescent="0.35">
      <c r="A57" s="16">
        <v>0</v>
      </c>
      <c r="B57" s="37">
        <f t="shared" si="1"/>
        <v>30</v>
      </c>
      <c r="C57" s="37">
        <f t="shared" si="3"/>
        <v>56</v>
      </c>
      <c r="D57" s="37" t="str">
        <f t="shared" si="0"/>
        <v/>
      </c>
      <c r="E57" s="37">
        <f t="shared" si="2"/>
        <v>56</v>
      </c>
      <c r="F57" s="37">
        <f t="shared" si="12"/>
        <v>8</v>
      </c>
      <c r="G57" s="38">
        <f t="shared" si="5"/>
        <v>43526</v>
      </c>
    </row>
    <row r="58" spans="1:7" x14ac:dyDescent="0.3">
      <c r="A58" s="14">
        <v>0</v>
      </c>
      <c r="B58" s="33">
        <f t="shared" si="1"/>
        <v>30</v>
      </c>
      <c r="C58" s="33">
        <f t="shared" si="3"/>
        <v>57</v>
      </c>
      <c r="D58" s="33" t="str">
        <f t="shared" si="0"/>
        <v/>
      </c>
      <c r="E58" s="33">
        <f t="shared" si="2"/>
        <v>57</v>
      </c>
      <c r="F58" s="33">
        <f>IF(SUM(A58:A64)&gt;0,IF(F51&gt;0,F51+1,F44+1),0)</f>
        <v>9</v>
      </c>
      <c r="G58" s="36">
        <f t="shared" si="5"/>
        <v>43527</v>
      </c>
    </row>
    <row r="59" spans="1:7" x14ac:dyDescent="0.3">
      <c r="A59" s="15">
        <v>1</v>
      </c>
      <c r="B59" s="8">
        <f t="shared" si="1"/>
        <v>31</v>
      </c>
      <c r="C59" s="8">
        <f t="shared" si="3"/>
        <v>58</v>
      </c>
      <c r="D59" s="8">
        <f t="shared" si="0"/>
        <v>31</v>
      </c>
      <c r="E59" s="8">
        <f t="shared" si="2"/>
        <v>58</v>
      </c>
      <c r="F59" s="8">
        <f>F58</f>
        <v>9</v>
      </c>
      <c r="G59" s="11">
        <f t="shared" si="5"/>
        <v>43528</v>
      </c>
    </row>
    <row r="60" spans="1:7" x14ac:dyDescent="0.3">
      <c r="A60" s="15">
        <v>1</v>
      </c>
      <c r="B60" s="8">
        <f t="shared" si="1"/>
        <v>32</v>
      </c>
      <c r="C60" s="8">
        <f t="shared" si="3"/>
        <v>59</v>
      </c>
      <c r="D60" s="8">
        <f t="shared" si="0"/>
        <v>32</v>
      </c>
      <c r="E60" s="8">
        <f t="shared" si="2"/>
        <v>59</v>
      </c>
      <c r="F60" s="8">
        <f t="shared" ref="F60:F64" si="13">F59</f>
        <v>9</v>
      </c>
      <c r="G60" s="11">
        <f t="shared" si="5"/>
        <v>43529</v>
      </c>
    </row>
    <row r="61" spans="1:7" x14ac:dyDescent="0.3">
      <c r="A61" s="15">
        <v>1</v>
      </c>
      <c r="B61" s="8">
        <f t="shared" si="1"/>
        <v>33</v>
      </c>
      <c r="C61" s="8">
        <f t="shared" si="3"/>
        <v>60</v>
      </c>
      <c r="D61" s="8">
        <f t="shared" si="0"/>
        <v>33</v>
      </c>
      <c r="E61" s="8">
        <f t="shared" si="2"/>
        <v>60</v>
      </c>
      <c r="F61" s="8">
        <f t="shared" si="13"/>
        <v>9</v>
      </c>
      <c r="G61" s="11">
        <f t="shared" si="5"/>
        <v>43530</v>
      </c>
    </row>
    <row r="62" spans="1:7" x14ac:dyDescent="0.3">
      <c r="A62" s="15">
        <v>1</v>
      </c>
      <c r="B62" s="8">
        <f t="shared" si="1"/>
        <v>34</v>
      </c>
      <c r="C62" s="8">
        <f t="shared" si="3"/>
        <v>61</v>
      </c>
      <c r="D62" s="8">
        <f t="shared" si="0"/>
        <v>34</v>
      </c>
      <c r="E62" s="8">
        <f t="shared" si="2"/>
        <v>61</v>
      </c>
      <c r="F62" s="8">
        <f t="shared" si="13"/>
        <v>9</v>
      </c>
      <c r="G62" s="11">
        <f t="shared" si="5"/>
        <v>43531</v>
      </c>
    </row>
    <row r="63" spans="1:7" x14ac:dyDescent="0.3">
      <c r="A63" s="15">
        <v>0</v>
      </c>
      <c r="B63" s="8">
        <f t="shared" si="1"/>
        <v>34</v>
      </c>
      <c r="C63" s="8">
        <f t="shared" si="3"/>
        <v>62</v>
      </c>
      <c r="D63" s="8" t="str">
        <f t="shared" si="0"/>
        <v/>
      </c>
      <c r="E63" s="8">
        <f t="shared" si="2"/>
        <v>62</v>
      </c>
      <c r="F63" s="8">
        <f t="shared" si="13"/>
        <v>9</v>
      </c>
      <c r="G63" s="11">
        <f t="shared" si="5"/>
        <v>43532</v>
      </c>
    </row>
    <row r="64" spans="1:7" ht="15" thickBot="1" x14ac:dyDescent="0.35">
      <c r="A64" s="16">
        <v>0</v>
      </c>
      <c r="B64" s="37">
        <f t="shared" si="1"/>
        <v>34</v>
      </c>
      <c r="C64" s="37">
        <f t="shared" si="3"/>
        <v>63</v>
      </c>
      <c r="D64" s="37" t="str">
        <f t="shared" si="0"/>
        <v/>
      </c>
      <c r="E64" s="37">
        <f t="shared" si="2"/>
        <v>63</v>
      </c>
      <c r="F64" s="37">
        <f t="shared" si="13"/>
        <v>9</v>
      </c>
      <c r="G64" s="38">
        <f t="shared" si="5"/>
        <v>43533</v>
      </c>
    </row>
    <row r="65" spans="1:7" x14ac:dyDescent="0.3">
      <c r="A65" s="14">
        <v>0</v>
      </c>
      <c r="B65" s="33">
        <f t="shared" si="1"/>
        <v>34</v>
      </c>
      <c r="C65" s="33">
        <f t="shared" si="3"/>
        <v>64</v>
      </c>
      <c r="D65" s="33" t="str">
        <f t="shared" si="0"/>
        <v/>
      </c>
      <c r="E65" s="33">
        <f t="shared" si="2"/>
        <v>64</v>
      </c>
      <c r="F65" s="33">
        <f>IF(SUM(A65:A71)&gt;0,IF(F58&gt;0,F58+1,F51+1),0)</f>
        <v>0</v>
      </c>
      <c r="G65" s="36">
        <f t="shared" si="5"/>
        <v>43534</v>
      </c>
    </row>
    <row r="66" spans="1:7" x14ac:dyDescent="0.3">
      <c r="A66" s="15">
        <v>0</v>
      </c>
      <c r="B66" s="8">
        <f t="shared" si="1"/>
        <v>34</v>
      </c>
      <c r="C66" s="8">
        <f t="shared" si="3"/>
        <v>65</v>
      </c>
      <c r="D66" s="8" t="str">
        <f t="shared" ref="D66:D127" si="14">IF(A66&lt;&gt;0,B66,"")</f>
        <v/>
      </c>
      <c r="E66" s="8">
        <f t="shared" si="2"/>
        <v>65</v>
      </c>
      <c r="F66" s="8">
        <f>F65</f>
        <v>0</v>
      </c>
      <c r="G66" s="11">
        <f t="shared" si="5"/>
        <v>43535</v>
      </c>
    </row>
    <row r="67" spans="1:7" x14ac:dyDescent="0.3">
      <c r="A67" s="15">
        <v>0</v>
      </c>
      <c r="B67" s="8">
        <f t="shared" ref="B67:B127" si="15">IF(A67=1,B66+1,B66)</f>
        <v>34</v>
      </c>
      <c r="C67" s="8">
        <f t="shared" si="3"/>
        <v>66</v>
      </c>
      <c r="D67" s="8" t="str">
        <f t="shared" si="14"/>
        <v/>
      </c>
      <c r="E67" s="8">
        <f t="shared" ref="E67:E127" si="16">C67</f>
        <v>66</v>
      </c>
      <c r="F67" s="8">
        <f t="shared" ref="F67:F71" si="17">F66</f>
        <v>0</v>
      </c>
      <c r="G67" s="11">
        <f t="shared" si="5"/>
        <v>43536</v>
      </c>
    </row>
    <row r="68" spans="1:7" x14ac:dyDescent="0.3">
      <c r="A68" s="15">
        <v>0</v>
      </c>
      <c r="B68" s="8">
        <f t="shared" si="15"/>
        <v>34</v>
      </c>
      <c r="C68" s="8">
        <f t="shared" ref="C68:C127" si="18">C67+1</f>
        <v>67</v>
      </c>
      <c r="D68" s="8" t="str">
        <f t="shared" si="14"/>
        <v/>
      </c>
      <c r="E68" s="8">
        <f t="shared" si="16"/>
        <v>67</v>
      </c>
      <c r="F68" s="8">
        <f t="shared" si="17"/>
        <v>0</v>
      </c>
      <c r="G68" s="11">
        <f t="shared" ref="G68:G127" si="19">G67+1</f>
        <v>43537</v>
      </c>
    </row>
    <row r="69" spans="1:7" x14ac:dyDescent="0.3">
      <c r="A69" s="15">
        <v>0</v>
      </c>
      <c r="B69" s="8">
        <f t="shared" si="15"/>
        <v>34</v>
      </c>
      <c r="C69" s="8">
        <f t="shared" si="18"/>
        <v>68</v>
      </c>
      <c r="D69" s="8" t="str">
        <f t="shared" si="14"/>
        <v/>
      </c>
      <c r="E69" s="8">
        <f t="shared" si="16"/>
        <v>68</v>
      </c>
      <c r="F69" s="8">
        <f t="shared" si="17"/>
        <v>0</v>
      </c>
      <c r="G69" s="11">
        <f t="shared" si="19"/>
        <v>43538</v>
      </c>
    </row>
    <row r="70" spans="1:7" x14ac:dyDescent="0.3">
      <c r="A70" s="15">
        <v>0</v>
      </c>
      <c r="B70" s="8">
        <f t="shared" si="15"/>
        <v>34</v>
      </c>
      <c r="C70" s="8">
        <f t="shared" si="18"/>
        <v>69</v>
      </c>
      <c r="D70" s="8" t="str">
        <f t="shared" si="14"/>
        <v/>
      </c>
      <c r="E70" s="8">
        <f t="shared" si="16"/>
        <v>69</v>
      </c>
      <c r="F70" s="8">
        <f t="shared" si="17"/>
        <v>0</v>
      </c>
      <c r="G70" s="11">
        <f t="shared" si="19"/>
        <v>43539</v>
      </c>
    </row>
    <row r="71" spans="1:7" ht="15" thickBot="1" x14ac:dyDescent="0.35">
      <c r="A71" s="16">
        <v>0</v>
      </c>
      <c r="B71" s="37">
        <f t="shared" si="15"/>
        <v>34</v>
      </c>
      <c r="C71" s="37">
        <f t="shared" si="18"/>
        <v>70</v>
      </c>
      <c r="D71" s="37" t="str">
        <f t="shared" si="14"/>
        <v/>
      </c>
      <c r="E71" s="37">
        <f t="shared" si="16"/>
        <v>70</v>
      </c>
      <c r="F71" s="37">
        <f t="shared" si="17"/>
        <v>0</v>
      </c>
      <c r="G71" s="38">
        <f t="shared" si="19"/>
        <v>43540</v>
      </c>
    </row>
    <row r="72" spans="1:7" x14ac:dyDescent="0.3">
      <c r="A72" s="14">
        <v>0</v>
      </c>
      <c r="B72" s="33">
        <f t="shared" si="15"/>
        <v>34</v>
      </c>
      <c r="C72" s="33">
        <f t="shared" si="18"/>
        <v>71</v>
      </c>
      <c r="D72" s="33" t="str">
        <f t="shared" si="14"/>
        <v/>
      </c>
      <c r="E72" s="33">
        <f t="shared" si="16"/>
        <v>71</v>
      </c>
      <c r="F72" s="33">
        <f>IF(SUM(A72:A78)&gt;0,IF(F65&gt;0,F65+1,F58+1),0)</f>
        <v>10</v>
      </c>
      <c r="G72" s="36">
        <f t="shared" si="19"/>
        <v>43541</v>
      </c>
    </row>
    <row r="73" spans="1:7" x14ac:dyDescent="0.3">
      <c r="A73" s="15">
        <v>1</v>
      </c>
      <c r="B73" s="8">
        <f t="shared" si="15"/>
        <v>35</v>
      </c>
      <c r="C73" s="8">
        <f t="shared" si="18"/>
        <v>72</v>
      </c>
      <c r="D73" s="8">
        <f t="shared" si="14"/>
        <v>35</v>
      </c>
      <c r="E73" s="8">
        <f t="shared" si="16"/>
        <v>72</v>
      </c>
      <c r="F73" s="8">
        <f>F72</f>
        <v>10</v>
      </c>
      <c r="G73" s="11">
        <f t="shared" si="19"/>
        <v>43542</v>
      </c>
    </row>
    <row r="74" spans="1:7" x14ac:dyDescent="0.3">
      <c r="A74" s="15">
        <v>1</v>
      </c>
      <c r="B74" s="8">
        <f t="shared" si="15"/>
        <v>36</v>
      </c>
      <c r="C74" s="8">
        <f t="shared" si="18"/>
        <v>73</v>
      </c>
      <c r="D74" s="8">
        <f t="shared" si="14"/>
        <v>36</v>
      </c>
      <c r="E74" s="8">
        <f t="shared" si="16"/>
        <v>73</v>
      </c>
      <c r="F74" s="8">
        <f t="shared" ref="F74:F78" si="20">F73</f>
        <v>10</v>
      </c>
      <c r="G74" s="11">
        <f t="shared" si="19"/>
        <v>43543</v>
      </c>
    </row>
    <row r="75" spans="1:7" x14ac:dyDescent="0.3">
      <c r="A75" s="15">
        <v>1</v>
      </c>
      <c r="B75" s="8">
        <f t="shared" si="15"/>
        <v>37</v>
      </c>
      <c r="C75" s="8">
        <f t="shared" si="18"/>
        <v>74</v>
      </c>
      <c r="D75" s="8">
        <f t="shared" si="14"/>
        <v>37</v>
      </c>
      <c r="E75" s="8">
        <f t="shared" si="16"/>
        <v>74</v>
      </c>
      <c r="F75" s="8">
        <f t="shared" si="20"/>
        <v>10</v>
      </c>
      <c r="G75" s="11">
        <f t="shared" si="19"/>
        <v>43544</v>
      </c>
    </row>
    <row r="76" spans="1:7" x14ac:dyDescent="0.3">
      <c r="A76" s="15">
        <v>1</v>
      </c>
      <c r="B76" s="8">
        <f t="shared" si="15"/>
        <v>38</v>
      </c>
      <c r="C76" s="8">
        <f t="shared" si="18"/>
        <v>75</v>
      </c>
      <c r="D76" s="8">
        <f t="shared" si="14"/>
        <v>38</v>
      </c>
      <c r="E76" s="8">
        <f t="shared" si="16"/>
        <v>75</v>
      </c>
      <c r="F76" s="8">
        <f t="shared" si="20"/>
        <v>10</v>
      </c>
      <c r="G76" s="11">
        <f t="shared" si="19"/>
        <v>43545</v>
      </c>
    </row>
    <row r="77" spans="1:7" x14ac:dyDescent="0.3">
      <c r="A77" s="15">
        <v>0</v>
      </c>
      <c r="B77" s="8">
        <f t="shared" si="15"/>
        <v>38</v>
      </c>
      <c r="C77" s="8">
        <f t="shared" si="18"/>
        <v>76</v>
      </c>
      <c r="D77" s="8" t="str">
        <f t="shared" si="14"/>
        <v/>
      </c>
      <c r="E77" s="8">
        <f t="shared" si="16"/>
        <v>76</v>
      </c>
      <c r="F77" s="8">
        <f t="shared" si="20"/>
        <v>10</v>
      </c>
      <c r="G77" s="11">
        <f t="shared" si="19"/>
        <v>43546</v>
      </c>
    </row>
    <row r="78" spans="1:7" ht="15" thickBot="1" x14ac:dyDescent="0.35">
      <c r="A78" s="16">
        <v>0</v>
      </c>
      <c r="B78" s="37">
        <f t="shared" si="15"/>
        <v>38</v>
      </c>
      <c r="C78" s="37">
        <f t="shared" si="18"/>
        <v>77</v>
      </c>
      <c r="D78" s="37" t="str">
        <f t="shared" si="14"/>
        <v/>
      </c>
      <c r="E78" s="37">
        <f t="shared" si="16"/>
        <v>77</v>
      </c>
      <c r="F78" s="37">
        <f t="shared" si="20"/>
        <v>10</v>
      </c>
      <c r="G78" s="38">
        <f t="shared" si="19"/>
        <v>43547</v>
      </c>
    </row>
    <row r="79" spans="1:7" x14ac:dyDescent="0.3">
      <c r="A79" s="14">
        <v>0</v>
      </c>
      <c r="B79" s="33">
        <f t="shared" si="15"/>
        <v>38</v>
      </c>
      <c r="C79" s="33">
        <f t="shared" si="18"/>
        <v>78</v>
      </c>
      <c r="D79" s="33" t="str">
        <f t="shared" si="14"/>
        <v/>
      </c>
      <c r="E79" s="33">
        <f t="shared" si="16"/>
        <v>78</v>
      </c>
      <c r="F79" s="33">
        <f>IF(SUM(A79:A85)&gt;0,IF(F72&gt;0,F72+1,F65+1),0)</f>
        <v>11</v>
      </c>
      <c r="G79" s="36">
        <f t="shared" si="19"/>
        <v>43548</v>
      </c>
    </row>
    <row r="80" spans="1:7" x14ac:dyDescent="0.3">
      <c r="A80" s="15">
        <v>1</v>
      </c>
      <c r="B80" s="8">
        <f t="shared" si="15"/>
        <v>39</v>
      </c>
      <c r="C80" s="8">
        <f t="shared" si="18"/>
        <v>79</v>
      </c>
      <c r="D80" s="8">
        <f t="shared" si="14"/>
        <v>39</v>
      </c>
      <c r="E80" s="8">
        <f t="shared" si="16"/>
        <v>79</v>
      </c>
      <c r="F80" s="8">
        <f>F79</f>
        <v>11</v>
      </c>
      <c r="G80" s="11">
        <f t="shared" si="19"/>
        <v>43549</v>
      </c>
    </row>
    <row r="81" spans="1:7" x14ac:dyDescent="0.3">
      <c r="A81" s="15">
        <v>1</v>
      </c>
      <c r="B81" s="8">
        <f t="shared" si="15"/>
        <v>40</v>
      </c>
      <c r="C81" s="8">
        <f t="shared" si="18"/>
        <v>80</v>
      </c>
      <c r="D81" s="8">
        <f t="shared" si="14"/>
        <v>40</v>
      </c>
      <c r="E81" s="8">
        <f t="shared" si="16"/>
        <v>80</v>
      </c>
      <c r="F81" s="8">
        <f t="shared" ref="F81:F85" si="21">F80</f>
        <v>11</v>
      </c>
      <c r="G81" s="11">
        <f t="shared" si="19"/>
        <v>43550</v>
      </c>
    </row>
    <row r="82" spans="1:7" x14ac:dyDescent="0.3">
      <c r="A82" s="15">
        <v>1</v>
      </c>
      <c r="B82" s="8">
        <f t="shared" si="15"/>
        <v>41</v>
      </c>
      <c r="C82" s="8">
        <f t="shared" si="18"/>
        <v>81</v>
      </c>
      <c r="D82" s="8">
        <f t="shared" si="14"/>
        <v>41</v>
      </c>
      <c r="E82" s="8">
        <f t="shared" si="16"/>
        <v>81</v>
      </c>
      <c r="F82" s="8">
        <f t="shared" si="21"/>
        <v>11</v>
      </c>
      <c r="G82" s="11">
        <f t="shared" si="19"/>
        <v>43551</v>
      </c>
    </row>
    <row r="83" spans="1:7" x14ac:dyDescent="0.3">
      <c r="A83" s="15">
        <v>1</v>
      </c>
      <c r="B83" s="8">
        <f t="shared" si="15"/>
        <v>42</v>
      </c>
      <c r="C83" s="8">
        <f t="shared" si="18"/>
        <v>82</v>
      </c>
      <c r="D83" s="8">
        <f t="shared" si="14"/>
        <v>42</v>
      </c>
      <c r="E83" s="8">
        <f t="shared" si="16"/>
        <v>82</v>
      </c>
      <c r="F83" s="8">
        <f t="shared" si="21"/>
        <v>11</v>
      </c>
      <c r="G83" s="11">
        <f t="shared" si="19"/>
        <v>43552</v>
      </c>
    </row>
    <row r="84" spans="1:7" x14ac:dyDescent="0.3">
      <c r="A84" s="15">
        <v>0</v>
      </c>
      <c r="B84" s="8">
        <f t="shared" si="15"/>
        <v>42</v>
      </c>
      <c r="C84" s="8">
        <f t="shared" si="18"/>
        <v>83</v>
      </c>
      <c r="D84" s="8" t="str">
        <f t="shared" si="14"/>
        <v/>
      </c>
      <c r="E84" s="8">
        <f t="shared" si="16"/>
        <v>83</v>
      </c>
      <c r="F84" s="8">
        <f t="shared" si="21"/>
        <v>11</v>
      </c>
      <c r="G84" s="11">
        <f t="shared" si="19"/>
        <v>43553</v>
      </c>
    </row>
    <row r="85" spans="1:7" ht="15" thickBot="1" x14ac:dyDescent="0.35">
      <c r="A85" s="16">
        <v>0</v>
      </c>
      <c r="B85" s="37">
        <f t="shared" si="15"/>
        <v>42</v>
      </c>
      <c r="C85" s="37">
        <f t="shared" si="18"/>
        <v>84</v>
      </c>
      <c r="D85" s="37" t="str">
        <f t="shared" si="14"/>
        <v/>
      </c>
      <c r="E85" s="37">
        <f t="shared" si="16"/>
        <v>84</v>
      </c>
      <c r="F85" s="37">
        <f t="shared" si="21"/>
        <v>11</v>
      </c>
      <c r="G85" s="38">
        <f t="shared" si="19"/>
        <v>43554</v>
      </c>
    </row>
    <row r="86" spans="1:7" x14ac:dyDescent="0.3">
      <c r="A86" s="14">
        <v>0</v>
      </c>
      <c r="B86" s="33">
        <f t="shared" si="15"/>
        <v>42</v>
      </c>
      <c r="C86" s="33">
        <f t="shared" si="18"/>
        <v>85</v>
      </c>
      <c r="D86" s="33" t="str">
        <f t="shared" si="14"/>
        <v/>
      </c>
      <c r="E86" s="33">
        <f t="shared" si="16"/>
        <v>85</v>
      </c>
      <c r="F86" s="33">
        <f>IF(SUM(A86:A92)&gt;0,IF(F79&gt;0,F79+1,F72+1),0)</f>
        <v>12</v>
      </c>
      <c r="G86" s="36">
        <f t="shared" si="19"/>
        <v>43555</v>
      </c>
    </row>
    <row r="87" spans="1:7" x14ac:dyDescent="0.3">
      <c r="A87" s="15">
        <v>1</v>
      </c>
      <c r="B87" s="8">
        <f t="shared" si="15"/>
        <v>43</v>
      </c>
      <c r="C87" s="8">
        <f t="shared" si="18"/>
        <v>86</v>
      </c>
      <c r="D87" s="8">
        <f t="shared" si="14"/>
        <v>43</v>
      </c>
      <c r="E87" s="8">
        <f t="shared" si="16"/>
        <v>86</v>
      </c>
      <c r="F87" s="8">
        <f>F86</f>
        <v>12</v>
      </c>
      <c r="G87" s="11">
        <f t="shared" si="19"/>
        <v>43556</v>
      </c>
    </row>
    <row r="88" spans="1:7" x14ac:dyDescent="0.3">
      <c r="A88" s="15">
        <v>1</v>
      </c>
      <c r="B88" s="8">
        <f t="shared" si="15"/>
        <v>44</v>
      </c>
      <c r="C88" s="8">
        <f t="shared" si="18"/>
        <v>87</v>
      </c>
      <c r="D88" s="8">
        <f t="shared" si="14"/>
        <v>44</v>
      </c>
      <c r="E88" s="8">
        <f t="shared" si="16"/>
        <v>87</v>
      </c>
      <c r="F88" s="8">
        <f t="shared" ref="F88:F92" si="22">F87</f>
        <v>12</v>
      </c>
      <c r="G88" s="11">
        <f t="shared" si="19"/>
        <v>43557</v>
      </c>
    </row>
    <row r="89" spans="1:7" x14ac:dyDescent="0.3">
      <c r="A89" s="15">
        <v>1</v>
      </c>
      <c r="B89" s="8">
        <f t="shared" si="15"/>
        <v>45</v>
      </c>
      <c r="C89" s="8">
        <f t="shared" si="18"/>
        <v>88</v>
      </c>
      <c r="D89" s="8">
        <f t="shared" si="14"/>
        <v>45</v>
      </c>
      <c r="E89" s="8">
        <f t="shared" si="16"/>
        <v>88</v>
      </c>
      <c r="F89" s="8">
        <f t="shared" si="22"/>
        <v>12</v>
      </c>
      <c r="G89" s="11">
        <f t="shared" si="19"/>
        <v>43558</v>
      </c>
    </row>
    <row r="90" spans="1:7" x14ac:dyDescent="0.3">
      <c r="A90" s="15">
        <v>1</v>
      </c>
      <c r="B90" s="8">
        <f t="shared" si="15"/>
        <v>46</v>
      </c>
      <c r="C90" s="8">
        <f t="shared" si="18"/>
        <v>89</v>
      </c>
      <c r="D90" s="8">
        <f t="shared" si="14"/>
        <v>46</v>
      </c>
      <c r="E90" s="8">
        <f t="shared" si="16"/>
        <v>89</v>
      </c>
      <c r="F90" s="8">
        <f t="shared" si="22"/>
        <v>12</v>
      </c>
      <c r="G90" s="11">
        <f t="shared" si="19"/>
        <v>43559</v>
      </c>
    </row>
    <row r="91" spans="1:7" x14ac:dyDescent="0.3">
      <c r="A91" s="15">
        <v>0</v>
      </c>
      <c r="B91" s="8">
        <f t="shared" si="15"/>
        <v>46</v>
      </c>
      <c r="C91" s="8">
        <f t="shared" si="18"/>
        <v>90</v>
      </c>
      <c r="D91" s="8" t="str">
        <f t="shared" si="14"/>
        <v/>
      </c>
      <c r="E91" s="8">
        <f t="shared" si="16"/>
        <v>90</v>
      </c>
      <c r="F91" s="8">
        <f t="shared" si="22"/>
        <v>12</v>
      </c>
      <c r="G91" s="11">
        <f t="shared" si="19"/>
        <v>43560</v>
      </c>
    </row>
    <row r="92" spans="1:7" ht="15" thickBot="1" x14ac:dyDescent="0.35">
      <c r="A92" s="16">
        <v>0</v>
      </c>
      <c r="B92" s="37">
        <f t="shared" si="15"/>
        <v>46</v>
      </c>
      <c r="C92" s="37">
        <f t="shared" si="18"/>
        <v>91</v>
      </c>
      <c r="D92" s="37" t="str">
        <f t="shared" si="14"/>
        <v/>
      </c>
      <c r="E92" s="37">
        <f t="shared" si="16"/>
        <v>91</v>
      </c>
      <c r="F92" s="37">
        <f t="shared" si="22"/>
        <v>12</v>
      </c>
      <c r="G92" s="38">
        <f t="shared" si="19"/>
        <v>43561</v>
      </c>
    </row>
    <row r="93" spans="1:7" x14ac:dyDescent="0.3">
      <c r="A93" s="14">
        <v>0</v>
      </c>
      <c r="B93" s="33">
        <f t="shared" si="15"/>
        <v>46</v>
      </c>
      <c r="C93" s="33">
        <f t="shared" si="18"/>
        <v>92</v>
      </c>
      <c r="D93" s="33" t="str">
        <f t="shared" si="14"/>
        <v/>
      </c>
      <c r="E93" s="33">
        <f t="shared" si="16"/>
        <v>92</v>
      </c>
      <c r="F93" s="33">
        <f>IF(SUM(A93:A99)&gt;0,IF(F86&gt;0,F86+1,F79+1),0)</f>
        <v>13</v>
      </c>
      <c r="G93" s="36">
        <f t="shared" si="19"/>
        <v>43562</v>
      </c>
    </row>
    <row r="94" spans="1:7" x14ac:dyDescent="0.3">
      <c r="A94" s="15">
        <v>1</v>
      </c>
      <c r="B94" s="8">
        <f t="shared" si="15"/>
        <v>47</v>
      </c>
      <c r="C94" s="8">
        <f t="shared" si="18"/>
        <v>93</v>
      </c>
      <c r="D94" s="8">
        <f t="shared" si="14"/>
        <v>47</v>
      </c>
      <c r="E94" s="8">
        <f t="shared" si="16"/>
        <v>93</v>
      </c>
      <c r="F94" s="8">
        <f>F93</f>
        <v>13</v>
      </c>
      <c r="G94" s="11">
        <f t="shared" si="19"/>
        <v>43563</v>
      </c>
    </row>
    <row r="95" spans="1:7" x14ac:dyDescent="0.3">
      <c r="A95" s="15">
        <v>1</v>
      </c>
      <c r="B95" s="8">
        <f t="shared" si="15"/>
        <v>48</v>
      </c>
      <c r="C95" s="8">
        <f t="shared" si="18"/>
        <v>94</v>
      </c>
      <c r="D95" s="8">
        <f t="shared" si="14"/>
        <v>48</v>
      </c>
      <c r="E95" s="8">
        <f t="shared" si="16"/>
        <v>94</v>
      </c>
      <c r="F95" s="8">
        <f t="shared" ref="F95:F99" si="23">F94</f>
        <v>13</v>
      </c>
      <c r="G95" s="11">
        <f t="shared" si="19"/>
        <v>43564</v>
      </c>
    </row>
    <row r="96" spans="1:7" x14ac:dyDescent="0.3">
      <c r="A96" s="15">
        <v>1</v>
      </c>
      <c r="B96" s="8">
        <f t="shared" si="15"/>
        <v>49</v>
      </c>
      <c r="C96" s="8">
        <f t="shared" si="18"/>
        <v>95</v>
      </c>
      <c r="D96" s="8">
        <f t="shared" si="14"/>
        <v>49</v>
      </c>
      <c r="E96" s="8">
        <f t="shared" si="16"/>
        <v>95</v>
      </c>
      <c r="F96" s="8">
        <f t="shared" si="23"/>
        <v>13</v>
      </c>
      <c r="G96" s="11">
        <f t="shared" si="19"/>
        <v>43565</v>
      </c>
    </row>
    <row r="97" spans="1:7" x14ac:dyDescent="0.3">
      <c r="A97" s="15">
        <v>1</v>
      </c>
      <c r="B97" s="8">
        <f t="shared" si="15"/>
        <v>50</v>
      </c>
      <c r="C97" s="8">
        <f t="shared" si="18"/>
        <v>96</v>
      </c>
      <c r="D97" s="8">
        <f t="shared" si="14"/>
        <v>50</v>
      </c>
      <c r="E97" s="8">
        <f t="shared" si="16"/>
        <v>96</v>
      </c>
      <c r="F97" s="8">
        <f t="shared" si="23"/>
        <v>13</v>
      </c>
      <c r="G97" s="11">
        <f t="shared" si="19"/>
        <v>43566</v>
      </c>
    </row>
    <row r="98" spans="1:7" x14ac:dyDescent="0.3">
      <c r="A98" s="15">
        <v>0</v>
      </c>
      <c r="B98" s="8">
        <f t="shared" si="15"/>
        <v>50</v>
      </c>
      <c r="C98" s="8">
        <f t="shared" si="18"/>
        <v>97</v>
      </c>
      <c r="D98" s="8" t="str">
        <f t="shared" si="14"/>
        <v/>
      </c>
      <c r="E98" s="8">
        <f t="shared" si="16"/>
        <v>97</v>
      </c>
      <c r="F98" s="8">
        <f t="shared" si="23"/>
        <v>13</v>
      </c>
      <c r="G98" s="11">
        <f t="shared" si="19"/>
        <v>43567</v>
      </c>
    </row>
    <row r="99" spans="1:7" ht="15" thickBot="1" x14ac:dyDescent="0.35">
      <c r="A99" s="16">
        <v>0</v>
      </c>
      <c r="B99" s="37">
        <f t="shared" si="15"/>
        <v>50</v>
      </c>
      <c r="C99" s="37">
        <f t="shared" si="18"/>
        <v>98</v>
      </c>
      <c r="D99" s="37" t="str">
        <f t="shared" si="14"/>
        <v/>
      </c>
      <c r="E99" s="37">
        <f t="shared" si="16"/>
        <v>98</v>
      </c>
      <c r="F99" s="37">
        <f t="shared" si="23"/>
        <v>13</v>
      </c>
      <c r="G99" s="38">
        <f t="shared" si="19"/>
        <v>43568</v>
      </c>
    </row>
    <row r="100" spans="1:7" x14ac:dyDescent="0.3">
      <c r="A100" s="14">
        <v>0</v>
      </c>
      <c r="B100" s="33">
        <f t="shared" si="15"/>
        <v>50</v>
      </c>
      <c r="C100" s="33">
        <f t="shared" si="18"/>
        <v>99</v>
      </c>
      <c r="D100" s="33" t="str">
        <f t="shared" si="14"/>
        <v/>
      </c>
      <c r="E100" s="33">
        <f t="shared" si="16"/>
        <v>99</v>
      </c>
      <c r="F100" s="33">
        <f>IF(SUM(A100:A106)&gt;0,IF(F93&gt;0,F93+1,F86+1),0)</f>
        <v>14</v>
      </c>
      <c r="G100" s="36">
        <f t="shared" si="19"/>
        <v>43569</v>
      </c>
    </row>
    <row r="101" spans="1:7" x14ac:dyDescent="0.3">
      <c r="A101" s="15">
        <v>1</v>
      </c>
      <c r="B101" s="8">
        <f t="shared" si="15"/>
        <v>51</v>
      </c>
      <c r="C101" s="8">
        <f t="shared" si="18"/>
        <v>100</v>
      </c>
      <c r="D101" s="8">
        <f t="shared" si="14"/>
        <v>51</v>
      </c>
      <c r="E101" s="8">
        <f t="shared" si="16"/>
        <v>100</v>
      </c>
      <c r="F101" s="8">
        <f>F100</f>
        <v>14</v>
      </c>
      <c r="G101" s="11">
        <f t="shared" si="19"/>
        <v>43570</v>
      </c>
    </row>
    <row r="102" spans="1:7" x14ac:dyDescent="0.3">
      <c r="A102" s="15">
        <v>1</v>
      </c>
      <c r="B102" s="8">
        <f t="shared" si="15"/>
        <v>52</v>
      </c>
      <c r="C102" s="8">
        <f t="shared" si="18"/>
        <v>101</v>
      </c>
      <c r="D102" s="8">
        <f t="shared" si="14"/>
        <v>52</v>
      </c>
      <c r="E102" s="8">
        <f t="shared" si="16"/>
        <v>101</v>
      </c>
      <c r="F102" s="8">
        <f t="shared" ref="F102:F106" si="24">F101</f>
        <v>14</v>
      </c>
      <c r="G102" s="11">
        <f t="shared" si="19"/>
        <v>43571</v>
      </c>
    </row>
    <row r="103" spans="1:7" x14ac:dyDescent="0.3">
      <c r="A103" s="15">
        <v>1</v>
      </c>
      <c r="B103" s="8">
        <f t="shared" si="15"/>
        <v>53</v>
      </c>
      <c r="C103" s="8">
        <f t="shared" si="18"/>
        <v>102</v>
      </c>
      <c r="D103" s="8">
        <f t="shared" si="14"/>
        <v>53</v>
      </c>
      <c r="E103" s="8">
        <f t="shared" si="16"/>
        <v>102</v>
      </c>
      <c r="F103" s="8">
        <f t="shared" si="24"/>
        <v>14</v>
      </c>
      <c r="G103" s="11">
        <f t="shared" si="19"/>
        <v>43572</v>
      </c>
    </row>
    <row r="104" spans="1:7" x14ac:dyDescent="0.3">
      <c r="A104" s="15">
        <v>1</v>
      </c>
      <c r="B104" s="8">
        <f t="shared" si="15"/>
        <v>54</v>
      </c>
      <c r="C104" s="8">
        <f t="shared" si="18"/>
        <v>103</v>
      </c>
      <c r="D104" s="8">
        <f t="shared" si="14"/>
        <v>54</v>
      </c>
      <c r="E104" s="8">
        <f t="shared" si="16"/>
        <v>103</v>
      </c>
      <c r="F104" s="8">
        <f t="shared" si="24"/>
        <v>14</v>
      </c>
      <c r="G104" s="11">
        <f t="shared" si="19"/>
        <v>43573</v>
      </c>
    </row>
    <row r="105" spans="1:7" x14ac:dyDescent="0.3">
      <c r="A105" s="15">
        <v>0</v>
      </c>
      <c r="B105" s="8">
        <f t="shared" si="15"/>
        <v>54</v>
      </c>
      <c r="C105" s="8">
        <f t="shared" si="18"/>
        <v>104</v>
      </c>
      <c r="D105" s="8" t="str">
        <f t="shared" si="14"/>
        <v/>
      </c>
      <c r="E105" s="8">
        <f t="shared" si="16"/>
        <v>104</v>
      </c>
      <c r="F105" s="8">
        <f t="shared" si="24"/>
        <v>14</v>
      </c>
      <c r="G105" s="11">
        <f t="shared" si="19"/>
        <v>43574</v>
      </c>
    </row>
    <row r="106" spans="1:7" ht="15" thickBot="1" x14ac:dyDescent="0.35">
      <c r="A106" s="16">
        <v>0</v>
      </c>
      <c r="B106" s="37">
        <f t="shared" si="15"/>
        <v>54</v>
      </c>
      <c r="C106" s="37">
        <f t="shared" si="18"/>
        <v>105</v>
      </c>
      <c r="D106" s="37" t="str">
        <f t="shared" si="14"/>
        <v/>
      </c>
      <c r="E106" s="37">
        <f t="shared" si="16"/>
        <v>105</v>
      </c>
      <c r="F106" s="37">
        <f t="shared" si="24"/>
        <v>14</v>
      </c>
      <c r="G106" s="38">
        <f t="shared" si="19"/>
        <v>43575</v>
      </c>
    </row>
    <row r="107" spans="1:7" x14ac:dyDescent="0.3">
      <c r="A107" s="14">
        <v>0</v>
      </c>
      <c r="B107" s="33">
        <f t="shared" si="15"/>
        <v>54</v>
      </c>
      <c r="C107" s="33">
        <f t="shared" si="18"/>
        <v>106</v>
      </c>
      <c r="D107" s="33" t="str">
        <f t="shared" si="14"/>
        <v/>
      </c>
      <c r="E107" s="33">
        <f t="shared" si="16"/>
        <v>106</v>
      </c>
      <c r="F107" s="33">
        <f>IF(SUM(A107:A113)&gt;0,IF(F100&gt;0,F100+1,F93+1),0)</f>
        <v>15</v>
      </c>
      <c r="G107" s="36">
        <f t="shared" si="19"/>
        <v>43576</v>
      </c>
    </row>
    <row r="108" spans="1:7" x14ac:dyDescent="0.3">
      <c r="A108" s="15">
        <v>1</v>
      </c>
      <c r="B108" s="8">
        <f t="shared" si="15"/>
        <v>55</v>
      </c>
      <c r="C108" s="8">
        <f t="shared" si="18"/>
        <v>107</v>
      </c>
      <c r="D108" s="8">
        <f t="shared" si="14"/>
        <v>55</v>
      </c>
      <c r="E108" s="8">
        <f t="shared" si="16"/>
        <v>107</v>
      </c>
      <c r="F108" s="8">
        <f>F107</f>
        <v>15</v>
      </c>
      <c r="G108" s="11">
        <f t="shared" si="19"/>
        <v>43577</v>
      </c>
    </row>
    <row r="109" spans="1:7" x14ac:dyDescent="0.3">
      <c r="A109" s="15">
        <v>1</v>
      </c>
      <c r="B109" s="8">
        <f t="shared" si="15"/>
        <v>56</v>
      </c>
      <c r="C109" s="8">
        <f t="shared" si="18"/>
        <v>108</v>
      </c>
      <c r="D109" s="8">
        <f t="shared" si="14"/>
        <v>56</v>
      </c>
      <c r="E109" s="8">
        <f t="shared" si="16"/>
        <v>108</v>
      </c>
      <c r="F109" s="8">
        <f t="shared" ref="F109:F113" si="25">F108</f>
        <v>15</v>
      </c>
      <c r="G109" s="11">
        <f t="shared" si="19"/>
        <v>43578</v>
      </c>
    </row>
    <row r="110" spans="1:7" x14ac:dyDescent="0.3">
      <c r="A110" s="15">
        <v>1</v>
      </c>
      <c r="B110" s="8">
        <f t="shared" si="15"/>
        <v>57</v>
      </c>
      <c r="C110" s="8">
        <f t="shared" si="18"/>
        <v>109</v>
      </c>
      <c r="D110" s="8">
        <f t="shared" si="14"/>
        <v>57</v>
      </c>
      <c r="E110" s="8">
        <f t="shared" si="16"/>
        <v>109</v>
      </c>
      <c r="F110" s="8">
        <f t="shared" si="25"/>
        <v>15</v>
      </c>
      <c r="G110" s="11">
        <f t="shared" si="19"/>
        <v>43579</v>
      </c>
    </row>
    <row r="111" spans="1:7" x14ac:dyDescent="0.3">
      <c r="A111" s="15">
        <v>1</v>
      </c>
      <c r="B111" s="8">
        <f t="shared" si="15"/>
        <v>58</v>
      </c>
      <c r="C111" s="8">
        <f t="shared" si="18"/>
        <v>110</v>
      </c>
      <c r="D111" s="8">
        <f t="shared" si="14"/>
        <v>58</v>
      </c>
      <c r="E111" s="8">
        <f t="shared" si="16"/>
        <v>110</v>
      </c>
      <c r="F111" s="8">
        <f t="shared" si="25"/>
        <v>15</v>
      </c>
      <c r="G111" s="11">
        <f t="shared" si="19"/>
        <v>43580</v>
      </c>
    </row>
    <row r="112" spans="1:7" x14ac:dyDescent="0.3">
      <c r="A112" s="15">
        <v>0</v>
      </c>
      <c r="B112" s="8">
        <f t="shared" si="15"/>
        <v>58</v>
      </c>
      <c r="C112" s="8">
        <f t="shared" si="18"/>
        <v>111</v>
      </c>
      <c r="D112" s="8" t="str">
        <f t="shared" si="14"/>
        <v/>
      </c>
      <c r="E112" s="8">
        <f t="shared" si="16"/>
        <v>111</v>
      </c>
      <c r="F112" s="8">
        <f t="shared" si="25"/>
        <v>15</v>
      </c>
      <c r="G112" s="11">
        <f t="shared" si="19"/>
        <v>43581</v>
      </c>
    </row>
    <row r="113" spans="1:7" ht="15" thickBot="1" x14ac:dyDescent="0.35">
      <c r="A113" s="16">
        <v>0</v>
      </c>
      <c r="B113" s="37">
        <f t="shared" si="15"/>
        <v>58</v>
      </c>
      <c r="C113" s="37">
        <f t="shared" si="18"/>
        <v>112</v>
      </c>
      <c r="D113" s="37" t="str">
        <f t="shared" si="14"/>
        <v/>
      </c>
      <c r="E113" s="37">
        <f t="shared" si="16"/>
        <v>112</v>
      </c>
      <c r="F113" s="37">
        <f t="shared" si="25"/>
        <v>15</v>
      </c>
      <c r="G113" s="38">
        <f t="shared" si="19"/>
        <v>43582</v>
      </c>
    </row>
    <row r="114" spans="1:7" x14ac:dyDescent="0.3">
      <c r="A114" s="14">
        <v>0</v>
      </c>
      <c r="B114" s="33">
        <f t="shared" si="15"/>
        <v>58</v>
      </c>
      <c r="C114" s="33">
        <f t="shared" si="18"/>
        <v>113</v>
      </c>
      <c r="D114" s="33" t="str">
        <f t="shared" si="14"/>
        <v/>
      </c>
      <c r="E114" s="33">
        <f t="shared" si="16"/>
        <v>113</v>
      </c>
      <c r="F114" s="33">
        <f>IF(SUM(A114:A120)&gt;0,IF(F107&gt;0,F107+1,F100+1),0)</f>
        <v>16</v>
      </c>
      <c r="G114" s="36">
        <f t="shared" si="19"/>
        <v>43583</v>
      </c>
    </row>
    <row r="115" spans="1:7" x14ac:dyDescent="0.3">
      <c r="A115" s="15">
        <v>1</v>
      </c>
      <c r="B115" s="8">
        <f t="shared" si="15"/>
        <v>59</v>
      </c>
      <c r="C115" s="8">
        <f t="shared" si="18"/>
        <v>114</v>
      </c>
      <c r="D115" s="8">
        <f t="shared" si="14"/>
        <v>59</v>
      </c>
      <c r="E115" s="8">
        <f t="shared" si="16"/>
        <v>114</v>
      </c>
      <c r="F115" s="8">
        <f>F114</f>
        <v>16</v>
      </c>
      <c r="G115" s="11">
        <f t="shared" si="19"/>
        <v>43584</v>
      </c>
    </row>
    <row r="116" spans="1:7" x14ac:dyDescent="0.3">
      <c r="A116" s="15">
        <v>1</v>
      </c>
      <c r="B116" s="8">
        <f t="shared" si="15"/>
        <v>60</v>
      </c>
      <c r="C116" s="8">
        <f t="shared" si="18"/>
        <v>115</v>
      </c>
      <c r="D116" s="8">
        <f t="shared" si="14"/>
        <v>60</v>
      </c>
      <c r="E116" s="8">
        <f t="shared" si="16"/>
        <v>115</v>
      </c>
      <c r="F116" s="8">
        <f t="shared" ref="F116:F120" si="26">F115</f>
        <v>16</v>
      </c>
      <c r="G116" s="11">
        <f t="shared" si="19"/>
        <v>43585</v>
      </c>
    </row>
    <row r="117" spans="1:7" x14ac:dyDescent="0.3">
      <c r="A117" s="15">
        <v>1</v>
      </c>
      <c r="B117" s="8">
        <f t="shared" si="15"/>
        <v>61</v>
      </c>
      <c r="C117" s="8">
        <f t="shared" si="18"/>
        <v>116</v>
      </c>
      <c r="D117" s="8">
        <f t="shared" si="14"/>
        <v>61</v>
      </c>
      <c r="E117" s="8">
        <f t="shared" si="16"/>
        <v>116</v>
      </c>
      <c r="F117" s="8">
        <f t="shared" si="26"/>
        <v>16</v>
      </c>
      <c r="G117" s="11">
        <f t="shared" si="19"/>
        <v>43586</v>
      </c>
    </row>
    <row r="118" spans="1:7" x14ac:dyDescent="0.3">
      <c r="A118" s="15">
        <v>1</v>
      </c>
      <c r="B118" s="8">
        <f t="shared" si="15"/>
        <v>62</v>
      </c>
      <c r="C118" s="8">
        <f t="shared" si="18"/>
        <v>117</v>
      </c>
      <c r="D118" s="8">
        <f t="shared" si="14"/>
        <v>62</v>
      </c>
      <c r="E118" s="8">
        <f t="shared" si="16"/>
        <v>117</v>
      </c>
      <c r="F118" s="8">
        <f t="shared" si="26"/>
        <v>16</v>
      </c>
      <c r="G118" s="11">
        <f t="shared" si="19"/>
        <v>43587</v>
      </c>
    </row>
    <row r="119" spans="1:7" x14ac:dyDescent="0.3">
      <c r="A119" s="15">
        <v>0</v>
      </c>
      <c r="B119" s="8">
        <f t="shared" si="15"/>
        <v>62</v>
      </c>
      <c r="C119" s="8">
        <f t="shared" si="18"/>
        <v>118</v>
      </c>
      <c r="D119" s="8" t="str">
        <f t="shared" si="14"/>
        <v/>
      </c>
      <c r="E119" s="8">
        <f t="shared" si="16"/>
        <v>118</v>
      </c>
      <c r="F119" s="8">
        <f t="shared" si="26"/>
        <v>16</v>
      </c>
      <c r="G119" s="11">
        <f t="shared" si="19"/>
        <v>43588</v>
      </c>
    </row>
    <row r="120" spans="1:7" ht="15" thickBot="1" x14ac:dyDescent="0.35">
      <c r="A120" s="16">
        <v>0</v>
      </c>
      <c r="B120" s="37">
        <f t="shared" si="15"/>
        <v>62</v>
      </c>
      <c r="C120" s="37">
        <f t="shared" si="18"/>
        <v>119</v>
      </c>
      <c r="D120" s="37" t="str">
        <f t="shared" si="14"/>
        <v/>
      </c>
      <c r="E120" s="37">
        <f t="shared" si="16"/>
        <v>119</v>
      </c>
      <c r="F120" s="37">
        <f t="shared" si="26"/>
        <v>16</v>
      </c>
      <c r="G120" s="38">
        <f t="shared" si="19"/>
        <v>43589</v>
      </c>
    </row>
    <row r="121" spans="1:7" x14ac:dyDescent="0.3">
      <c r="A121" s="14">
        <v>0</v>
      </c>
      <c r="B121" s="33">
        <f t="shared" si="15"/>
        <v>62</v>
      </c>
      <c r="C121" s="33">
        <f t="shared" si="18"/>
        <v>120</v>
      </c>
      <c r="D121" s="33" t="str">
        <f t="shared" si="14"/>
        <v/>
      </c>
      <c r="E121" s="33">
        <f t="shared" si="16"/>
        <v>120</v>
      </c>
      <c r="F121" s="33">
        <f>IF(SUM(A121:A127)&gt;0,IF(F114&gt;0,F114+1,F107+1),0)</f>
        <v>17</v>
      </c>
      <c r="G121" s="36">
        <f t="shared" si="19"/>
        <v>43590</v>
      </c>
    </row>
    <row r="122" spans="1:7" x14ac:dyDescent="0.3">
      <c r="A122" s="15">
        <v>1</v>
      </c>
      <c r="B122" s="8">
        <f t="shared" si="15"/>
        <v>63</v>
      </c>
      <c r="C122" s="8">
        <f t="shared" si="18"/>
        <v>121</v>
      </c>
      <c r="D122" s="8">
        <f t="shared" si="14"/>
        <v>63</v>
      </c>
      <c r="E122" s="8">
        <f t="shared" si="16"/>
        <v>121</v>
      </c>
      <c r="F122" s="8">
        <f>F121</f>
        <v>17</v>
      </c>
      <c r="G122" s="11">
        <f t="shared" si="19"/>
        <v>43591</v>
      </c>
    </row>
    <row r="123" spans="1:7" x14ac:dyDescent="0.3">
      <c r="A123" s="15">
        <v>1</v>
      </c>
      <c r="B123" s="8">
        <f t="shared" si="15"/>
        <v>64</v>
      </c>
      <c r="C123" s="8">
        <f t="shared" si="18"/>
        <v>122</v>
      </c>
      <c r="D123" s="8">
        <f t="shared" si="14"/>
        <v>64</v>
      </c>
      <c r="E123" s="8">
        <f t="shared" si="16"/>
        <v>122</v>
      </c>
      <c r="F123" s="8">
        <f t="shared" ref="F123:F127" si="27">F122</f>
        <v>17</v>
      </c>
      <c r="G123" s="11">
        <f t="shared" si="19"/>
        <v>43592</v>
      </c>
    </row>
    <row r="124" spans="1:7" x14ac:dyDescent="0.3">
      <c r="A124" s="15">
        <v>1</v>
      </c>
      <c r="B124" s="8">
        <f t="shared" si="15"/>
        <v>65</v>
      </c>
      <c r="C124" s="8">
        <f t="shared" si="18"/>
        <v>123</v>
      </c>
      <c r="D124" s="8">
        <f t="shared" si="14"/>
        <v>65</v>
      </c>
      <c r="E124" s="8">
        <f t="shared" si="16"/>
        <v>123</v>
      </c>
      <c r="F124" s="8">
        <f t="shared" si="27"/>
        <v>17</v>
      </c>
      <c r="G124" s="11">
        <f t="shared" si="19"/>
        <v>43593</v>
      </c>
    </row>
    <row r="125" spans="1:7" x14ac:dyDescent="0.3">
      <c r="A125" s="15">
        <v>0</v>
      </c>
      <c r="B125" s="8">
        <f t="shared" si="15"/>
        <v>65</v>
      </c>
      <c r="C125" s="8">
        <f t="shared" si="18"/>
        <v>124</v>
      </c>
      <c r="D125" s="8" t="str">
        <f t="shared" si="14"/>
        <v/>
      </c>
      <c r="E125" s="8">
        <f t="shared" si="16"/>
        <v>124</v>
      </c>
      <c r="F125" s="8">
        <f t="shared" si="27"/>
        <v>17</v>
      </c>
      <c r="G125" s="11">
        <f t="shared" si="19"/>
        <v>43594</v>
      </c>
    </row>
    <row r="126" spans="1:7" x14ac:dyDescent="0.3">
      <c r="A126" s="15">
        <v>0</v>
      </c>
      <c r="B126" s="8">
        <f t="shared" si="15"/>
        <v>65</v>
      </c>
      <c r="C126" s="8">
        <f t="shared" si="18"/>
        <v>125</v>
      </c>
      <c r="D126" s="8" t="str">
        <f t="shared" si="14"/>
        <v/>
      </c>
      <c r="E126" s="8">
        <f t="shared" si="16"/>
        <v>125</v>
      </c>
      <c r="F126" s="8">
        <f t="shared" si="27"/>
        <v>17</v>
      </c>
      <c r="G126" s="11">
        <f t="shared" si="19"/>
        <v>43595</v>
      </c>
    </row>
    <row r="127" spans="1:7" ht="15" thickBot="1" x14ac:dyDescent="0.35">
      <c r="A127" s="16">
        <v>0</v>
      </c>
      <c r="B127" s="37">
        <f t="shared" si="15"/>
        <v>65</v>
      </c>
      <c r="C127" s="37">
        <f t="shared" si="18"/>
        <v>126</v>
      </c>
      <c r="D127" s="37" t="str">
        <f t="shared" si="14"/>
        <v/>
      </c>
      <c r="E127" s="37">
        <f t="shared" si="16"/>
        <v>126</v>
      </c>
      <c r="F127" s="37">
        <f t="shared" si="27"/>
        <v>17</v>
      </c>
      <c r="G127" s="38">
        <f t="shared" si="19"/>
        <v>43596</v>
      </c>
    </row>
  </sheetData>
  <sheetProtection selectLockedCells="1"/>
  <dataValidations count="1">
    <dataValidation type="list" allowBlank="1" showInputMessage="1" showErrorMessage="1" sqref="A2:A127" xr:uid="{11D2AFC4-07E1-4D21-90C0-4A70736B9DB5}">
      <formula1>"0,1"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0DE5-1653-4DEB-A740-8A737AC7DDB7}">
  <dimension ref="A1:I201"/>
  <sheetViews>
    <sheetView workbookViewId="0">
      <pane xSplit="2" ySplit="1" topLeftCell="C11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ColWidth="8.88671875" defaultRowHeight="14.4" x14ac:dyDescent="0.3"/>
  <cols>
    <col min="1" max="4" width="6.6640625" style="12" customWidth="1"/>
    <col min="5" max="5" width="30.6640625" style="9" customWidth="1"/>
    <col min="6" max="6" width="24.6640625" style="9" customWidth="1"/>
    <col min="7" max="7" width="66.33203125" style="29" customWidth="1"/>
    <col min="8" max="8" width="60.6640625" style="29" customWidth="1"/>
    <col min="9" max="9" width="6.6640625" style="12" customWidth="1"/>
    <col min="10" max="16384" width="8.88671875" style="9"/>
  </cols>
  <sheetData>
    <row r="1" spans="1:9" x14ac:dyDescent="0.3">
      <c r="A1" s="12" t="s">
        <v>66</v>
      </c>
      <c r="B1" s="8" t="s">
        <v>0</v>
      </c>
      <c r="C1" s="8" t="s">
        <v>2</v>
      </c>
      <c r="D1" s="8" t="s">
        <v>357</v>
      </c>
      <c r="E1" s="27" t="s">
        <v>1</v>
      </c>
      <c r="F1" s="8" t="s">
        <v>5</v>
      </c>
      <c r="G1" s="7" t="s">
        <v>6</v>
      </c>
      <c r="H1" s="7" t="s">
        <v>9</v>
      </c>
      <c r="I1" s="8" t="s">
        <v>8</v>
      </c>
    </row>
    <row r="2" spans="1:9" x14ac:dyDescent="0.3">
      <c r="A2" s="8">
        <f t="shared" ref="A2:A46" si="0">VLOOKUP(B2,Calendar65,2)</f>
        <v>2</v>
      </c>
      <c r="B2" s="8">
        <v>1</v>
      </c>
      <c r="C2" s="8">
        <f t="shared" ref="C2:C46" si="1">VLOOKUP(B2,Calendar65,3,0)</f>
        <v>1</v>
      </c>
      <c r="D2" s="8">
        <v>1</v>
      </c>
      <c r="E2" s="28">
        <f t="shared" ref="E2:E46" si="2">VLOOKUP(B2,Calendar65,4,0)</f>
        <v>43472</v>
      </c>
      <c r="F2" s="3" t="s">
        <v>97</v>
      </c>
      <c r="G2" s="4" t="s">
        <v>14</v>
      </c>
      <c r="H2" s="4" t="s">
        <v>11</v>
      </c>
      <c r="I2" s="8" t="e">
        <f t="shared" ref="I2:I78" si="3">MATCH(H2,CLO,0)</f>
        <v>#N/A</v>
      </c>
    </row>
    <row r="3" spans="1:9" x14ac:dyDescent="0.3">
      <c r="A3" s="8">
        <f>A2</f>
        <v>2</v>
      </c>
      <c r="B3" s="8">
        <f>B2</f>
        <v>1</v>
      </c>
      <c r="C3" s="8">
        <f>C2</f>
        <v>1</v>
      </c>
      <c r="D3" s="8">
        <v>2</v>
      </c>
      <c r="E3" s="28">
        <f>E2</f>
        <v>43472</v>
      </c>
      <c r="F3" s="3" t="s">
        <v>99</v>
      </c>
      <c r="G3" s="4"/>
      <c r="H3" s="4"/>
      <c r="I3" s="8"/>
    </row>
    <row r="4" spans="1:9" x14ac:dyDescent="0.3">
      <c r="A4" s="8">
        <f t="shared" si="0"/>
        <v>3</v>
      </c>
      <c r="B4" s="8">
        <v>2</v>
      </c>
      <c r="C4" s="8">
        <f t="shared" si="1"/>
        <v>1</v>
      </c>
      <c r="D4" s="8"/>
      <c r="E4" s="28">
        <f t="shared" si="2"/>
        <v>43473</v>
      </c>
      <c r="F4" s="3" t="s">
        <v>100</v>
      </c>
      <c r="G4" s="4" t="s">
        <v>15</v>
      </c>
      <c r="H4" s="4" t="s">
        <v>11</v>
      </c>
      <c r="I4" s="8" t="e">
        <f t="shared" si="3"/>
        <v>#N/A</v>
      </c>
    </row>
    <row r="5" spans="1:9" x14ac:dyDescent="0.3">
      <c r="A5" s="8">
        <f>A4</f>
        <v>3</v>
      </c>
      <c r="B5" s="8">
        <f>B4</f>
        <v>2</v>
      </c>
      <c r="C5" s="8">
        <f>C4</f>
        <v>1</v>
      </c>
      <c r="D5" s="8">
        <v>2</v>
      </c>
      <c r="E5" s="28">
        <f>E4</f>
        <v>43473</v>
      </c>
      <c r="F5" s="3" t="s">
        <v>98</v>
      </c>
      <c r="G5" s="4"/>
      <c r="H5" s="4"/>
      <c r="I5" s="8"/>
    </row>
    <row r="6" spans="1:9" x14ac:dyDescent="0.3">
      <c r="A6" s="8">
        <f t="shared" si="0"/>
        <v>4</v>
      </c>
      <c r="B6" s="8">
        <v>3</v>
      </c>
      <c r="C6" s="8">
        <f t="shared" si="1"/>
        <v>1</v>
      </c>
      <c r="D6" s="8"/>
      <c r="E6" s="28">
        <f t="shared" si="2"/>
        <v>43474</v>
      </c>
      <c r="F6" s="3" t="s">
        <v>100</v>
      </c>
      <c r="G6" s="4" t="s">
        <v>16</v>
      </c>
      <c r="H6" s="4" t="s">
        <v>11</v>
      </c>
      <c r="I6" s="8" t="e">
        <f t="shared" si="3"/>
        <v>#N/A</v>
      </c>
    </row>
    <row r="7" spans="1:9" x14ac:dyDescent="0.3">
      <c r="A7" s="8">
        <f>A6</f>
        <v>4</v>
      </c>
      <c r="B7" s="8">
        <f>B6</f>
        <v>3</v>
      </c>
      <c r="C7" s="8">
        <f>C6</f>
        <v>1</v>
      </c>
      <c r="D7" s="8">
        <v>2</v>
      </c>
      <c r="E7" s="28">
        <f>E6</f>
        <v>43474</v>
      </c>
      <c r="F7" s="3"/>
      <c r="G7" s="4"/>
      <c r="H7" s="4"/>
      <c r="I7" s="8"/>
    </row>
    <row r="8" spans="1:9" x14ac:dyDescent="0.3">
      <c r="A8" s="8">
        <f t="shared" si="0"/>
        <v>5</v>
      </c>
      <c r="B8" s="8">
        <v>4</v>
      </c>
      <c r="C8" s="8">
        <f t="shared" si="1"/>
        <v>1</v>
      </c>
      <c r="D8" s="8"/>
      <c r="E8" s="28">
        <f t="shared" si="2"/>
        <v>43475</v>
      </c>
      <c r="F8" s="3" t="s">
        <v>98</v>
      </c>
      <c r="G8" s="4" t="s">
        <v>43</v>
      </c>
      <c r="H8" s="4" t="s">
        <v>11</v>
      </c>
      <c r="I8" s="8" t="e">
        <f t="shared" si="3"/>
        <v>#N/A</v>
      </c>
    </row>
    <row r="9" spans="1:9" x14ac:dyDescent="0.3">
      <c r="A9" s="8">
        <f>A8</f>
        <v>5</v>
      </c>
      <c r="B9" s="8">
        <f>B8</f>
        <v>4</v>
      </c>
      <c r="C9" s="8">
        <f>C8</f>
        <v>1</v>
      </c>
      <c r="D9" s="8">
        <v>2</v>
      </c>
      <c r="E9" s="28">
        <f>E8</f>
        <v>43475</v>
      </c>
      <c r="F9" s="3"/>
      <c r="G9" s="4"/>
      <c r="H9" s="4"/>
      <c r="I9" s="8"/>
    </row>
    <row r="10" spans="1:9" x14ac:dyDescent="0.3">
      <c r="A10" s="8">
        <f t="shared" si="0"/>
        <v>9</v>
      </c>
      <c r="B10" s="8">
        <v>5</v>
      </c>
      <c r="C10" s="8">
        <f t="shared" si="1"/>
        <v>2</v>
      </c>
      <c r="D10" s="8"/>
      <c r="E10" s="28">
        <f t="shared" si="2"/>
        <v>43479</v>
      </c>
      <c r="F10" s="3" t="s">
        <v>97</v>
      </c>
      <c r="G10" s="4" t="s">
        <v>49</v>
      </c>
      <c r="H10" s="4" t="s">
        <v>11</v>
      </c>
      <c r="I10" s="8" t="e">
        <f t="shared" si="3"/>
        <v>#N/A</v>
      </c>
    </row>
    <row r="11" spans="1:9" x14ac:dyDescent="0.3">
      <c r="A11" s="8">
        <f>A10</f>
        <v>9</v>
      </c>
      <c r="B11" s="8">
        <f>B10</f>
        <v>5</v>
      </c>
      <c r="C11" s="8">
        <f>C10</f>
        <v>2</v>
      </c>
      <c r="D11" s="8">
        <v>2</v>
      </c>
      <c r="E11" s="28">
        <f>E10</f>
        <v>43479</v>
      </c>
      <c r="F11" s="3"/>
      <c r="G11" s="4"/>
      <c r="H11" s="4"/>
      <c r="I11" s="8"/>
    </row>
    <row r="12" spans="1:9" x14ac:dyDescent="0.3">
      <c r="A12" s="8">
        <f t="shared" si="0"/>
        <v>10</v>
      </c>
      <c r="B12" s="8">
        <v>6</v>
      </c>
      <c r="C12" s="8">
        <f t="shared" si="1"/>
        <v>2</v>
      </c>
      <c r="D12" s="8"/>
      <c r="E12" s="28">
        <f t="shared" si="2"/>
        <v>43480</v>
      </c>
      <c r="F12" s="3" t="s">
        <v>97</v>
      </c>
      <c r="G12" s="4" t="s">
        <v>17</v>
      </c>
      <c r="H12" s="4" t="s">
        <v>11</v>
      </c>
      <c r="I12" s="8" t="e">
        <f t="shared" si="3"/>
        <v>#N/A</v>
      </c>
    </row>
    <row r="13" spans="1:9" x14ac:dyDescent="0.3">
      <c r="A13" s="8">
        <f>A12</f>
        <v>10</v>
      </c>
      <c r="B13" s="8">
        <f>B12</f>
        <v>6</v>
      </c>
      <c r="C13" s="8">
        <f>C12</f>
        <v>2</v>
      </c>
      <c r="D13" s="8">
        <v>2</v>
      </c>
      <c r="E13" s="28">
        <f>E12</f>
        <v>43480</v>
      </c>
      <c r="F13" s="3"/>
      <c r="G13" s="4"/>
      <c r="H13" s="4"/>
      <c r="I13" s="8"/>
    </row>
    <row r="14" spans="1:9" x14ac:dyDescent="0.3">
      <c r="A14" s="8">
        <f t="shared" si="0"/>
        <v>11</v>
      </c>
      <c r="B14" s="8">
        <v>7</v>
      </c>
      <c r="C14" s="8">
        <f t="shared" si="1"/>
        <v>2</v>
      </c>
      <c r="D14" s="8"/>
      <c r="E14" s="28">
        <f t="shared" si="2"/>
        <v>43481</v>
      </c>
      <c r="F14" s="3" t="s">
        <v>97</v>
      </c>
      <c r="G14" s="4" t="s">
        <v>44</v>
      </c>
      <c r="H14" s="4" t="s">
        <v>11</v>
      </c>
      <c r="I14" s="8" t="e">
        <f t="shared" si="3"/>
        <v>#N/A</v>
      </c>
    </row>
    <row r="15" spans="1:9" x14ac:dyDescent="0.3">
      <c r="A15" s="8">
        <f>A14</f>
        <v>11</v>
      </c>
      <c r="B15" s="8">
        <f>B14</f>
        <v>7</v>
      </c>
      <c r="C15" s="8">
        <f>C14</f>
        <v>2</v>
      </c>
      <c r="D15" s="8">
        <v>2</v>
      </c>
      <c r="E15" s="28">
        <f>E14</f>
        <v>43481</v>
      </c>
      <c r="F15" s="3"/>
      <c r="G15" s="4"/>
      <c r="H15" s="4"/>
      <c r="I15" s="8"/>
    </row>
    <row r="16" spans="1:9" x14ac:dyDescent="0.3">
      <c r="A16" s="8">
        <f t="shared" si="0"/>
        <v>12</v>
      </c>
      <c r="B16" s="8">
        <v>8</v>
      </c>
      <c r="C16" s="8">
        <f t="shared" si="1"/>
        <v>2</v>
      </c>
      <c r="D16" s="8"/>
      <c r="E16" s="28">
        <f t="shared" si="2"/>
        <v>43482</v>
      </c>
      <c r="F16" s="3" t="s">
        <v>97</v>
      </c>
      <c r="G16" s="4" t="s">
        <v>18</v>
      </c>
      <c r="H16" s="4" t="s">
        <v>11</v>
      </c>
      <c r="I16" s="8" t="e">
        <f t="shared" si="3"/>
        <v>#N/A</v>
      </c>
    </row>
    <row r="17" spans="1:9" x14ac:dyDescent="0.3">
      <c r="A17" s="8">
        <f>A16</f>
        <v>12</v>
      </c>
      <c r="B17" s="8">
        <f>B16</f>
        <v>8</v>
      </c>
      <c r="C17" s="8">
        <f>C16</f>
        <v>2</v>
      </c>
      <c r="D17" s="8">
        <v>2</v>
      </c>
      <c r="E17" s="28">
        <f>E16</f>
        <v>43482</v>
      </c>
      <c r="F17" s="3"/>
      <c r="G17" s="4"/>
      <c r="H17" s="4"/>
      <c r="I17" s="8"/>
    </row>
    <row r="18" spans="1:9" x14ac:dyDescent="0.3">
      <c r="A18" s="8">
        <f t="shared" si="0"/>
        <v>17</v>
      </c>
      <c r="B18" s="8">
        <v>9</v>
      </c>
      <c r="C18" s="8">
        <f t="shared" si="1"/>
        <v>3</v>
      </c>
      <c r="D18" s="8"/>
      <c r="E18" s="28">
        <f t="shared" si="2"/>
        <v>43487</v>
      </c>
      <c r="F18" s="3" t="s">
        <v>97</v>
      </c>
      <c r="G18" s="4" t="s">
        <v>19</v>
      </c>
      <c r="H18" s="4" t="s">
        <v>11</v>
      </c>
      <c r="I18" s="8" t="e">
        <f t="shared" si="3"/>
        <v>#N/A</v>
      </c>
    </row>
    <row r="19" spans="1:9" x14ac:dyDescent="0.3">
      <c r="A19" s="8">
        <f>A18</f>
        <v>17</v>
      </c>
      <c r="B19" s="8">
        <f>B18</f>
        <v>9</v>
      </c>
      <c r="C19" s="8">
        <f>C18</f>
        <v>3</v>
      </c>
      <c r="D19" s="8">
        <v>2</v>
      </c>
      <c r="E19" s="28">
        <f>E18</f>
        <v>43487</v>
      </c>
      <c r="F19" s="3"/>
      <c r="G19" s="4"/>
      <c r="H19" s="4"/>
      <c r="I19" s="8"/>
    </row>
    <row r="20" spans="1:9" x14ac:dyDescent="0.3">
      <c r="A20" s="8">
        <f t="shared" si="0"/>
        <v>18</v>
      </c>
      <c r="B20" s="8">
        <v>10</v>
      </c>
      <c r="C20" s="8">
        <f t="shared" si="1"/>
        <v>3</v>
      </c>
      <c r="D20" s="8"/>
      <c r="E20" s="28">
        <f t="shared" si="2"/>
        <v>43488</v>
      </c>
      <c r="F20" s="3" t="s">
        <v>97</v>
      </c>
      <c r="G20" s="4" t="s">
        <v>76</v>
      </c>
      <c r="H20" s="4" t="s">
        <v>11</v>
      </c>
      <c r="I20" s="8" t="e">
        <f t="shared" si="3"/>
        <v>#N/A</v>
      </c>
    </row>
    <row r="21" spans="1:9" x14ac:dyDescent="0.3">
      <c r="A21" s="8">
        <f>A20</f>
        <v>18</v>
      </c>
      <c r="B21" s="8">
        <f>B20</f>
        <v>10</v>
      </c>
      <c r="C21" s="8">
        <f>C20</f>
        <v>3</v>
      </c>
      <c r="D21" s="8">
        <v>2</v>
      </c>
      <c r="E21" s="28">
        <f>E20</f>
        <v>43488</v>
      </c>
      <c r="F21" s="3"/>
      <c r="G21" s="4"/>
      <c r="H21" s="4"/>
      <c r="I21" s="8"/>
    </row>
    <row r="22" spans="1:9" x14ac:dyDescent="0.3">
      <c r="A22" s="8">
        <f t="shared" si="0"/>
        <v>19</v>
      </c>
      <c r="B22" s="8">
        <v>11</v>
      </c>
      <c r="C22" s="8">
        <f t="shared" si="1"/>
        <v>3</v>
      </c>
      <c r="D22" s="8"/>
      <c r="E22" s="28">
        <f t="shared" si="2"/>
        <v>43489</v>
      </c>
      <c r="F22" s="3" t="s">
        <v>97</v>
      </c>
      <c r="G22" s="4" t="s">
        <v>45</v>
      </c>
      <c r="H22" s="4" t="s">
        <v>11</v>
      </c>
      <c r="I22" s="8" t="e">
        <f t="shared" si="3"/>
        <v>#N/A</v>
      </c>
    </row>
    <row r="23" spans="1:9" x14ac:dyDescent="0.3">
      <c r="A23" s="8">
        <f>A22</f>
        <v>19</v>
      </c>
      <c r="B23" s="8">
        <f>B22</f>
        <v>11</v>
      </c>
      <c r="C23" s="8">
        <f>C22</f>
        <v>3</v>
      </c>
      <c r="D23" s="8">
        <v>2</v>
      </c>
      <c r="E23" s="28">
        <f>E22</f>
        <v>43489</v>
      </c>
      <c r="F23" s="3"/>
      <c r="G23" s="4"/>
      <c r="H23" s="4"/>
      <c r="I23" s="8"/>
    </row>
    <row r="24" spans="1:9" x14ac:dyDescent="0.3">
      <c r="A24" s="8">
        <f t="shared" si="0"/>
        <v>23</v>
      </c>
      <c r="B24" s="8">
        <v>12</v>
      </c>
      <c r="C24" s="8">
        <f t="shared" si="1"/>
        <v>4</v>
      </c>
      <c r="D24" s="8"/>
      <c r="E24" s="28">
        <f t="shared" si="2"/>
        <v>43493</v>
      </c>
      <c r="F24" s="3" t="s">
        <v>97</v>
      </c>
      <c r="G24" s="4" t="s">
        <v>20</v>
      </c>
      <c r="H24" s="4" t="s">
        <v>11</v>
      </c>
      <c r="I24" s="8" t="e">
        <f t="shared" si="3"/>
        <v>#N/A</v>
      </c>
    </row>
    <row r="25" spans="1:9" x14ac:dyDescent="0.3">
      <c r="A25" s="8">
        <f>A24</f>
        <v>23</v>
      </c>
      <c r="B25" s="8">
        <f>B24</f>
        <v>12</v>
      </c>
      <c r="C25" s="8">
        <f>C24</f>
        <v>4</v>
      </c>
      <c r="D25" s="8">
        <v>2</v>
      </c>
      <c r="E25" s="28">
        <f>E24</f>
        <v>43493</v>
      </c>
      <c r="F25" s="3"/>
      <c r="G25" s="4"/>
      <c r="H25" s="4"/>
      <c r="I25" s="8"/>
    </row>
    <row r="26" spans="1:9" x14ac:dyDescent="0.3">
      <c r="A26" s="8">
        <f t="shared" si="0"/>
        <v>24</v>
      </c>
      <c r="B26" s="8">
        <v>13</v>
      </c>
      <c r="C26" s="8">
        <f t="shared" si="1"/>
        <v>4</v>
      </c>
      <c r="D26" s="8"/>
      <c r="E26" s="28">
        <f t="shared" si="2"/>
        <v>43494</v>
      </c>
      <c r="F26" s="3" t="s">
        <v>97</v>
      </c>
      <c r="G26" s="4" t="s">
        <v>21</v>
      </c>
      <c r="H26" s="4" t="s">
        <v>11</v>
      </c>
      <c r="I26" s="8" t="e">
        <f t="shared" si="3"/>
        <v>#N/A</v>
      </c>
    </row>
    <row r="27" spans="1:9" x14ac:dyDescent="0.3">
      <c r="A27" s="8">
        <f>A26</f>
        <v>24</v>
      </c>
      <c r="B27" s="8">
        <f>B26</f>
        <v>13</v>
      </c>
      <c r="C27" s="8">
        <f>C26</f>
        <v>4</v>
      </c>
      <c r="D27" s="8">
        <v>2</v>
      </c>
      <c r="E27" s="28">
        <f>E26</f>
        <v>43494</v>
      </c>
      <c r="F27" s="3"/>
      <c r="G27" s="4"/>
      <c r="H27" s="4"/>
      <c r="I27" s="8"/>
    </row>
    <row r="28" spans="1:9" x14ac:dyDescent="0.3">
      <c r="A28" s="8">
        <f t="shared" si="0"/>
        <v>25</v>
      </c>
      <c r="B28" s="8">
        <v>14</v>
      </c>
      <c r="C28" s="8">
        <f t="shared" si="1"/>
        <v>4</v>
      </c>
      <c r="D28" s="8"/>
      <c r="E28" s="28">
        <f t="shared" si="2"/>
        <v>43495</v>
      </c>
      <c r="F28" s="3" t="s">
        <v>97</v>
      </c>
      <c r="G28" s="4" t="s">
        <v>22</v>
      </c>
      <c r="H28" s="4" t="s">
        <v>11</v>
      </c>
      <c r="I28" s="8" t="e">
        <f t="shared" si="3"/>
        <v>#N/A</v>
      </c>
    </row>
    <row r="29" spans="1:9" x14ac:dyDescent="0.3">
      <c r="A29" s="8">
        <f t="shared" si="0"/>
        <v>26</v>
      </c>
      <c r="B29" s="8">
        <v>15</v>
      </c>
      <c r="C29" s="8">
        <f t="shared" si="1"/>
        <v>4</v>
      </c>
      <c r="D29" s="8"/>
      <c r="E29" s="28">
        <f t="shared" si="2"/>
        <v>43496</v>
      </c>
      <c r="F29" s="3" t="s">
        <v>97</v>
      </c>
      <c r="G29" s="4" t="s">
        <v>46</v>
      </c>
      <c r="H29" s="4" t="s">
        <v>11</v>
      </c>
      <c r="I29" s="8" t="e">
        <f t="shared" si="3"/>
        <v>#N/A</v>
      </c>
    </row>
    <row r="30" spans="1:9" x14ac:dyDescent="0.3">
      <c r="A30" s="8">
        <f t="shared" si="0"/>
        <v>30</v>
      </c>
      <c r="B30" s="8">
        <v>16</v>
      </c>
      <c r="C30" s="8">
        <f t="shared" si="1"/>
        <v>5</v>
      </c>
      <c r="D30" s="8"/>
      <c r="E30" s="28">
        <f t="shared" si="2"/>
        <v>43500</v>
      </c>
      <c r="F30" s="3" t="s">
        <v>97</v>
      </c>
      <c r="G30" s="4" t="s">
        <v>23</v>
      </c>
      <c r="H30" s="4" t="s">
        <v>11</v>
      </c>
      <c r="I30" s="8" t="e">
        <f t="shared" si="3"/>
        <v>#N/A</v>
      </c>
    </row>
    <row r="31" spans="1:9" x14ac:dyDescent="0.3">
      <c r="A31" s="8">
        <f t="shared" si="0"/>
        <v>31</v>
      </c>
      <c r="B31" s="8">
        <v>17</v>
      </c>
      <c r="C31" s="8">
        <f t="shared" si="1"/>
        <v>5</v>
      </c>
      <c r="D31" s="8"/>
      <c r="E31" s="28">
        <f t="shared" si="2"/>
        <v>43501</v>
      </c>
      <c r="F31" s="3" t="s">
        <v>97</v>
      </c>
      <c r="G31" s="4" t="s">
        <v>24</v>
      </c>
      <c r="H31" s="4" t="s">
        <v>11</v>
      </c>
      <c r="I31" s="8" t="e">
        <f t="shared" si="3"/>
        <v>#N/A</v>
      </c>
    </row>
    <row r="32" spans="1:9" x14ac:dyDescent="0.3">
      <c r="A32" s="8">
        <f t="shared" si="0"/>
        <v>32</v>
      </c>
      <c r="B32" s="8">
        <v>18</v>
      </c>
      <c r="C32" s="8">
        <f t="shared" si="1"/>
        <v>5</v>
      </c>
      <c r="D32" s="8"/>
      <c r="E32" s="28">
        <f t="shared" si="2"/>
        <v>43502</v>
      </c>
      <c r="F32" s="3" t="s">
        <v>97</v>
      </c>
      <c r="G32" s="4" t="s">
        <v>25</v>
      </c>
      <c r="H32" s="4" t="s">
        <v>11</v>
      </c>
      <c r="I32" s="8" t="e">
        <f t="shared" si="3"/>
        <v>#N/A</v>
      </c>
    </row>
    <row r="33" spans="1:9" x14ac:dyDescent="0.3">
      <c r="A33" s="8">
        <f t="shared" si="0"/>
        <v>33</v>
      </c>
      <c r="B33" s="8">
        <v>19</v>
      </c>
      <c r="C33" s="8">
        <f t="shared" si="1"/>
        <v>5</v>
      </c>
      <c r="D33" s="8"/>
      <c r="E33" s="28">
        <f t="shared" si="2"/>
        <v>43503</v>
      </c>
      <c r="F33" s="3" t="s">
        <v>97</v>
      </c>
      <c r="G33" s="4" t="s">
        <v>75</v>
      </c>
      <c r="H33" s="4" t="s">
        <v>11</v>
      </c>
      <c r="I33" s="8" t="e">
        <f t="shared" si="3"/>
        <v>#N/A</v>
      </c>
    </row>
    <row r="34" spans="1:9" x14ac:dyDescent="0.3">
      <c r="A34" s="8">
        <f t="shared" si="0"/>
        <v>37</v>
      </c>
      <c r="B34" s="8">
        <v>20</v>
      </c>
      <c r="C34" s="8">
        <f t="shared" si="1"/>
        <v>6</v>
      </c>
      <c r="D34" s="8"/>
      <c r="E34" s="28">
        <f t="shared" si="2"/>
        <v>43507</v>
      </c>
      <c r="F34" s="3" t="s">
        <v>97</v>
      </c>
      <c r="G34" s="4" t="s">
        <v>77</v>
      </c>
      <c r="H34" s="4" t="s">
        <v>11</v>
      </c>
      <c r="I34" s="8" t="e">
        <f t="shared" si="3"/>
        <v>#N/A</v>
      </c>
    </row>
    <row r="35" spans="1:9" x14ac:dyDescent="0.3">
      <c r="A35" s="8">
        <f t="shared" si="0"/>
        <v>38</v>
      </c>
      <c r="B35" s="8">
        <v>21</v>
      </c>
      <c r="C35" s="8">
        <f t="shared" si="1"/>
        <v>6</v>
      </c>
      <c r="D35" s="8"/>
      <c r="E35" s="28">
        <f t="shared" si="2"/>
        <v>43508</v>
      </c>
      <c r="F35" s="3" t="s">
        <v>97</v>
      </c>
      <c r="G35" s="4" t="s">
        <v>78</v>
      </c>
      <c r="H35" s="4" t="s">
        <v>11</v>
      </c>
      <c r="I35" s="8" t="e">
        <f t="shared" si="3"/>
        <v>#N/A</v>
      </c>
    </row>
    <row r="36" spans="1:9" x14ac:dyDescent="0.3">
      <c r="A36" s="8">
        <f t="shared" si="0"/>
        <v>39</v>
      </c>
      <c r="B36" s="8">
        <v>22</v>
      </c>
      <c r="C36" s="8">
        <f t="shared" si="1"/>
        <v>6</v>
      </c>
      <c r="D36" s="8"/>
      <c r="E36" s="28">
        <f t="shared" si="2"/>
        <v>43509</v>
      </c>
      <c r="F36" s="3" t="s">
        <v>97</v>
      </c>
      <c r="G36" s="4" t="s">
        <v>26</v>
      </c>
      <c r="H36" s="4" t="s">
        <v>11</v>
      </c>
      <c r="I36" s="8" t="e">
        <f t="shared" si="3"/>
        <v>#N/A</v>
      </c>
    </row>
    <row r="37" spans="1:9" x14ac:dyDescent="0.3">
      <c r="A37" s="8">
        <f t="shared" si="0"/>
        <v>40</v>
      </c>
      <c r="B37" s="8">
        <v>23</v>
      </c>
      <c r="C37" s="8">
        <f t="shared" si="1"/>
        <v>6</v>
      </c>
      <c r="D37" s="8"/>
      <c r="E37" s="28">
        <f t="shared" si="2"/>
        <v>43510</v>
      </c>
      <c r="F37" s="3" t="s">
        <v>97</v>
      </c>
      <c r="G37" s="4" t="s">
        <v>70</v>
      </c>
      <c r="H37" s="4" t="s">
        <v>11</v>
      </c>
      <c r="I37" s="8" t="e">
        <f t="shared" si="3"/>
        <v>#N/A</v>
      </c>
    </row>
    <row r="38" spans="1:9" x14ac:dyDescent="0.3">
      <c r="A38" s="8">
        <f t="shared" si="0"/>
        <v>45</v>
      </c>
      <c r="B38" s="8">
        <v>24</v>
      </c>
      <c r="C38" s="8">
        <f t="shared" si="1"/>
        <v>7</v>
      </c>
      <c r="D38" s="8"/>
      <c r="E38" s="28">
        <f t="shared" si="2"/>
        <v>43515</v>
      </c>
      <c r="F38" s="3" t="s">
        <v>97</v>
      </c>
      <c r="G38" s="4" t="s">
        <v>79</v>
      </c>
      <c r="H38" s="4" t="s">
        <v>11</v>
      </c>
      <c r="I38" s="8" t="e">
        <f t="shared" si="3"/>
        <v>#N/A</v>
      </c>
    </row>
    <row r="39" spans="1:9" ht="28.8" x14ac:dyDescent="0.3">
      <c r="A39" s="8">
        <f t="shared" si="0"/>
        <v>46</v>
      </c>
      <c r="B39" s="8">
        <v>25</v>
      </c>
      <c r="C39" s="8">
        <f t="shared" si="1"/>
        <v>7</v>
      </c>
      <c r="D39" s="8"/>
      <c r="E39" s="28">
        <f t="shared" si="2"/>
        <v>43516</v>
      </c>
      <c r="F39" s="3" t="s">
        <v>97</v>
      </c>
      <c r="G39" s="4" t="s">
        <v>30</v>
      </c>
      <c r="H39" s="4" t="s">
        <v>38</v>
      </c>
      <c r="I39" s="8" t="e">
        <f t="shared" si="3"/>
        <v>#N/A</v>
      </c>
    </row>
    <row r="40" spans="1:9" ht="28.8" x14ac:dyDescent="0.3">
      <c r="A40" s="8">
        <f t="shared" si="0"/>
        <v>47</v>
      </c>
      <c r="B40" s="8">
        <v>26</v>
      </c>
      <c r="C40" s="8">
        <f t="shared" si="1"/>
        <v>7</v>
      </c>
      <c r="D40" s="8"/>
      <c r="E40" s="28">
        <f t="shared" si="2"/>
        <v>43517</v>
      </c>
      <c r="F40" s="3" t="s">
        <v>97</v>
      </c>
      <c r="G40" s="4" t="s">
        <v>31</v>
      </c>
      <c r="H40" s="4" t="s">
        <v>38</v>
      </c>
      <c r="I40" s="8" t="e">
        <f t="shared" si="3"/>
        <v>#N/A</v>
      </c>
    </row>
    <row r="41" spans="1:9" ht="28.8" x14ac:dyDescent="0.3">
      <c r="A41" s="8">
        <f t="shared" si="0"/>
        <v>51</v>
      </c>
      <c r="B41" s="8">
        <v>27</v>
      </c>
      <c r="C41" s="8">
        <f t="shared" si="1"/>
        <v>8</v>
      </c>
      <c r="D41" s="8"/>
      <c r="E41" s="28">
        <f t="shared" si="2"/>
        <v>43521</v>
      </c>
      <c r="F41" s="3" t="s">
        <v>97</v>
      </c>
      <c r="G41" s="4" t="s">
        <v>69</v>
      </c>
      <c r="H41" s="4" t="s">
        <v>38</v>
      </c>
      <c r="I41" s="8" t="e">
        <f t="shared" si="3"/>
        <v>#N/A</v>
      </c>
    </row>
    <row r="42" spans="1:9" ht="28.8" x14ac:dyDescent="0.3">
      <c r="A42" s="8">
        <f t="shared" si="0"/>
        <v>52</v>
      </c>
      <c r="B42" s="8">
        <v>28</v>
      </c>
      <c r="C42" s="8">
        <f t="shared" si="1"/>
        <v>8</v>
      </c>
      <c r="D42" s="8"/>
      <c r="E42" s="28">
        <f t="shared" si="2"/>
        <v>43522</v>
      </c>
      <c r="F42" s="3" t="s">
        <v>97</v>
      </c>
      <c r="G42" s="4" t="s">
        <v>80</v>
      </c>
      <c r="H42" s="4" t="s">
        <v>38</v>
      </c>
      <c r="I42" s="8" t="e">
        <f t="shared" si="3"/>
        <v>#N/A</v>
      </c>
    </row>
    <row r="43" spans="1:9" x14ac:dyDescent="0.3">
      <c r="A43" s="8">
        <f t="shared" si="0"/>
        <v>53</v>
      </c>
      <c r="B43" s="8">
        <v>29</v>
      </c>
      <c r="C43" s="8">
        <f t="shared" si="1"/>
        <v>8</v>
      </c>
      <c r="D43" s="8"/>
      <c r="E43" s="28">
        <f t="shared" si="2"/>
        <v>43523</v>
      </c>
      <c r="F43" s="3" t="s">
        <v>97</v>
      </c>
      <c r="G43" s="4" t="s">
        <v>27</v>
      </c>
      <c r="H43" s="4" t="s">
        <v>37</v>
      </c>
      <c r="I43" s="8" t="e">
        <f t="shared" si="3"/>
        <v>#N/A</v>
      </c>
    </row>
    <row r="44" spans="1:9" ht="28.8" x14ac:dyDescent="0.3">
      <c r="A44" s="8">
        <f t="shared" si="0"/>
        <v>54</v>
      </c>
      <c r="B44" s="8">
        <v>30</v>
      </c>
      <c r="C44" s="8">
        <f t="shared" si="1"/>
        <v>8</v>
      </c>
      <c r="D44" s="8"/>
      <c r="E44" s="28">
        <f t="shared" si="2"/>
        <v>43524</v>
      </c>
      <c r="F44" s="3" t="s">
        <v>97</v>
      </c>
      <c r="G44" s="4" t="s">
        <v>28</v>
      </c>
      <c r="H44" s="4" t="s">
        <v>38</v>
      </c>
      <c r="I44" s="8" t="e">
        <f t="shared" si="3"/>
        <v>#N/A</v>
      </c>
    </row>
    <row r="45" spans="1:9" x14ac:dyDescent="0.3">
      <c r="A45" s="8">
        <f t="shared" si="0"/>
        <v>58</v>
      </c>
      <c r="B45" s="8">
        <v>31</v>
      </c>
      <c r="C45" s="8">
        <f t="shared" si="1"/>
        <v>9</v>
      </c>
      <c r="D45" s="8"/>
      <c r="E45" s="28">
        <f t="shared" si="2"/>
        <v>43528</v>
      </c>
      <c r="F45" s="3" t="s">
        <v>97</v>
      </c>
      <c r="G45" s="4" t="s">
        <v>42</v>
      </c>
      <c r="H45" s="4" t="s">
        <v>11</v>
      </c>
      <c r="I45" s="8" t="e">
        <f t="shared" si="3"/>
        <v>#N/A</v>
      </c>
    </row>
    <row r="46" spans="1:9" x14ac:dyDescent="0.3">
      <c r="A46" s="8">
        <f t="shared" si="0"/>
        <v>59</v>
      </c>
      <c r="B46" s="8">
        <v>32</v>
      </c>
      <c r="C46" s="8">
        <f t="shared" si="1"/>
        <v>9</v>
      </c>
      <c r="D46" s="8"/>
      <c r="E46" s="28">
        <f t="shared" si="2"/>
        <v>43529</v>
      </c>
      <c r="F46" s="3" t="s">
        <v>97</v>
      </c>
      <c r="G46" s="4" t="s">
        <v>32</v>
      </c>
      <c r="H46" s="4" t="s">
        <v>37</v>
      </c>
      <c r="I46" s="8" t="e">
        <f t="shared" si="3"/>
        <v>#N/A</v>
      </c>
    </row>
    <row r="47" spans="1:9" x14ac:dyDescent="0.3">
      <c r="A47" s="8">
        <f t="shared" ref="A47:A78" si="4">VLOOKUP(B47,Calendar65,2)</f>
        <v>60</v>
      </c>
      <c r="B47" s="8">
        <v>33</v>
      </c>
      <c r="C47" s="8">
        <f t="shared" ref="C47:C78" si="5">VLOOKUP(B47,Calendar65,3,0)</f>
        <v>9</v>
      </c>
      <c r="D47" s="8"/>
      <c r="E47" s="28">
        <f t="shared" ref="E47:E79" si="6">VLOOKUP(B47,Calendar65,4,0)</f>
        <v>43530</v>
      </c>
      <c r="F47" s="3" t="s">
        <v>97</v>
      </c>
      <c r="G47" s="4" t="s">
        <v>50</v>
      </c>
      <c r="H47" s="4" t="s">
        <v>37</v>
      </c>
      <c r="I47" s="8" t="e">
        <f t="shared" si="3"/>
        <v>#N/A</v>
      </c>
    </row>
    <row r="48" spans="1:9" x14ac:dyDescent="0.3">
      <c r="A48" s="8">
        <f t="shared" si="4"/>
        <v>61</v>
      </c>
      <c r="B48" s="8">
        <v>34</v>
      </c>
      <c r="C48" s="8">
        <f t="shared" si="5"/>
        <v>9</v>
      </c>
      <c r="D48" s="8"/>
      <c r="E48" s="28">
        <f t="shared" si="6"/>
        <v>43531</v>
      </c>
      <c r="F48" s="3" t="s">
        <v>97</v>
      </c>
      <c r="G48" s="4" t="s">
        <v>81</v>
      </c>
      <c r="H48" s="4" t="s">
        <v>37</v>
      </c>
      <c r="I48" s="8" t="e">
        <f t="shared" si="3"/>
        <v>#N/A</v>
      </c>
    </row>
    <row r="49" spans="1:9" x14ac:dyDescent="0.3">
      <c r="A49" s="8">
        <f t="shared" si="4"/>
        <v>72</v>
      </c>
      <c r="B49" s="8">
        <v>35</v>
      </c>
      <c r="C49" s="8">
        <f t="shared" si="5"/>
        <v>10</v>
      </c>
      <c r="D49" s="8"/>
      <c r="E49" s="28">
        <f t="shared" si="6"/>
        <v>43542</v>
      </c>
      <c r="F49" s="3" t="s">
        <v>97</v>
      </c>
      <c r="G49" s="4" t="s">
        <v>71</v>
      </c>
      <c r="H49" s="4" t="s">
        <v>37</v>
      </c>
      <c r="I49" s="8" t="e">
        <f t="shared" si="3"/>
        <v>#N/A</v>
      </c>
    </row>
    <row r="50" spans="1:9" x14ac:dyDescent="0.3">
      <c r="A50" s="8">
        <f t="shared" si="4"/>
        <v>73</v>
      </c>
      <c r="B50" s="8">
        <v>36</v>
      </c>
      <c r="C50" s="8">
        <f t="shared" si="5"/>
        <v>10</v>
      </c>
      <c r="D50" s="8"/>
      <c r="E50" s="28">
        <f t="shared" si="6"/>
        <v>43543</v>
      </c>
      <c r="F50" s="3" t="s">
        <v>97</v>
      </c>
      <c r="G50" s="4" t="s">
        <v>34</v>
      </c>
      <c r="H50" s="4" t="s">
        <v>37</v>
      </c>
      <c r="I50" s="8" t="e">
        <f t="shared" si="3"/>
        <v>#N/A</v>
      </c>
    </row>
    <row r="51" spans="1:9" x14ac:dyDescent="0.3">
      <c r="A51" s="8">
        <f t="shared" si="4"/>
        <v>74</v>
      </c>
      <c r="B51" s="8">
        <v>37</v>
      </c>
      <c r="C51" s="8">
        <f t="shared" si="5"/>
        <v>10</v>
      </c>
      <c r="D51" s="8"/>
      <c r="E51" s="28">
        <f t="shared" si="6"/>
        <v>43544</v>
      </c>
      <c r="F51" s="3" t="s">
        <v>97</v>
      </c>
      <c r="G51" s="4" t="s">
        <v>82</v>
      </c>
      <c r="H51" s="4" t="s">
        <v>37</v>
      </c>
      <c r="I51" s="8" t="e">
        <f t="shared" si="3"/>
        <v>#N/A</v>
      </c>
    </row>
    <row r="52" spans="1:9" x14ac:dyDescent="0.3">
      <c r="A52" s="8">
        <f t="shared" si="4"/>
        <v>75</v>
      </c>
      <c r="B52" s="8">
        <v>38</v>
      </c>
      <c r="C52" s="8">
        <f t="shared" si="5"/>
        <v>10</v>
      </c>
      <c r="D52" s="8"/>
      <c r="E52" s="28">
        <f t="shared" si="6"/>
        <v>43545</v>
      </c>
      <c r="F52" s="3" t="s">
        <v>97</v>
      </c>
      <c r="G52" s="4" t="s">
        <v>35</v>
      </c>
      <c r="H52" s="4" t="s">
        <v>37</v>
      </c>
      <c r="I52" s="8" t="e">
        <f t="shared" si="3"/>
        <v>#N/A</v>
      </c>
    </row>
    <row r="53" spans="1:9" x14ac:dyDescent="0.3">
      <c r="A53" s="8">
        <f t="shared" si="4"/>
        <v>79</v>
      </c>
      <c r="B53" s="8">
        <v>39</v>
      </c>
      <c r="C53" s="8">
        <f t="shared" si="5"/>
        <v>11</v>
      </c>
      <c r="D53" s="8"/>
      <c r="E53" s="28">
        <f t="shared" si="6"/>
        <v>43549</v>
      </c>
      <c r="F53" s="3" t="s">
        <v>97</v>
      </c>
      <c r="G53" s="4" t="s">
        <v>72</v>
      </c>
      <c r="H53" s="5" t="s">
        <v>39</v>
      </c>
      <c r="I53" s="8" t="e">
        <f t="shared" si="3"/>
        <v>#N/A</v>
      </c>
    </row>
    <row r="54" spans="1:9" x14ac:dyDescent="0.3">
      <c r="A54" s="8">
        <f t="shared" si="4"/>
        <v>80</v>
      </c>
      <c r="B54" s="8">
        <v>40</v>
      </c>
      <c r="C54" s="8">
        <f t="shared" si="5"/>
        <v>11</v>
      </c>
      <c r="D54" s="8"/>
      <c r="E54" s="28">
        <f t="shared" si="6"/>
        <v>43550</v>
      </c>
      <c r="F54" s="3" t="s">
        <v>97</v>
      </c>
      <c r="G54" s="5" t="s">
        <v>67</v>
      </c>
      <c r="H54" s="5" t="s">
        <v>39</v>
      </c>
      <c r="I54" s="8" t="e">
        <f t="shared" si="3"/>
        <v>#N/A</v>
      </c>
    </row>
    <row r="55" spans="1:9" x14ac:dyDescent="0.3">
      <c r="A55" s="8">
        <f t="shared" si="4"/>
        <v>81</v>
      </c>
      <c r="B55" s="8">
        <v>41</v>
      </c>
      <c r="C55" s="8">
        <f t="shared" si="5"/>
        <v>11</v>
      </c>
      <c r="D55" s="8"/>
      <c r="E55" s="28">
        <f t="shared" si="6"/>
        <v>43551</v>
      </c>
      <c r="F55" s="3" t="s">
        <v>97</v>
      </c>
      <c r="G55" s="4" t="s">
        <v>83</v>
      </c>
      <c r="H55" s="5" t="s">
        <v>39</v>
      </c>
      <c r="I55" s="8" t="e">
        <f t="shared" si="3"/>
        <v>#N/A</v>
      </c>
    </row>
    <row r="56" spans="1:9" x14ac:dyDescent="0.3">
      <c r="A56" s="8">
        <f t="shared" si="4"/>
        <v>82</v>
      </c>
      <c r="B56" s="8">
        <v>42</v>
      </c>
      <c r="C56" s="8">
        <f t="shared" si="5"/>
        <v>11</v>
      </c>
      <c r="D56" s="8"/>
      <c r="E56" s="28">
        <f t="shared" si="6"/>
        <v>43552</v>
      </c>
      <c r="F56" s="3" t="s">
        <v>97</v>
      </c>
      <c r="G56" s="4" t="s">
        <v>33</v>
      </c>
      <c r="H56" s="5" t="s">
        <v>39</v>
      </c>
      <c r="I56" s="8" t="e">
        <f t="shared" si="3"/>
        <v>#N/A</v>
      </c>
    </row>
    <row r="57" spans="1:9" x14ac:dyDescent="0.3">
      <c r="A57" s="8">
        <f t="shared" si="4"/>
        <v>86</v>
      </c>
      <c r="B57" s="8">
        <v>43</v>
      </c>
      <c r="C57" s="8">
        <f t="shared" si="5"/>
        <v>12</v>
      </c>
      <c r="D57" s="8"/>
      <c r="E57" s="28">
        <f t="shared" si="6"/>
        <v>43556</v>
      </c>
      <c r="F57" s="3" t="s">
        <v>97</v>
      </c>
      <c r="G57" s="5" t="s">
        <v>73</v>
      </c>
      <c r="H57" s="5" t="s">
        <v>39</v>
      </c>
      <c r="I57" s="8" t="e">
        <f t="shared" si="3"/>
        <v>#N/A</v>
      </c>
    </row>
    <row r="58" spans="1:9" x14ac:dyDescent="0.3">
      <c r="A58" s="8">
        <f t="shared" si="4"/>
        <v>87</v>
      </c>
      <c r="B58" s="8">
        <v>44</v>
      </c>
      <c r="C58" s="8">
        <f t="shared" si="5"/>
        <v>12</v>
      </c>
      <c r="D58" s="8"/>
      <c r="E58" s="28">
        <f t="shared" si="6"/>
        <v>43557</v>
      </c>
      <c r="F58" s="3" t="s">
        <v>97</v>
      </c>
      <c r="G58" s="5" t="s">
        <v>84</v>
      </c>
      <c r="H58" s="5" t="s">
        <v>39</v>
      </c>
      <c r="I58" s="8" t="e">
        <f t="shared" si="3"/>
        <v>#N/A</v>
      </c>
    </row>
    <row r="59" spans="1:9" x14ac:dyDescent="0.3">
      <c r="A59" s="8">
        <f t="shared" si="4"/>
        <v>88</v>
      </c>
      <c r="B59" s="8">
        <v>45</v>
      </c>
      <c r="C59" s="8">
        <f t="shared" si="5"/>
        <v>12</v>
      </c>
      <c r="D59" s="8"/>
      <c r="E59" s="28">
        <f t="shared" si="6"/>
        <v>43558</v>
      </c>
      <c r="F59" s="3" t="s">
        <v>97</v>
      </c>
      <c r="G59" s="4" t="s">
        <v>85</v>
      </c>
      <c r="H59" s="5" t="s">
        <v>39</v>
      </c>
      <c r="I59" s="8" t="e">
        <f t="shared" si="3"/>
        <v>#N/A</v>
      </c>
    </row>
    <row r="60" spans="1:9" x14ac:dyDescent="0.3">
      <c r="A60" s="8">
        <f t="shared" si="4"/>
        <v>89</v>
      </c>
      <c r="B60" s="8">
        <v>46</v>
      </c>
      <c r="C60" s="8">
        <f t="shared" si="5"/>
        <v>12</v>
      </c>
      <c r="D60" s="8"/>
      <c r="E60" s="28">
        <f t="shared" si="6"/>
        <v>43559</v>
      </c>
      <c r="F60" s="3" t="s">
        <v>97</v>
      </c>
      <c r="G60" s="5" t="s">
        <v>36</v>
      </c>
      <c r="H60" s="5" t="s">
        <v>39</v>
      </c>
      <c r="I60" s="8" t="e">
        <f t="shared" si="3"/>
        <v>#N/A</v>
      </c>
    </row>
    <row r="61" spans="1:9" x14ac:dyDescent="0.3">
      <c r="A61" s="8">
        <f t="shared" si="4"/>
        <v>93</v>
      </c>
      <c r="B61" s="8">
        <v>47</v>
      </c>
      <c r="C61" s="8">
        <f t="shared" si="5"/>
        <v>13</v>
      </c>
      <c r="D61" s="8"/>
      <c r="E61" s="28">
        <f t="shared" si="6"/>
        <v>43563</v>
      </c>
      <c r="F61" s="3" t="s">
        <v>97</v>
      </c>
      <c r="G61" s="4" t="s">
        <v>86</v>
      </c>
      <c r="H61" s="5" t="s">
        <v>39</v>
      </c>
      <c r="I61" s="8" t="e">
        <f t="shared" si="3"/>
        <v>#N/A</v>
      </c>
    </row>
    <row r="62" spans="1:9" x14ac:dyDescent="0.3">
      <c r="A62" s="8">
        <f t="shared" si="4"/>
        <v>94</v>
      </c>
      <c r="B62" s="8">
        <v>48</v>
      </c>
      <c r="C62" s="8">
        <f t="shared" si="5"/>
        <v>13</v>
      </c>
      <c r="D62" s="8"/>
      <c r="E62" s="28">
        <f t="shared" si="6"/>
        <v>43564</v>
      </c>
      <c r="F62" s="3" t="s">
        <v>97</v>
      </c>
      <c r="G62" s="4" t="s">
        <v>87</v>
      </c>
      <c r="H62" s="5" t="s">
        <v>39</v>
      </c>
      <c r="I62" s="8" t="e">
        <f t="shared" si="3"/>
        <v>#N/A</v>
      </c>
    </row>
    <row r="63" spans="1:9" x14ac:dyDescent="0.3">
      <c r="A63" s="8">
        <f t="shared" si="4"/>
        <v>95</v>
      </c>
      <c r="B63" s="8">
        <v>49</v>
      </c>
      <c r="C63" s="8">
        <f t="shared" si="5"/>
        <v>13</v>
      </c>
      <c r="D63" s="8"/>
      <c r="E63" s="28">
        <f t="shared" si="6"/>
        <v>43565</v>
      </c>
      <c r="F63" s="3" t="s">
        <v>97</v>
      </c>
      <c r="G63" s="5" t="s">
        <v>74</v>
      </c>
      <c r="H63" s="5" t="s">
        <v>39</v>
      </c>
      <c r="I63" s="8" t="e">
        <f t="shared" si="3"/>
        <v>#N/A</v>
      </c>
    </row>
    <row r="64" spans="1:9" x14ac:dyDescent="0.3">
      <c r="A64" s="8">
        <f t="shared" si="4"/>
        <v>96</v>
      </c>
      <c r="B64" s="8">
        <v>50</v>
      </c>
      <c r="C64" s="8">
        <f t="shared" si="5"/>
        <v>13</v>
      </c>
      <c r="D64" s="8"/>
      <c r="E64" s="28">
        <f t="shared" si="6"/>
        <v>43566</v>
      </c>
      <c r="F64" s="3" t="s">
        <v>97</v>
      </c>
      <c r="G64" s="4" t="s">
        <v>88</v>
      </c>
      <c r="H64" s="5" t="s">
        <v>39</v>
      </c>
      <c r="I64" s="8" t="e">
        <f t="shared" si="3"/>
        <v>#N/A</v>
      </c>
    </row>
    <row r="65" spans="1:9" x14ac:dyDescent="0.3">
      <c r="A65" s="8">
        <f t="shared" si="4"/>
        <v>100</v>
      </c>
      <c r="B65" s="8">
        <v>51</v>
      </c>
      <c r="C65" s="8">
        <f t="shared" si="5"/>
        <v>14</v>
      </c>
      <c r="D65" s="8"/>
      <c r="E65" s="28">
        <f t="shared" si="6"/>
        <v>43570</v>
      </c>
      <c r="F65" s="3" t="s">
        <v>97</v>
      </c>
      <c r="G65" s="4" t="s">
        <v>89</v>
      </c>
      <c r="H65" s="5" t="s">
        <v>39</v>
      </c>
      <c r="I65" s="8" t="e">
        <f t="shared" si="3"/>
        <v>#N/A</v>
      </c>
    </row>
    <row r="66" spans="1:9" x14ac:dyDescent="0.3">
      <c r="A66" s="8">
        <f t="shared" si="4"/>
        <v>101</v>
      </c>
      <c r="B66" s="8">
        <v>52</v>
      </c>
      <c r="C66" s="8">
        <f t="shared" si="5"/>
        <v>14</v>
      </c>
      <c r="D66" s="8"/>
      <c r="E66" s="28">
        <f t="shared" si="6"/>
        <v>43571</v>
      </c>
      <c r="F66" s="3" t="s">
        <v>97</v>
      </c>
      <c r="G66" s="4" t="s">
        <v>90</v>
      </c>
      <c r="H66" s="5" t="s">
        <v>39</v>
      </c>
      <c r="I66" s="8" t="e">
        <f t="shared" si="3"/>
        <v>#N/A</v>
      </c>
    </row>
    <row r="67" spans="1:9" x14ac:dyDescent="0.3">
      <c r="A67" s="8">
        <f t="shared" si="4"/>
        <v>102</v>
      </c>
      <c r="B67" s="8">
        <v>53</v>
      </c>
      <c r="C67" s="8">
        <f t="shared" si="5"/>
        <v>14</v>
      </c>
      <c r="D67" s="8"/>
      <c r="E67" s="28">
        <f t="shared" si="6"/>
        <v>43572</v>
      </c>
      <c r="F67" s="3" t="s">
        <v>97</v>
      </c>
      <c r="G67" s="4" t="s">
        <v>91</v>
      </c>
      <c r="H67" s="5" t="s">
        <v>39</v>
      </c>
      <c r="I67" s="8" t="e">
        <f t="shared" si="3"/>
        <v>#N/A</v>
      </c>
    </row>
    <row r="68" spans="1:9" x14ac:dyDescent="0.3">
      <c r="A68" s="8">
        <f t="shared" si="4"/>
        <v>103</v>
      </c>
      <c r="B68" s="8">
        <v>54</v>
      </c>
      <c r="C68" s="8">
        <f t="shared" si="5"/>
        <v>14</v>
      </c>
      <c r="D68" s="8"/>
      <c r="E68" s="28">
        <f t="shared" si="6"/>
        <v>43573</v>
      </c>
      <c r="F68" s="3" t="s">
        <v>97</v>
      </c>
      <c r="G68" s="4" t="s">
        <v>92</v>
      </c>
      <c r="H68" s="5" t="s">
        <v>39</v>
      </c>
      <c r="I68" s="8" t="e">
        <f t="shared" si="3"/>
        <v>#N/A</v>
      </c>
    </row>
    <row r="69" spans="1:9" x14ac:dyDescent="0.3">
      <c r="A69" s="8">
        <f t="shared" si="4"/>
        <v>107</v>
      </c>
      <c r="B69" s="8">
        <v>55</v>
      </c>
      <c r="C69" s="8">
        <f t="shared" si="5"/>
        <v>15</v>
      </c>
      <c r="D69" s="8"/>
      <c r="E69" s="28">
        <f t="shared" si="6"/>
        <v>43577</v>
      </c>
      <c r="F69" s="3" t="s">
        <v>97</v>
      </c>
      <c r="G69" s="4" t="s">
        <v>29</v>
      </c>
      <c r="H69" s="5" t="s">
        <v>39</v>
      </c>
      <c r="I69" s="8" t="e">
        <f t="shared" si="3"/>
        <v>#N/A</v>
      </c>
    </row>
    <row r="70" spans="1:9" x14ac:dyDescent="0.3">
      <c r="A70" s="8">
        <f t="shared" si="4"/>
        <v>108</v>
      </c>
      <c r="B70" s="8">
        <v>56</v>
      </c>
      <c r="C70" s="8">
        <f t="shared" si="5"/>
        <v>15</v>
      </c>
      <c r="D70" s="8"/>
      <c r="E70" s="28">
        <f t="shared" si="6"/>
        <v>43578</v>
      </c>
      <c r="F70" s="3" t="s">
        <v>97</v>
      </c>
      <c r="G70" s="4" t="s">
        <v>29</v>
      </c>
      <c r="H70" s="5" t="s">
        <v>39</v>
      </c>
      <c r="I70" s="8" t="e">
        <f t="shared" si="3"/>
        <v>#N/A</v>
      </c>
    </row>
    <row r="71" spans="1:9" x14ac:dyDescent="0.3">
      <c r="A71" s="8">
        <f t="shared" si="4"/>
        <v>109</v>
      </c>
      <c r="B71" s="8">
        <v>57</v>
      </c>
      <c r="C71" s="8">
        <f t="shared" si="5"/>
        <v>15</v>
      </c>
      <c r="D71" s="8"/>
      <c r="E71" s="28">
        <f t="shared" si="6"/>
        <v>43579</v>
      </c>
      <c r="F71" s="3" t="s">
        <v>97</v>
      </c>
      <c r="G71" s="4" t="s">
        <v>41</v>
      </c>
      <c r="H71" s="5" t="s">
        <v>39</v>
      </c>
      <c r="I71" s="8" t="e">
        <f t="shared" si="3"/>
        <v>#N/A</v>
      </c>
    </row>
    <row r="72" spans="1:9" ht="43.2" x14ac:dyDescent="0.3">
      <c r="A72" s="8">
        <f t="shared" si="4"/>
        <v>110</v>
      </c>
      <c r="B72" s="8">
        <v>58</v>
      </c>
      <c r="C72" s="8">
        <f t="shared" si="5"/>
        <v>15</v>
      </c>
      <c r="D72" s="8"/>
      <c r="E72" s="28">
        <f t="shared" si="6"/>
        <v>43580</v>
      </c>
      <c r="F72" s="3" t="s">
        <v>97</v>
      </c>
      <c r="G72" s="4" t="s">
        <v>96</v>
      </c>
      <c r="H72" s="5" t="s">
        <v>40</v>
      </c>
      <c r="I72" s="8" t="e">
        <f t="shared" si="3"/>
        <v>#N/A</v>
      </c>
    </row>
    <row r="73" spans="1:9" ht="43.2" x14ac:dyDescent="0.3">
      <c r="A73" s="8">
        <f t="shared" si="4"/>
        <v>114</v>
      </c>
      <c r="B73" s="8">
        <v>59</v>
      </c>
      <c r="C73" s="8">
        <f t="shared" si="5"/>
        <v>16</v>
      </c>
      <c r="D73" s="8"/>
      <c r="E73" s="28">
        <f t="shared" si="6"/>
        <v>43584</v>
      </c>
      <c r="F73" s="3" t="s">
        <v>97</v>
      </c>
      <c r="G73" s="4" t="s">
        <v>96</v>
      </c>
      <c r="H73" s="5" t="s">
        <v>40</v>
      </c>
      <c r="I73" s="8" t="e">
        <f t="shared" si="3"/>
        <v>#N/A</v>
      </c>
    </row>
    <row r="74" spans="1:9" x14ac:dyDescent="0.3">
      <c r="A74" s="8">
        <f t="shared" si="4"/>
        <v>115</v>
      </c>
      <c r="B74" s="8">
        <v>60</v>
      </c>
      <c r="C74" s="8">
        <f t="shared" si="5"/>
        <v>16</v>
      </c>
      <c r="D74" s="8"/>
      <c r="E74" s="28">
        <f t="shared" si="6"/>
        <v>43585</v>
      </c>
      <c r="F74" s="3" t="s">
        <v>97</v>
      </c>
      <c r="G74" s="4" t="s">
        <v>93</v>
      </c>
      <c r="H74" s="5" t="s">
        <v>39</v>
      </c>
      <c r="I74" s="8" t="e">
        <f t="shared" si="3"/>
        <v>#N/A</v>
      </c>
    </row>
    <row r="75" spans="1:9" x14ac:dyDescent="0.3">
      <c r="A75" s="8">
        <f t="shared" si="4"/>
        <v>116</v>
      </c>
      <c r="B75" s="8">
        <v>61</v>
      </c>
      <c r="C75" s="8">
        <f t="shared" si="5"/>
        <v>16</v>
      </c>
      <c r="D75" s="8"/>
      <c r="E75" s="28">
        <f t="shared" si="6"/>
        <v>43586</v>
      </c>
      <c r="F75" s="3" t="s">
        <v>97</v>
      </c>
      <c r="G75" s="4" t="s">
        <v>93</v>
      </c>
      <c r="H75" s="5" t="s">
        <v>39</v>
      </c>
      <c r="I75" s="8" t="e">
        <f t="shared" si="3"/>
        <v>#N/A</v>
      </c>
    </row>
    <row r="76" spans="1:9" x14ac:dyDescent="0.3">
      <c r="A76" s="8">
        <f t="shared" si="4"/>
        <v>117</v>
      </c>
      <c r="B76" s="8">
        <v>62</v>
      </c>
      <c r="C76" s="8">
        <f t="shared" si="5"/>
        <v>16</v>
      </c>
      <c r="D76" s="8"/>
      <c r="E76" s="28">
        <f t="shared" si="6"/>
        <v>43587</v>
      </c>
      <c r="F76" s="3" t="s">
        <v>97</v>
      </c>
      <c r="G76" s="4" t="s">
        <v>94</v>
      </c>
      <c r="H76" s="5" t="s">
        <v>39</v>
      </c>
      <c r="I76" s="8" t="e">
        <f t="shared" si="3"/>
        <v>#N/A</v>
      </c>
    </row>
    <row r="77" spans="1:9" x14ac:dyDescent="0.3">
      <c r="A77" s="8">
        <f t="shared" si="4"/>
        <v>121</v>
      </c>
      <c r="B77" s="8">
        <v>63</v>
      </c>
      <c r="C77" s="8">
        <f t="shared" si="5"/>
        <v>17</v>
      </c>
      <c r="D77" s="8"/>
      <c r="E77" s="28">
        <f t="shared" si="6"/>
        <v>43591</v>
      </c>
      <c r="F77" s="3" t="s">
        <v>97</v>
      </c>
      <c r="G77" s="4" t="s">
        <v>95</v>
      </c>
      <c r="H77" s="5" t="s">
        <v>39</v>
      </c>
      <c r="I77" s="8" t="e">
        <f t="shared" si="3"/>
        <v>#N/A</v>
      </c>
    </row>
    <row r="78" spans="1:9" x14ac:dyDescent="0.3">
      <c r="A78" s="8">
        <f t="shared" si="4"/>
        <v>122</v>
      </c>
      <c r="B78" s="8">
        <v>64</v>
      </c>
      <c r="C78" s="8">
        <f t="shared" si="5"/>
        <v>17</v>
      </c>
      <c r="D78" s="8"/>
      <c r="E78" s="28">
        <f t="shared" si="6"/>
        <v>43592</v>
      </c>
      <c r="F78" s="3" t="s">
        <v>97</v>
      </c>
      <c r="G78" s="4" t="s">
        <v>95</v>
      </c>
      <c r="H78" s="5" t="s">
        <v>39</v>
      </c>
      <c r="I78" s="8" t="e">
        <f t="shared" si="3"/>
        <v>#N/A</v>
      </c>
    </row>
    <row r="79" spans="1:9" x14ac:dyDescent="0.3">
      <c r="A79" s="8">
        <f t="shared" ref="A79" si="7">VLOOKUP(B79,Calendar65,2)</f>
        <v>123</v>
      </c>
      <c r="B79" s="8">
        <v>65</v>
      </c>
      <c r="C79" s="8">
        <f t="shared" ref="C79" si="8">VLOOKUP(B79,Calendar65,3,0)</f>
        <v>17</v>
      </c>
      <c r="D79" s="8"/>
      <c r="E79" s="28">
        <f t="shared" si="6"/>
        <v>43593</v>
      </c>
      <c r="F79" s="3" t="s">
        <v>97</v>
      </c>
      <c r="G79" s="4" t="s">
        <v>95</v>
      </c>
      <c r="H79" s="5" t="s">
        <v>39</v>
      </c>
      <c r="I79" s="8" t="e">
        <f t="shared" ref="I79" si="9">MATCH(H79,CLO,0)</f>
        <v>#N/A</v>
      </c>
    </row>
    <row r="80" spans="1:9" x14ac:dyDescent="0.3">
      <c r="B80" s="9"/>
      <c r="C80" s="9"/>
      <c r="D80" s="9"/>
    </row>
    <row r="81" spans="2:4" x14ac:dyDescent="0.3">
      <c r="B81" s="9"/>
      <c r="C81" s="9"/>
      <c r="D81" s="9"/>
    </row>
    <row r="82" spans="2:4" x14ac:dyDescent="0.3">
      <c r="B82" s="9"/>
      <c r="C82" s="9"/>
      <c r="D82" s="9"/>
    </row>
    <row r="83" spans="2:4" x14ac:dyDescent="0.3">
      <c r="B83" s="9"/>
      <c r="C83" s="9"/>
      <c r="D83" s="9"/>
    </row>
    <row r="84" spans="2:4" x14ac:dyDescent="0.3">
      <c r="B84" s="9"/>
      <c r="C84" s="9"/>
      <c r="D84" s="9"/>
    </row>
    <row r="85" spans="2:4" x14ac:dyDescent="0.3">
      <c r="B85" s="9"/>
      <c r="C85" s="9"/>
      <c r="D85" s="9"/>
    </row>
    <row r="86" spans="2:4" x14ac:dyDescent="0.3">
      <c r="B86" s="9"/>
      <c r="C86" s="9"/>
      <c r="D86" s="9"/>
    </row>
    <row r="87" spans="2:4" x14ac:dyDescent="0.3">
      <c r="B87" s="9"/>
      <c r="C87" s="9"/>
      <c r="D87" s="9"/>
    </row>
    <row r="88" spans="2:4" x14ac:dyDescent="0.3">
      <c r="B88" s="9"/>
      <c r="C88" s="9"/>
      <c r="D88" s="9"/>
    </row>
    <row r="89" spans="2:4" x14ac:dyDescent="0.3">
      <c r="B89" s="9"/>
      <c r="C89" s="9"/>
      <c r="D89" s="9"/>
    </row>
    <row r="90" spans="2:4" x14ac:dyDescent="0.3">
      <c r="B90" s="9"/>
      <c r="C90" s="9"/>
      <c r="D90" s="9"/>
    </row>
    <row r="91" spans="2:4" x14ac:dyDescent="0.3">
      <c r="B91" s="9"/>
      <c r="C91" s="9"/>
      <c r="D91" s="9"/>
    </row>
    <row r="92" spans="2:4" x14ac:dyDescent="0.3">
      <c r="B92" s="9"/>
      <c r="C92" s="9"/>
      <c r="D92" s="9"/>
    </row>
    <row r="93" spans="2:4" x14ac:dyDescent="0.3">
      <c r="B93" s="9"/>
      <c r="C93" s="9"/>
      <c r="D93" s="9"/>
    </row>
    <row r="94" spans="2:4" x14ac:dyDescent="0.3">
      <c r="B94" s="9"/>
      <c r="C94" s="9"/>
      <c r="D94" s="9"/>
    </row>
    <row r="95" spans="2:4" x14ac:dyDescent="0.3">
      <c r="B95" s="9"/>
      <c r="C95" s="9"/>
      <c r="D95" s="9"/>
    </row>
    <row r="96" spans="2:4" x14ac:dyDescent="0.3">
      <c r="B96" s="9"/>
      <c r="C96" s="9"/>
      <c r="D96" s="9"/>
    </row>
    <row r="97" spans="2:4" x14ac:dyDescent="0.3">
      <c r="B97" s="9"/>
      <c r="C97" s="9"/>
      <c r="D97" s="9"/>
    </row>
    <row r="98" spans="2:4" x14ac:dyDescent="0.3">
      <c r="B98" s="9"/>
      <c r="C98" s="9"/>
      <c r="D98" s="9"/>
    </row>
    <row r="99" spans="2:4" x14ac:dyDescent="0.3">
      <c r="B99" s="9"/>
      <c r="C99" s="9"/>
      <c r="D99" s="9"/>
    </row>
    <row r="100" spans="2:4" x14ac:dyDescent="0.3">
      <c r="B100" s="9"/>
      <c r="C100" s="9"/>
      <c r="D100" s="9"/>
    </row>
    <row r="101" spans="2:4" x14ac:dyDescent="0.3">
      <c r="B101" s="9"/>
      <c r="C101" s="9"/>
      <c r="D101" s="9"/>
    </row>
    <row r="102" spans="2:4" x14ac:dyDescent="0.3">
      <c r="B102" s="9"/>
      <c r="C102" s="9"/>
      <c r="D102" s="9"/>
    </row>
    <row r="103" spans="2:4" x14ac:dyDescent="0.3">
      <c r="B103" s="9"/>
      <c r="C103" s="9"/>
      <c r="D103" s="9"/>
    </row>
    <row r="104" spans="2:4" x14ac:dyDescent="0.3">
      <c r="B104" s="9"/>
      <c r="C104" s="9"/>
      <c r="D104" s="9"/>
    </row>
    <row r="105" spans="2:4" x14ac:dyDescent="0.3">
      <c r="B105" s="9"/>
      <c r="C105" s="9"/>
      <c r="D105" s="9"/>
    </row>
    <row r="106" spans="2:4" x14ac:dyDescent="0.3">
      <c r="B106" s="9"/>
      <c r="C106" s="9"/>
      <c r="D106" s="9"/>
    </row>
    <row r="107" spans="2:4" x14ac:dyDescent="0.3">
      <c r="B107" s="9"/>
      <c r="C107" s="9"/>
      <c r="D107" s="9"/>
    </row>
    <row r="108" spans="2:4" x14ac:dyDescent="0.3">
      <c r="B108" s="9"/>
      <c r="C108" s="9"/>
      <c r="D108" s="9"/>
    </row>
    <row r="109" spans="2:4" x14ac:dyDescent="0.3">
      <c r="B109" s="9"/>
      <c r="C109" s="9"/>
      <c r="D109" s="9"/>
    </row>
    <row r="110" spans="2:4" x14ac:dyDescent="0.3">
      <c r="B110" s="9"/>
      <c r="C110" s="9"/>
      <c r="D110" s="9"/>
    </row>
    <row r="111" spans="2:4" x14ac:dyDescent="0.3">
      <c r="B111" s="9"/>
      <c r="C111" s="9"/>
      <c r="D111" s="9"/>
    </row>
    <row r="112" spans="2:4" x14ac:dyDescent="0.3">
      <c r="B112" s="9"/>
      <c r="C112" s="9"/>
      <c r="D112" s="9"/>
    </row>
    <row r="113" spans="2:4" x14ac:dyDescent="0.3">
      <c r="B113" s="9"/>
      <c r="C113" s="9"/>
      <c r="D113" s="9"/>
    </row>
    <row r="114" spans="2:4" x14ac:dyDescent="0.3">
      <c r="B114" s="9"/>
      <c r="C114" s="9"/>
      <c r="D114" s="9"/>
    </row>
    <row r="115" spans="2:4" x14ac:dyDescent="0.3">
      <c r="B115" s="9"/>
      <c r="C115" s="9"/>
      <c r="D115" s="9"/>
    </row>
    <row r="116" spans="2:4" x14ac:dyDescent="0.3">
      <c r="B116" s="9"/>
      <c r="C116" s="9"/>
      <c r="D116" s="9"/>
    </row>
    <row r="117" spans="2:4" x14ac:dyDescent="0.3">
      <c r="B117" s="9"/>
      <c r="C117" s="9"/>
      <c r="D117" s="9"/>
    </row>
    <row r="118" spans="2:4" x14ac:dyDescent="0.3">
      <c r="B118" s="9"/>
      <c r="C118" s="9"/>
      <c r="D118" s="9"/>
    </row>
    <row r="119" spans="2:4" x14ac:dyDescent="0.3">
      <c r="B119" s="9"/>
      <c r="C119" s="9"/>
      <c r="D119" s="9"/>
    </row>
    <row r="120" spans="2:4" x14ac:dyDescent="0.3">
      <c r="B120" s="9"/>
      <c r="C120" s="9"/>
      <c r="D120" s="9"/>
    </row>
    <row r="121" spans="2:4" x14ac:dyDescent="0.3">
      <c r="B121" s="9"/>
      <c r="C121" s="9"/>
      <c r="D121" s="9"/>
    </row>
    <row r="122" spans="2:4" x14ac:dyDescent="0.3">
      <c r="B122" s="9"/>
      <c r="C122" s="9"/>
      <c r="D122" s="9"/>
    </row>
    <row r="123" spans="2:4" x14ac:dyDescent="0.3">
      <c r="B123" s="9"/>
      <c r="C123" s="9"/>
      <c r="D123" s="9"/>
    </row>
    <row r="124" spans="2:4" x14ac:dyDescent="0.3">
      <c r="B124" s="9"/>
      <c r="C124" s="9"/>
      <c r="D124" s="9"/>
    </row>
    <row r="125" spans="2:4" x14ac:dyDescent="0.3">
      <c r="B125" s="9"/>
      <c r="C125" s="9"/>
      <c r="D125" s="9"/>
    </row>
    <row r="126" spans="2:4" x14ac:dyDescent="0.3">
      <c r="B126" s="9"/>
      <c r="C126" s="9"/>
      <c r="D126" s="9"/>
    </row>
    <row r="127" spans="2:4" x14ac:dyDescent="0.3">
      <c r="B127" s="9"/>
      <c r="C127" s="9"/>
      <c r="D127" s="9"/>
    </row>
    <row r="128" spans="2:4" x14ac:dyDescent="0.3">
      <c r="B128" s="9"/>
      <c r="C128" s="9"/>
      <c r="D128" s="9"/>
    </row>
    <row r="129" spans="2:4" x14ac:dyDescent="0.3">
      <c r="B129" s="9"/>
      <c r="C129" s="9"/>
      <c r="D129" s="9"/>
    </row>
    <row r="130" spans="2:4" x14ac:dyDescent="0.3">
      <c r="B130" s="9"/>
      <c r="C130" s="9"/>
      <c r="D130" s="9"/>
    </row>
    <row r="131" spans="2:4" x14ac:dyDescent="0.3">
      <c r="B131" s="9"/>
      <c r="C131" s="9"/>
      <c r="D131" s="9"/>
    </row>
    <row r="132" spans="2:4" x14ac:dyDescent="0.3">
      <c r="B132" s="9"/>
      <c r="C132" s="9"/>
      <c r="D132" s="9"/>
    </row>
    <row r="133" spans="2:4" x14ac:dyDescent="0.3">
      <c r="B133" s="9"/>
      <c r="C133" s="9"/>
      <c r="D133" s="9"/>
    </row>
    <row r="134" spans="2:4" x14ac:dyDescent="0.3">
      <c r="B134" s="9"/>
      <c r="C134" s="9"/>
      <c r="D134" s="9"/>
    </row>
    <row r="135" spans="2:4" x14ac:dyDescent="0.3">
      <c r="B135" s="9"/>
      <c r="C135" s="9"/>
      <c r="D135" s="9"/>
    </row>
    <row r="136" spans="2:4" x14ac:dyDescent="0.3">
      <c r="B136" s="9"/>
      <c r="C136" s="9"/>
      <c r="D136" s="9"/>
    </row>
    <row r="137" spans="2:4" x14ac:dyDescent="0.3">
      <c r="B137" s="9"/>
      <c r="C137" s="9"/>
      <c r="D137" s="9"/>
    </row>
    <row r="138" spans="2:4" x14ac:dyDescent="0.3">
      <c r="B138" s="9"/>
      <c r="C138" s="9"/>
      <c r="D138" s="9"/>
    </row>
    <row r="139" spans="2:4" x14ac:dyDescent="0.3">
      <c r="B139" s="9"/>
      <c r="C139" s="9"/>
      <c r="D139" s="9"/>
    </row>
    <row r="140" spans="2:4" x14ac:dyDescent="0.3">
      <c r="B140" s="9"/>
      <c r="C140" s="9"/>
      <c r="D140" s="9"/>
    </row>
    <row r="141" spans="2:4" x14ac:dyDescent="0.3">
      <c r="B141" s="9"/>
      <c r="C141" s="9"/>
      <c r="D141" s="9"/>
    </row>
    <row r="142" spans="2:4" x14ac:dyDescent="0.3">
      <c r="B142" s="9"/>
      <c r="C142" s="9"/>
      <c r="D142" s="9"/>
    </row>
    <row r="143" spans="2:4" x14ac:dyDescent="0.3">
      <c r="B143" s="9"/>
      <c r="C143" s="9"/>
      <c r="D143" s="9"/>
    </row>
    <row r="144" spans="2:4" x14ac:dyDescent="0.3">
      <c r="B144" s="9"/>
      <c r="C144" s="9"/>
      <c r="D144" s="9"/>
    </row>
    <row r="145" spans="2:4" x14ac:dyDescent="0.3">
      <c r="B145" s="9"/>
      <c r="C145" s="9"/>
      <c r="D145" s="9"/>
    </row>
    <row r="146" spans="2:4" x14ac:dyDescent="0.3">
      <c r="B146" s="9"/>
      <c r="C146" s="9"/>
      <c r="D146" s="9"/>
    </row>
    <row r="147" spans="2:4" x14ac:dyDescent="0.3">
      <c r="B147" s="9"/>
      <c r="C147" s="9"/>
      <c r="D147" s="9"/>
    </row>
    <row r="148" spans="2:4" x14ac:dyDescent="0.3">
      <c r="B148" s="9"/>
      <c r="C148" s="9"/>
      <c r="D148" s="9"/>
    </row>
    <row r="149" spans="2:4" x14ac:dyDescent="0.3">
      <c r="B149" s="9"/>
      <c r="C149" s="9"/>
      <c r="D149" s="9"/>
    </row>
    <row r="150" spans="2:4" x14ac:dyDescent="0.3">
      <c r="B150" s="9"/>
      <c r="C150" s="9"/>
      <c r="D150" s="9"/>
    </row>
    <row r="151" spans="2:4" x14ac:dyDescent="0.3">
      <c r="B151" s="9"/>
      <c r="C151" s="9"/>
      <c r="D151" s="9"/>
    </row>
    <row r="152" spans="2:4" x14ac:dyDescent="0.3">
      <c r="B152" s="9"/>
      <c r="C152" s="9"/>
      <c r="D152" s="9"/>
    </row>
    <row r="153" spans="2:4" x14ac:dyDescent="0.3">
      <c r="B153" s="9"/>
      <c r="C153" s="9"/>
      <c r="D153" s="9"/>
    </row>
    <row r="154" spans="2:4" x14ac:dyDescent="0.3">
      <c r="B154" s="9"/>
      <c r="C154" s="9"/>
      <c r="D154" s="9"/>
    </row>
    <row r="155" spans="2:4" x14ac:dyDescent="0.3">
      <c r="B155" s="9"/>
      <c r="C155" s="9"/>
      <c r="D155" s="9"/>
    </row>
    <row r="156" spans="2:4" x14ac:dyDescent="0.3">
      <c r="B156" s="9"/>
      <c r="C156" s="9"/>
      <c r="D156" s="9"/>
    </row>
    <row r="157" spans="2:4" x14ac:dyDescent="0.3">
      <c r="B157" s="9"/>
      <c r="C157" s="9"/>
      <c r="D157" s="9"/>
    </row>
    <row r="158" spans="2:4" x14ac:dyDescent="0.3">
      <c r="B158" s="9"/>
      <c r="C158" s="9"/>
      <c r="D158" s="9"/>
    </row>
    <row r="159" spans="2:4" x14ac:dyDescent="0.3">
      <c r="B159" s="9"/>
      <c r="C159" s="9"/>
      <c r="D159" s="9"/>
    </row>
    <row r="160" spans="2:4" x14ac:dyDescent="0.3">
      <c r="B160" s="9"/>
      <c r="C160" s="9"/>
      <c r="D160" s="9"/>
    </row>
    <row r="161" spans="2:4" x14ac:dyDescent="0.3">
      <c r="B161" s="9"/>
      <c r="C161" s="9"/>
      <c r="D161" s="9"/>
    </row>
    <row r="162" spans="2:4" x14ac:dyDescent="0.3">
      <c r="B162" s="9"/>
      <c r="C162" s="9"/>
      <c r="D162" s="9"/>
    </row>
    <row r="163" spans="2:4" x14ac:dyDescent="0.3">
      <c r="B163" s="9"/>
      <c r="C163" s="9"/>
      <c r="D163" s="9"/>
    </row>
    <row r="164" spans="2:4" x14ac:dyDescent="0.3">
      <c r="B164" s="9"/>
      <c r="C164" s="9"/>
      <c r="D164" s="9"/>
    </row>
    <row r="165" spans="2:4" x14ac:dyDescent="0.3">
      <c r="B165" s="9"/>
      <c r="C165" s="9"/>
      <c r="D165" s="9"/>
    </row>
    <row r="166" spans="2:4" x14ac:dyDescent="0.3">
      <c r="B166" s="9"/>
      <c r="C166" s="9"/>
      <c r="D166" s="9"/>
    </row>
    <row r="167" spans="2:4" x14ac:dyDescent="0.3">
      <c r="B167" s="9"/>
      <c r="C167" s="9"/>
      <c r="D167" s="9"/>
    </row>
    <row r="168" spans="2:4" x14ac:dyDescent="0.3">
      <c r="B168" s="9"/>
      <c r="C168" s="9"/>
      <c r="D168" s="9"/>
    </row>
    <row r="169" spans="2:4" x14ac:dyDescent="0.3">
      <c r="B169" s="9"/>
      <c r="C169" s="9"/>
      <c r="D169" s="9"/>
    </row>
    <row r="170" spans="2:4" x14ac:dyDescent="0.3">
      <c r="B170" s="9"/>
      <c r="C170" s="9"/>
      <c r="D170" s="9"/>
    </row>
    <row r="171" spans="2:4" x14ac:dyDescent="0.3">
      <c r="B171" s="9"/>
      <c r="C171" s="9"/>
      <c r="D171" s="9"/>
    </row>
    <row r="172" spans="2:4" x14ac:dyDescent="0.3">
      <c r="B172" s="9"/>
      <c r="C172" s="9"/>
      <c r="D172" s="9"/>
    </row>
    <row r="173" spans="2:4" x14ac:dyDescent="0.3">
      <c r="B173" s="9"/>
      <c r="C173" s="9"/>
      <c r="D173" s="9"/>
    </row>
    <row r="174" spans="2:4" x14ac:dyDescent="0.3">
      <c r="B174" s="9"/>
      <c r="C174" s="9"/>
      <c r="D174" s="9"/>
    </row>
    <row r="175" spans="2:4" x14ac:dyDescent="0.3">
      <c r="B175" s="9"/>
      <c r="C175" s="9"/>
      <c r="D175" s="9"/>
    </row>
    <row r="176" spans="2:4" x14ac:dyDescent="0.3">
      <c r="B176" s="9"/>
      <c r="C176" s="9"/>
      <c r="D176" s="9"/>
    </row>
    <row r="177" spans="2:4" x14ac:dyDescent="0.3">
      <c r="B177" s="9"/>
      <c r="C177" s="9"/>
      <c r="D177" s="9"/>
    </row>
    <row r="178" spans="2:4" x14ac:dyDescent="0.3">
      <c r="B178" s="9"/>
      <c r="C178" s="9"/>
      <c r="D178" s="9"/>
    </row>
    <row r="179" spans="2:4" x14ac:dyDescent="0.3">
      <c r="B179" s="9"/>
      <c r="C179" s="9"/>
      <c r="D179" s="9"/>
    </row>
    <row r="180" spans="2:4" x14ac:dyDescent="0.3">
      <c r="B180" s="9"/>
      <c r="C180" s="9"/>
      <c r="D180" s="9"/>
    </row>
    <row r="181" spans="2:4" x14ac:dyDescent="0.3">
      <c r="B181" s="9"/>
      <c r="C181" s="9"/>
      <c r="D181" s="9"/>
    </row>
    <row r="182" spans="2:4" x14ac:dyDescent="0.3">
      <c r="B182" s="9"/>
      <c r="C182" s="9"/>
      <c r="D182" s="9"/>
    </row>
    <row r="183" spans="2:4" x14ac:dyDescent="0.3">
      <c r="B183" s="9"/>
      <c r="C183" s="9"/>
      <c r="D183" s="9"/>
    </row>
    <row r="184" spans="2:4" x14ac:dyDescent="0.3">
      <c r="B184" s="9"/>
      <c r="C184" s="9"/>
      <c r="D184" s="9"/>
    </row>
    <row r="185" spans="2:4" x14ac:dyDescent="0.3">
      <c r="B185" s="9"/>
      <c r="C185" s="9"/>
      <c r="D185" s="9"/>
    </row>
    <row r="186" spans="2:4" x14ac:dyDescent="0.3">
      <c r="B186" s="9"/>
      <c r="C186" s="9"/>
      <c r="D186" s="9"/>
    </row>
    <row r="187" spans="2:4" x14ac:dyDescent="0.3">
      <c r="B187" s="9"/>
      <c r="C187" s="9"/>
      <c r="D187" s="9"/>
    </row>
    <row r="188" spans="2:4" x14ac:dyDescent="0.3">
      <c r="B188" s="9"/>
      <c r="C188" s="9"/>
      <c r="D188" s="9"/>
    </row>
    <row r="189" spans="2:4" x14ac:dyDescent="0.3">
      <c r="B189" s="9"/>
      <c r="C189" s="9"/>
      <c r="D189" s="9"/>
    </row>
    <row r="190" spans="2:4" x14ac:dyDescent="0.3">
      <c r="B190" s="9"/>
      <c r="C190" s="9"/>
      <c r="D190" s="9"/>
    </row>
    <row r="191" spans="2:4" x14ac:dyDescent="0.3">
      <c r="B191" s="9"/>
      <c r="C191" s="9"/>
      <c r="D191" s="9"/>
    </row>
    <row r="192" spans="2:4" x14ac:dyDescent="0.3">
      <c r="B192" s="9"/>
      <c r="C192" s="9"/>
      <c r="D192" s="9"/>
    </row>
    <row r="193" spans="2:4" x14ac:dyDescent="0.3">
      <c r="B193" s="9"/>
      <c r="C193" s="9"/>
      <c r="D193" s="9"/>
    </row>
    <row r="194" spans="2:4" x14ac:dyDescent="0.3">
      <c r="B194" s="9"/>
      <c r="C194" s="9"/>
      <c r="D194" s="9"/>
    </row>
    <row r="195" spans="2:4" x14ac:dyDescent="0.3">
      <c r="B195" s="9"/>
      <c r="C195" s="9"/>
      <c r="D195" s="9"/>
    </row>
    <row r="196" spans="2:4" x14ac:dyDescent="0.3">
      <c r="B196" s="9"/>
      <c r="C196" s="9"/>
      <c r="D196" s="9"/>
    </row>
    <row r="197" spans="2:4" x14ac:dyDescent="0.3">
      <c r="B197" s="9"/>
      <c r="C197" s="9"/>
      <c r="D197" s="9"/>
    </row>
    <row r="198" spans="2:4" x14ac:dyDescent="0.3">
      <c r="B198" s="9"/>
      <c r="C198" s="9"/>
      <c r="D198" s="9"/>
    </row>
    <row r="199" spans="2:4" x14ac:dyDescent="0.3">
      <c r="B199" s="9"/>
      <c r="C199" s="9"/>
      <c r="D199" s="9"/>
    </row>
    <row r="200" spans="2:4" x14ac:dyDescent="0.3">
      <c r="B200" s="9"/>
      <c r="C200" s="9"/>
      <c r="D200" s="9"/>
    </row>
    <row r="201" spans="2:4" x14ac:dyDescent="0.3">
      <c r="B201" s="9"/>
      <c r="C201" s="9"/>
      <c r="D201" s="9"/>
    </row>
  </sheetData>
  <sheetProtection selectLockedCells="1"/>
  <dataValidations count="3">
    <dataValidation type="list" allowBlank="1" showInputMessage="1" showErrorMessage="1" sqref="G98:G158" xr:uid="{2C7221BA-3A4E-4B56-AC92-3BB0C84770D8}">
      <formula1>"Lecture, Job, Reading, Homework, Quiz, Test"</formula1>
    </dataValidation>
    <dataValidation type="list" allowBlank="1" showInputMessage="1" showErrorMessage="1" sqref="H2:H84" xr:uid="{BE25E6CA-427A-4EBB-9A32-BF44F4A509EE}">
      <formula1>CLO</formula1>
    </dataValidation>
    <dataValidation type="list" allowBlank="1" showInputMessage="1" showErrorMessage="1" sqref="F10:F145" xr:uid="{7B3222D8-0DAC-4800-8B02-05590E221AEA}">
      <formula1>Units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E874-4128-401B-BB0E-B190433E5A0D}">
  <dimension ref="A1:K470"/>
  <sheetViews>
    <sheetView topLeftCell="C1" zoomScale="145" zoomScaleNormal="145" workbookViewId="0">
      <selection activeCell="H208" sqref="H208"/>
    </sheetView>
  </sheetViews>
  <sheetFormatPr defaultColWidth="9.109375" defaultRowHeight="10.199999999999999" x14ac:dyDescent="0.2"/>
  <cols>
    <col min="1" max="1" width="0" style="65" hidden="1" customWidth="1"/>
    <col min="2" max="2" width="9.109375" style="65" hidden="1" customWidth="1"/>
    <col min="3" max="3" width="16.6640625" style="70" customWidth="1"/>
    <col min="4" max="4" width="50.6640625" style="66" customWidth="1"/>
    <col min="5" max="5" width="8.6640625" style="65" customWidth="1"/>
    <col min="6" max="6" width="4.6640625" style="65" customWidth="1"/>
    <col min="7" max="7" width="10.33203125" style="65" bestFit="1" customWidth="1"/>
    <col min="8" max="9" width="9.109375" style="65"/>
    <col min="10" max="10" width="11.109375" style="65" bestFit="1" customWidth="1"/>
    <col min="11" max="16384" width="9.109375" style="65"/>
  </cols>
  <sheetData>
    <row r="1" spans="1:11" s="39" customFormat="1" ht="12.6" x14ac:dyDescent="0.2">
      <c r="B1" s="39">
        <f>VLOOKUP(A2,Running65,4,0)</f>
        <v>1</v>
      </c>
      <c r="C1" s="81" t="str">
        <f>"Week "&amp;B1</f>
        <v>Week 1</v>
      </c>
      <c r="D1" s="40"/>
    </row>
    <row r="2" spans="1:11" x14ac:dyDescent="0.2">
      <c r="A2" s="65">
        <v>2</v>
      </c>
      <c r="B2" s="65">
        <f>VLOOKUP(A2,Running65,2)</f>
        <v>1</v>
      </c>
      <c r="C2" s="67" t="str">
        <f>IF(ISNUMBER(B2),"Day "&amp;B2,"No School")</f>
        <v>Day 1</v>
      </c>
      <c r="D2" s="68">
        <f>VLOOKUP(A2,Running65,5)</f>
        <v>43472</v>
      </c>
      <c r="E2" s="69"/>
      <c r="F2" s="69"/>
    </row>
    <row r="3" spans="1:11" x14ac:dyDescent="0.2">
      <c r="C3" s="70" t="s">
        <v>5</v>
      </c>
      <c r="D3" s="65">
        <f>IFERROR(VLOOKUP(A2,Course65,5,0),"")</f>
        <v>43472</v>
      </c>
    </row>
    <row r="4" spans="1:11" x14ac:dyDescent="0.2">
      <c r="C4" s="70" t="s">
        <v>6</v>
      </c>
      <c r="D4" s="65" t="str">
        <f>IFERROR(VLOOKUP(A2,Course65,6,0),"")</f>
        <v>Theory</v>
      </c>
      <c r="E4" s="70" t="s">
        <v>8</v>
      </c>
      <c r="F4" s="71" t="str">
        <f>IFERROR(VLOOKUP(A2,Course65,8,0),"")</f>
        <v>Create and analyze motor control logic and wiring diagrams.</v>
      </c>
    </row>
    <row r="5" spans="1:11" x14ac:dyDescent="0.2">
      <c r="A5" s="65">
        <f>A2+1</f>
        <v>3</v>
      </c>
      <c r="B5" s="65">
        <f>VLOOKUP(A5,Running65,2)</f>
        <v>2</v>
      </c>
      <c r="C5" s="67" t="str">
        <f>IF(ISNUMBER(B5),"Day "&amp;B5,"No School")</f>
        <v>Day 2</v>
      </c>
      <c r="D5" s="68">
        <f>VLOOKUP(A5,Running65,5)</f>
        <v>43473</v>
      </c>
      <c r="E5" s="69"/>
      <c r="F5" s="69"/>
    </row>
    <row r="6" spans="1:11" x14ac:dyDescent="0.2">
      <c r="C6" s="70" t="s">
        <v>5</v>
      </c>
      <c r="D6" s="65">
        <f>IFERROR(VLOOKUP(A5,Course65,5,0),"")</f>
        <v>43473</v>
      </c>
    </row>
    <row r="7" spans="1:11" x14ac:dyDescent="0.2">
      <c r="C7" s="70" t="s">
        <v>6</v>
      </c>
      <c r="D7" s="65" t="str">
        <f>IFERROR(VLOOKUP(A5,Course65,6,0),"")</f>
        <v>Code</v>
      </c>
      <c r="E7" s="70" t="s">
        <v>8</v>
      </c>
      <c r="F7" s="71" t="str">
        <f>IFERROR(VLOOKUP(A5,Course65,8,0),"")</f>
        <v>Create and analyze motor control logic and wiring diagrams.</v>
      </c>
    </row>
    <row r="8" spans="1:11" x14ac:dyDescent="0.2">
      <c r="A8" s="65">
        <f>A5+1</f>
        <v>4</v>
      </c>
      <c r="B8" s="65">
        <f>VLOOKUP(A8,Running65,2)</f>
        <v>3</v>
      </c>
      <c r="C8" s="67" t="str">
        <f>IF(ISNUMBER(B8),"Day "&amp;B8,"No School")</f>
        <v>Day 3</v>
      </c>
      <c r="D8" s="68">
        <f>VLOOKUP(A8,Running65,5)</f>
        <v>43474</v>
      </c>
      <c r="E8" s="69"/>
      <c r="F8" s="69"/>
    </row>
    <row r="9" spans="1:11" x14ac:dyDescent="0.2">
      <c r="C9" s="70" t="s">
        <v>5</v>
      </c>
      <c r="D9" s="65">
        <f>IFERROR(VLOOKUP(A8,Course65,5,0),"")</f>
        <v>43474</v>
      </c>
    </row>
    <row r="10" spans="1:11" x14ac:dyDescent="0.2">
      <c r="C10" s="70" t="s">
        <v>6</v>
      </c>
      <c r="D10" s="65" t="str">
        <f>IFERROR(VLOOKUP(A8,Course65,6,0),"")</f>
        <v>Code</v>
      </c>
      <c r="E10" s="70" t="s">
        <v>8</v>
      </c>
      <c r="F10" s="71" t="str">
        <f>IFERROR(VLOOKUP(A8,Course65,8,0),"")</f>
        <v>Create and analyze motor control logic and wiring diagrams.</v>
      </c>
    </row>
    <row r="11" spans="1:11" x14ac:dyDescent="0.2">
      <c r="A11" s="65">
        <f>A8+1</f>
        <v>5</v>
      </c>
      <c r="B11" s="65">
        <f>VLOOKUP(A11,Running65,2)</f>
        <v>4</v>
      </c>
      <c r="C11" s="67" t="str">
        <f>IF(ISNUMBER(B11),"Day "&amp;B11,"No School")</f>
        <v>Day 4</v>
      </c>
      <c r="D11" s="68">
        <f>VLOOKUP(A11,Running65,5)</f>
        <v>43475</v>
      </c>
      <c r="E11" s="69"/>
      <c r="F11" s="69"/>
      <c r="H11" s="72"/>
      <c r="I11" s="72"/>
      <c r="J11" s="72"/>
      <c r="K11" s="72"/>
    </row>
    <row r="12" spans="1:11" x14ac:dyDescent="0.2">
      <c r="C12" s="70" t="s">
        <v>5</v>
      </c>
      <c r="D12" s="65">
        <f>IFERROR(VLOOKUP(A11,Course65,5,0),"")</f>
        <v>43475</v>
      </c>
      <c r="H12" s="72"/>
      <c r="I12" s="73"/>
      <c r="J12" s="74"/>
      <c r="K12" s="72"/>
    </row>
    <row r="13" spans="1:11" x14ac:dyDescent="0.2">
      <c r="C13" s="70" t="s">
        <v>6</v>
      </c>
      <c r="D13" s="65" t="str">
        <f>IFERROR(VLOOKUP(A11,Course65,6,0),"")</f>
        <v>Shop</v>
      </c>
      <c r="E13" s="70" t="s">
        <v>8</v>
      </c>
      <c r="F13" s="71" t="str">
        <f>IFERROR(VLOOKUP(A11,Course65,8,0),"")</f>
        <v>Create and analyze motor control logic and wiring diagrams.</v>
      </c>
      <c r="H13" s="72"/>
      <c r="I13" s="73"/>
      <c r="J13" s="74"/>
      <c r="K13" s="72"/>
    </row>
    <row r="14" spans="1:11" x14ac:dyDescent="0.2">
      <c r="C14" s="67" t="s">
        <v>52</v>
      </c>
      <c r="D14" s="68" t="str">
        <f>C1</f>
        <v>Week 1</v>
      </c>
      <c r="E14" s="69"/>
      <c r="F14" s="69"/>
      <c r="H14" s="72"/>
      <c r="I14" s="72"/>
      <c r="J14" s="72"/>
      <c r="K14" s="72"/>
    </row>
    <row r="15" spans="1:11" x14ac:dyDescent="0.2">
      <c r="C15" s="70" t="s">
        <v>7</v>
      </c>
      <c r="D15" s="65" t="str">
        <f>VLOOKUP(B1,WklyHmwk17,7)</f>
        <v>Math Functions, Eng/Sci Notation</v>
      </c>
      <c r="H15" s="72"/>
      <c r="I15" s="72"/>
      <c r="J15" s="72"/>
      <c r="K15" s="72"/>
    </row>
    <row r="16" spans="1:11" x14ac:dyDescent="0.2">
      <c r="C16" s="70" t="s">
        <v>51</v>
      </c>
      <c r="D16" s="65" t="str">
        <f>VLOOKUP(B1,WklyJobs17,7)</f>
        <v>EAS Job 01, EAS Job 02</v>
      </c>
      <c r="G16" s="72" t="str">
        <f>IF(ISERROR(INDEX(I12:J13,SMALL(IF(I12:I13=H12,ROW(I12:I13)),ROW(1:1)),2)),"",INDEX(I12:J13,SMALL(IF(I12:I13=B1,ROW(I12:I13)),ROW(1:1)),2))</f>
        <v/>
      </c>
      <c r="H16" s="72"/>
      <c r="I16" s="72"/>
      <c r="J16" s="72"/>
      <c r="K16" s="72"/>
    </row>
    <row r="18" spans="1:6" s="39" customFormat="1" ht="12.6" x14ac:dyDescent="0.2">
      <c r="B18" s="39">
        <f>VLOOKUP(A19,Running65,4,0)</f>
        <v>2</v>
      </c>
      <c r="C18" s="81" t="str">
        <f>"Week "&amp;B18</f>
        <v>Week 2</v>
      </c>
      <c r="D18" s="40"/>
    </row>
    <row r="19" spans="1:6" x14ac:dyDescent="0.2">
      <c r="A19" s="65">
        <f>A11+4</f>
        <v>9</v>
      </c>
      <c r="B19" s="65">
        <f>VLOOKUP(A19,Running80,2)</f>
        <v>6</v>
      </c>
      <c r="C19" s="67" t="str">
        <f>IF(ISNUMBER(B19),"Day "&amp;B19,"No School")</f>
        <v>Day 6</v>
      </c>
      <c r="D19" s="68">
        <f>VLOOKUP(A19,Running65,5)</f>
        <v>43479</v>
      </c>
      <c r="E19" s="69"/>
      <c r="F19" s="69"/>
    </row>
    <row r="20" spans="1:6" x14ac:dyDescent="0.2">
      <c r="C20" s="70" t="s">
        <v>5</v>
      </c>
      <c r="D20" s="65">
        <f>IFERROR(VLOOKUP(A19,Course65,5,0),"")</f>
        <v>43479</v>
      </c>
    </row>
    <row r="21" spans="1:6" x14ac:dyDescent="0.2">
      <c r="C21" s="70" t="s">
        <v>6</v>
      </c>
      <c r="D21" s="65" t="str">
        <f>IFERROR(VLOOKUP(A19,Course65,6,0),"")</f>
        <v>Theory</v>
      </c>
      <c r="E21" s="70" t="s">
        <v>8</v>
      </c>
      <c r="F21" s="71" t="str">
        <f>IFERROR(VLOOKUP(A19,Course65,8,0),"")</f>
        <v>Create and analyze motor control logic and wiring diagrams.</v>
      </c>
    </row>
    <row r="22" spans="1:6" x14ac:dyDescent="0.2">
      <c r="A22" s="65">
        <f>A19+1</f>
        <v>10</v>
      </c>
      <c r="B22" s="65">
        <f>VLOOKUP(A22,Running65,2)</f>
        <v>6</v>
      </c>
      <c r="C22" s="67" t="str">
        <f>IF(ISNUMBER(B22),"Day "&amp;B22,"No School")</f>
        <v>Day 6</v>
      </c>
      <c r="D22" s="68">
        <f>VLOOKUP(A22,Running65,5)</f>
        <v>43480</v>
      </c>
      <c r="E22" s="69"/>
      <c r="F22" s="69"/>
    </row>
    <row r="23" spans="1:6" x14ac:dyDescent="0.2">
      <c r="C23" s="70" t="s">
        <v>5</v>
      </c>
      <c r="D23" s="65">
        <f>IFERROR(VLOOKUP(A22,Course65,5,0),"")</f>
        <v>43480</v>
      </c>
    </row>
    <row r="24" spans="1:6" x14ac:dyDescent="0.2">
      <c r="C24" s="70" t="s">
        <v>6</v>
      </c>
      <c r="D24" s="65" t="str">
        <f>IFERROR(VLOOKUP(A22,Course65,6,0),"")</f>
        <v>Theory</v>
      </c>
      <c r="E24" s="70" t="s">
        <v>8</v>
      </c>
      <c r="F24" s="71" t="str">
        <f>IFERROR(VLOOKUP(A22,Course65,8,0),"")</f>
        <v>Create and analyze motor control logic and wiring diagrams.</v>
      </c>
    </row>
    <row r="25" spans="1:6" x14ac:dyDescent="0.2">
      <c r="A25" s="65">
        <f>A22+1</f>
        <v>11</v>
      </c>
      <c r="B25" s="65">
        <f>VLOOKUP(A25,Running65,2)</f>
        <v>7</v>
      </c>
      <c r="C25" s="67" t="str">
        <f>IF(ISNUMBER(B25),"Day "&amp;B25,"No School")</f>
        <v>Day 7</v>
      </c>
      <c r="D25" s="68">
        <f>VLOOKUP(A25,Running65,5)</f>
        <v>43481</v>
      </c>
      <c r="E25" s="69"/>
      <c r="F25" s="69"/>
    </row>
    <row r="26" spans="1:6" x14ac:dyDescent="0.2">
      <c r="C26" s="70" t="s">
        <v>5</v>
      </c>
      <c r="D26" s="65">
        <f>IFERROR(VLOOKUP(A25,Course65,5,0),"")</f>
        <v>43481</v>
      </c>
    </row>
    <row r="27" spans="1:6" x14ac:dyDescent="0.2">
      <c r="C27" s="70" t="s">
        <v>6</v>
      </c>
      <c r="D27" s="65" t="str">
        <f>IFERROR(VLOOKUP(A25,Course65,6,0),"")</f>
        <v>Theory</v>
      </c>
      <c r="E27" s="70" t="s">
        <v>8</v>
      </c>
      <c r="F27" s="71" t="str">
        <f>IFERROR(VLOOKUP(A25,Course65,8,0),"")</f>
        <v>Create and analyze motor control logic and wiring diagrams.</v>
      </c>
    </row>
    <row r="28" spans="1:6" x14ac:dyDescent="0.2">
      <c r="A28" s="65">
        <f>A25+1</f>
        <v>12</v>
      </c>
      <c r="B28" s="65">
        <f>VLOOKUP(A28,Running65,2)</f>
        <v>8</v>
      </c>
      <c r="C28" s="67" t="str">
        <f>IF(ISNUMBER(B28),"Day "&amp;B28,"No School")</f>
        <v>Day 8</v>
      </c>
      <c r="D28" s="68">
        <f>VLOOKUP(A28,Running65,5)</f>
        <v>43482</v>
      </c>
      <c r="E28" s="69"/>
      <c r="F28" s="69"/>
    </row>
    <row r="29" spans="1:6" x14ac:dyDescent="0.2">
      <c r="C29" s="70" t="s">
        <v>5</v>
      </c>
      <c r="D29" s="65">
        <f>IFERROR(VLOOKUP(A28,Course65,5,0),"")</f>
        <v>43482</v>
      </c>
    </row>
    <row r="30" spans="1:6" x14ac:dyDescent="0.2">
      <c r="C30" s="70" t="s">
        <v>6</v>
      </c>
      <c r="D30" s="65" t="str">
        <f>IFERROR(VLOOKUP(A28,Course65,6,0),"")</f>
        <v>Theory</v>
      </c>
      <c r="E30" s="70" t="s">
        <v>8</v>
      </c>
      <c r="F30" s="71" t="str">
        <f>IFERROR(VLOOKUP(A28,Course65,8,0),"")</f>
        <v>Create and analyze motor control logic and wiring diagrams.</v>
      </c>
    </row>
    <row r="31" spans="1:6" x14ac:dyDescent="0.2">
      <c r="C31" s="67" t="s">
        <v>52</v>
      </c>
      <c r="D31" s="68" t="str">
        <f>C18</f>
        <v>Week 2</v>
      </c>
      <c r="E31" s="69"/>
      <c r="F31" s="69"/>
    </row>
    <row r="32" spans="1:6" x14ac:dyDescent="0.2">
      <c r="C32" s="70" t="s">
        <v>7</v>
      </c>
      <c r="D32" s="65" t="str">
        <f>VLOOKUP(B18,WklyHmwk17,7)</f>
        <v>Ohm's Law</v>
      </c>
    </row>
    <row r="33" spans="1:6" x14ac:dyDescent="0.2">
      <c r="C33" s="70" t="s">
        <v>51</v>
      </c>
      <c r="D33" s="65" t="str">
        <f>VLOOKUP(B18,WklyJobs17,7)</f>
        <v>EAS Job 03, EAS Job 04</v>
      </c>
    </row>
    <row r="35" spans="1:6" s="39" customFormat="1" ht="12.6" x14ac:dyDescent="0.2">
      <c r="B35" s="39">
        <f>VLOOKUP(A36,Running65,4,0)</f>
        <v>3</v>
      </c>
      <c r="C35" s="81" t="str">
        <f>"Week "&amp;B35</f>
        <v>Week 3</v>
      </c>
      <c r="D35" s="40"/>
    </row>
    <row r="36" spans="1:6" x14ac:dyDescent="0.2">
      <c r="A36" s="65">
        <f>A28+4</f>
        <v>16</v>
      </c>
      <c r="B36" s="65" t="str">
        <f>VLOOKUP(A36,Running80,2)</f>
        <v/>
      </c>
      <c r="C36" s="67" t="str">
        <f>IF(ISNUMBER(B36),"Day "&amp;B36,"No School")</f>
        <v>No School</v>
      </c>
      <c r="D36" s="68">
        <f>VLOOKUP(A36,Running65,5)</f>
        <v>43486</v>
      </c>
      <c r="E36" s="69"/>
      <c r="F36" s="69"/>
    </row>
    <row r="37" spans="1:6" x14ac:dyDescent="0.2">
      <c r="C37" s="70" t="s">
        <v>5</v>
      </c>
      <c r="D37" s="65" t="str">
        <f>IFERROR(VLOOKUP(A36,Course65,5,0),"")</f>
        <v/>
      </c>
    </row>
    <row r="38" spans="1:6" x14ac:dyDescent="0.2">
      <c r="C38" s="70" t="s">
        <v>6</v>
      </c>
      <c r="D38" s="65" t="str">
        <f>IFERROR(VLOOKUP(A36,Course65,6,0),"")</f>
        <v/>
      </c>
      <c r="E38" s="70" t="s">
        <v>8</v>
      </c>
      <c r="F38" s="71" t="str">
        <f>IFERROR(VLOOKUP(A36,Course65,8,0),"")</f>
        <v/>
      </c>
    </row>
    <row r="39" spans="1:6" x14ac:dyDescent="0.2">
      <c r="A39" s="65">
        <f>A36+1</f>
        <v>17</v>
      </c>
      <c r="B39" s="65">
        <f>VLOOKUP(A39,Running65,2)</f>
        <v>9</v>
      </c>
      <c r="C39" s="67" t="str">
        <f>IF(ISNUMBER(B39),"Day "&amp;B39,"No School")</f>
        <v>Day 9</v>
      </c>
      <c r="D39" s="68">
        <f>VLOOKUP(A39,Running65,5)</f>
        <v>43487</v>
      </c>
      <c r="E39" s="69"/>
      <c r="F39" s="69"/>
    </row>
    <row r="40" spans="1:6" x14ac:dyDescent="0.2">
      <c r="C40" s="70" t="s">
        <v>5</v>
      </c>
      <c r="D40" s="65">
        <f>IFERROR(VLOOKUP(A39,Course65,5,0),"")</f>
        <v>43487</v>
      </c>
    </row>
    <row r="41" spans="1:6" x14ac:dyDescent="0.2">
      <c r="C41" s="70" t="s">
        <v>6</v>
      </c>
      <c r="D41" s="65" t="str">
        <f>IFERROR(VLOOKUP(A39,Course65,6,0),"")</f>
        <v>Theory</v>
      </c>
      <c r="E41" s="70" t="s">
        <v>8</v>
      </c>
      <c r="F41" s="71" t="str">
        <f>IFERROR(VLOOKUP(A39,Course65,8,0),"")</f>
        <v>Create and analyze motor control logic and wiring diagrams.</v>
      </c>
    </row>
    <row r="42" spans="1:6" x14ac:dyDescent="0.2">
      <c r="A42" s="65">
        <f>A39+1</f>
        <v>18</v>
      </c>
      <c r="B42" s="65">
        <f>VLOOKUP(A42,Running65,2)</f>
        <v>10</v>
      </c>
      <c r="C42" s="67" t="str">
        <f>IF(ISNUMBER(B42),"Day "&amp;B42,"No School")</f>
        <v>Day 10</v>
      </c>
      <c r="D42" s="68">
        <f>VLOOKUP(A42,Running65,5)</f>
        <v>43488</v>
      </c>
      <c r="E42" s="69"/>
      <c r="F42" s="69"/>
    </row>
    <row r="43" spans="1:6" x14ac:dyDescent="0.2">
      <c r="C43" s="70" t="s">
        <v>5</v>
      </c>
      <c r="D43" s="65">
        <f>IFERROR(VLOOKUP(A42,Course65,5,0),"")</f>
        <v>43488</v>
      </c>
    </row>
    <row r="44" spans="1:6" x14ac:dyDescent="0.2">
      <c r="C44" s="70" t="s">
        <v>6</v>
      </c>
      <c r="D44" s="65" t="str">
        <f>IFERROR(VLOOKUP(A42,Course65,6,0),"")</f>
        <v>Theory</v>
      </c>
      <c r="E44" s="70" t="s">
        <v>8</v>
      </c>
      <c r="F44" s="71" t="str">
        <f>IFERROR(VLOOKUP(A42,Course65,8,0),"")</f>
        <v>Create and analyze motor control logic and wiring diagrams.</v>
      </c>
    </row>
    <row r="45" spans="1:6" x14ac:dyDescent="0.2">
      <c r="A45" s="65">
        <f>A42+1</f>
        <v>19</v>
      </c>
      <c r="B45" s="65">
        <f>VLOOKUP(A45,Running65,2)</f>
        <v>11</v>
      </c>
      <c r="C45" s="67" t="str">
        <f>IF(ISNUMBER(B45),"Day "&amp;B45,"No School")</f>
        <v>Day 11</v>
      </c>
      <c r="D45" s="68">
        <f>VLOOKUP(A45,Running65,5)</f>
        <v>43489</v>
      </c>
      <c r="E45" s="69"/>
      <c r="F45" s="69"/>
    </row>
    <row r="46" spans="1:6" x14ac:dyDescent="0.2">
      <c r="C46" s="70" t="s">
        <v>5</v>
      </c>
      <c r="D46" s="65">
        <f>IFERROR(VLOOKUP(A45,Course65,5,0),"")</f>
        <v>43489</v>
      </c>
    </row>
    <row r="47" spans="1:6" x14ac:dyDescent="0.2">
      <c r="C47" s="70" t="s">
        <v>6</v>
      </c>
      <c r="D47" s="65" t="str">
        <f>IFERROR(VLOOKUP(A45,Course65,6,0),"")</f>
        <v>Theory</v>
      </c>
      <c r="E47" s="70" t="s">
        <v>8</v>
      </c>
      <c r="F47" s="71" t="str">
        <f>IFERROR(VLOOKUP(A45,Course65,8,0),"")</f>
        <v>Create and analyze motor control logic and wiring diagrams.</v>
      </c>
    </row>
    <row r="48" spans="1:6" x14ac:dyDescent="0.2">
      <c r="C48" s="67" t="s">
        <v>52</v>
      </c>
      <c r="D48" s="68" t="str">
        <f>C35</f>
        <v>Week 3</v>
      </c>
      <c r="E48" s="69"/>
      <c r="F48" s="69"/>
    </row>
    <row r="49" spans="1:6" x14ac:dyDescent="0.2">
      <c r="C49" s="70" t="s">
        <v>7</v>
      </c>
      <c r="D49" s="65" t="str">
        <f>VLOOKUP(B35,WklyHmwk17,7)</f>
        <v>Watt's Law, Ohm's Wheel</v>
      </c>
    </row>
    <row r="50" spans="1:6" x14ac:dyDescent="0.2">
      <c r="C50" s="70" t="s">
        <v>51</v>
      </c>
      <c r="D50" s="65" t="str">
        <f>VLOOKUP(B35,WklyJobs17,7)</f>
        <v>EAS Job 05, EAS Job 06</v>
      </c>
    </row>
    <row r="51" spans="1:6" x14ac:dyDescent="0.2">
      <c r="D51" s="65"/>
    </row>
    <row r="52" spans="1:6" s="39" customFormat="1" ht="12.6" x14ac:dyDescent="0.2">
      <c r="B52" s="39">
        <f>VLOOKUP(A53,Running65,4,0)</f>
        <v>4</v>
      </c>
      <c r="C52" s="81" t="str">
        <f>"Week "&amp;B52</f>
        <v>Week 4</v>
      </c>
      <c r="D52" s="40"/>
    </row>
    <row r="53" spans="1:6" x14ac:dyDescent="0.2">
      <c r="A53" s="65">
        <f>A45+4</f>
        <v>23</v>
      </c>
      <c r="B53" s="65">
        <f>VLOOKUP(A53,Running80,2)</f>
        <v>15</v>
      </c>
      <c r="C53" s="67" t="str">
        <f>IF(ISNUMBER(B53),"Day "&amp;B53,"No School")</f>
        <v>Day 15</v>
      </c>
      <c r="D53" s="68">
        <f>VLOOKUP(A53,Running65,5)</f>
        <v>43493</v>
      </c>
      <c r="E53" s="69"/>
      <c r="F53" s="69"/>
    </row>
    <row r="54" spans="1:6" x14ac:dyDescent="0.2">
      <c r="C54" s="70" t="s">
        <v>5</v>
      </c>
      <c r="D54" s="65">
        <f>IFERROR(VLOOKUP(A53,Course65,5,0),"")</f>
        <v>43493</v>
      </c>
    </row>
    <row r="55" spans="1:6" x14ac:dyDescent="0.2">
      <c r="C55" s="70" t="s">
        <v>6</v>
      </c>
      <c r="D55" s="65" t="str">
        <f>IFERROR(VLOOKUP(A53,Course65,6,0),"")</f>
        <v>Theory</v>
      </c>
      <c r="E55" s="70" t="s">
        <v>8</v>
      </c>
      <c r="F55" s="71" t="str">
        <f>IFERROR(VLOOKUP(A53,Course65,8,0),"")</f>
        <v>Create and analyze motor control logic and wiring diagrams.</v>
      </c>
    </row>
    <row r="56" spans="1:6" x14ac:dyDescent="0.2">
      <c r="A56" s="65">
        <f>A53+1</f>
        <v>24</v>
      </c>
      <c r="B56" s="65">
        <f>VLOOKUP(A56,Running65,2)</f>
        <v>13</v>
      </c>
      <c r="C56" s="67" t="str">
        <f>IF(ISNUMBER(B56),"Day "&amp;B56,"No School")</f>
        <v>Day 13</v>
      </c>
      <c r="D56" s="68">
        <f>VLOOKUP(A56,Running65,5)</f>
        <v>43494</v>
      </c>
      <c r="E56" s="69"/>
      <c r="F56" s="69"/>
    </row>
    <row r="57" spans="1:6" x14ac:dyDescent="0.2">
      <c r="C57" s="70" t="s">
        <v>5</v>
      </c>
      <c r="D57" s="65">
        <f>IFERROR(VLOOKUP(A56,Course65,5,0),"")</f>
        <v>43494</v>
      </c>
    </row>
    <row r="58" spans="1:6" x14ac:dyDescent="0.2">
      <c r="C58" s="70" t="s">
        <v>6</v>
      </c>
      <c r="D58" s="65" t="str">
        <f>IFERROR(VLOOKUP(A56,Course65,6,0),"")</f>
        <v>Theory</v>
      </c>
      <c r="E58" s="70" t="s">
        <v>8</v>
      </c>
      <c r="F58" s="71" t="str">
        <f>IFERROR(VLOOKUP(A56,Course65,8,0),"")</f>
        <v>Create and analyze motor control logic and wiring diagrams.</v>
      </c>
    </row>
    <row r="59" spans="1:6" x14ac:dyDescent="0.2">
      <c r="A59" s="65">
        <f>A56+1</f>
        <v>25</v>
      </c>
      <c r="B59" s="65">
        <f>VLOOKUP(A59,Running65,2)</f>
        <v>14</v>
      </c>
      <c r="C59" s="67" t="str">
        <f>IF(ISNUMBER(B59),"Day "&amp;B59,"No School")</f>
        <v>Day 14</v>
      </c>
      <c r="D59" s="68">
        <f>VLOOKUP(A59,Running65,5)</f>
        <v>43495</v>
      </c>
      <c r="E59" s="69"/>
      <c r="F59" s="69"/>
    </row>
    <row r="60" spans="1:6" x14ac:dyDescent="0.2">
      <c r="C60" s="70" t="s">
        <v>5</v>
      </c>
      <c r="D60" s="65">
        <f>IFERROR(VLOOKUP(A59,Course65,5,0),"")</f>
        <v>43495</v>
      </c>
    </row>
    <row r="61" spans="1:6" x14ac:dyDescent="0.2">
      <c r="C61" s="70" t="s">
        <v>6</v>
      </c>
      <c r="D61" s="65" t="str">
        <f>IFERROR(VLOOKUP(A59,Course65,6,0),"")</f>
        <v>Theory</v>
      </c>
      <c r="E61" s="70" t="s">
        <v>8</v>
      </c>
      <c r="F61" s="71" t="str">
        <f>IFERROR(VLOOKUP(A59,Course65,8,0),"")</f>
        <v>Create and analyze motor control logic and wiring diagrams.</v>
      </c>
    </row>
    <row r="62" spans="1:6" x14ac:dyDescent="0.2">
      <c r="A62" s="65">
        <f>A59+1</f>
        <v>26</v>
      </c>
      <c r="B62" s="65">
        <f>VLOOKUP(A62,Running65,2)</f>
        <v>15</v>
      </c>
      <c r="C62" s="67" t="str">
        <f>IF(ISNUMBER(B62),"Day "&amp;B62,"No School")</f>
        <v>Day 15</v>
      </c>
      <c r="D62" s="68">
        <f>VLOOKUP(A62,Running65,5)</f>
        <v>43496</v>
      </c>
      <c r="E62" s="69"/>
      <c r="F62" s="69"/>
    </row>
    <row r="63" spans="1:6" x14ac:dyDescent="0.2">
      <c r="C63" s="70" t="s">
        <v>5</v>
      </c>
      <c r="D63" s="65">
        <f>IFERROR(VLOOKUP(A62,Course65,5,0),"")</f>
        <v>43496</v>
      </c>
    </row>
    <row r="64" spans="1:6" x14ac:dyDescent="0.2">
      <c r="C64" s="70" t="s">
        <v>6</v>
      </c>
      <c r="D64" s="65" t="str">
        <f>IFERROR(VLOOKUP(A62,Course65,6,0),"")</f>
        <v>Theory</v>
      </c>
      <c r="E64" s="70" t="s">
        <v>8</v>
      </c>
      <c r="F64" s="71" t="str">
        <f>IFERROR(VLOOKUP(A62,Course65,8,0),"")</f>
        <v>Create and analyze motor control logic and wiring diagrams.</v>
      </c>
    </row>
    <row r="65" spans="1:6" x14ac:dyDescent="0.2">
      <c r="C65" s="67" t="s">
        <v>52</v>
      </c>
      <c r="D65" s="68" t="str">
        <f>C52</f>
        <v>Week 4</v>
      </c>
      <c r="E65" s="69"/>
      <c r="F65" s="69"/>
    </row>
    <row r="66" spans="1:6" x14ac:dyDescent="0.2">
      <c r="C66" s="70" t="s">
        <v>7</v>
      </c>
      <c r="D66" s="65" t="str">
        <f>VLOOKUP(B52,WklyHmwk17,7)</f>
        <v>Series Circuits, More Series Circuits</v>
      </c>
    </row>
    <row r="67" spans="1:6" x14ac:dyDescent="0.2">
      <c r="C67" s="70" t="s">
        <v>51</v>
      </c>
      <c r="D67" s="65" t="str">
        <f>VLOOKUP(B52,WklyJobs17,7)</f>
        <v>EAS Job 07, EAS Job 08, EAS Job 09</v>
      </c>
    </row>
    <row r="68" spans="1:6" x14ac:dyDescent="0.2">
      <c r="D68" s="65"/>
    </row>
    <row r="69" spans="1:6" s="39" customFormat="1" ht="12.6" x14ac:dyDescent="0.2">
      <c r="B69" s="39">
        <f>VLOOKUP(A70,Running65,4,0)</f>
        <v>5</v>
      </c>
      <c r="C69" s="81" t="str">
        <f>"Week "&amp;B69</f>
        <v>Week 5</v>
      </c>
      <c r="D69" s="40"/>
    </row>
    <row r="70" spans="1:6" s="72" customFormat="1" x14ac:dyDescent="0.2">
      <c r="A70" s="65">
        <f>A62+4</f>
        <v>30</v>
      </c>
      <c r="B70" s="65">
        <f>VLOOKUP(A70,Running80,2)</f>
        <v>20</v>
      </c>
      <c r="C70" s="67" t="str">
        <f>IF(ISNUMBER(B70),"Day "&amp;B70,"No School")</f>
        <v>Day 20</v>
      </c>
      <c r="D70" s="68">
        <f>VLOOKUP(A70,Running65,5)</f>
        <v>43500</v>
      </c>
      <c r="E70" s="69"/>
      <c r="F70" s="69"/>
    </row>
    <row r="71" spans="1:6" s="72" customFormat="1" x14ac:dyDescent="0.2">
      <c r="A71" s="65"/>
      <c r="B71" s="65"/>
      <c r="C71" s="70" t="s">
        <v>5</v>
      </c>
      <c r="D71" s="65">
        <f>IFERROR(VLOOKUP(A70,Course65,5,0),"")</f>
        <v>43500</v>
      </c>
      <c r="E71" s="65"/>
      <c r="F71" s="65"/>
    </row>
    <row r="72" spans="1:6" s="72" customFormat="1" x14ac:dyDescent="0.2">
      <c r="A72" s="65"/>
      <c r="B72" s="65"/>
      <c r="C72" s="70" t="s">
        <v>6</v>
      </c>
      <c r="D72" s="65" t="str">
        <f>IFERROR(VLOOKUP(A70,Course65,6,0),"")</f>
        <v>Theory</v>
      </c>
      <c r="E72" s="70" t="s">
        <v>8</v>
      </c>
      <c r="F72" s="71" t="str">
        <f>IFERROR(VLOOKUP(A70,Course65,8,0),"")</f>
        <v>Create and analyze motor control logic and wiring diagrams.</v>
      </c>
    </row>
    <row r="73" spans="1:6" s="72" customFormat="1" x14ac:dyDescent="0.2">
      <c r="A73" s="65">
        <f>A70+1</f>
        <v>31</v>
      </c>
      <c r="B73" s="65">
        <f>VLOOKUP(A73,Running65,2)</f>
        <v>17</v>
      </c>
      <c r="C73" s="67" t="str">
        <f>IF(ISNUMBER(B73),"Day "&amp;B73,"No School")</f>
        <v>Day 17</v>
      </c>
      <c r="D73" s="68">
        <f>VLOOKUP(A73,Running65,5)</f>
        <v>43501</v>
      </c>
      <c r="E73" s="69"/>
      <c r="F73" s="69"/>
    </row>
    <row r="74" spans="1:6" s="72" customFormat="1" x14ac:dyDescent="0.2">
      <c r="A74" s="65"/>
      <c r="B74" s="65"/>
      <c r="C74" s="70" t="s">
        <v>5</v>
      </c>
      <c r="D74" s="65">
        <f>IFERROR(VLOOKUP(A73,Course65,5,0),"")</f>
        <v>43501</v>
      </c>
      <c r="E74" s="65"/>
      <c r="F74" s="65"/>
    </row>
    <row r="75" spans="1:6" s="72" customFormat="1" x14ac:dyDescent="0.2">
      <c r="A75" s="65"/>
      <c r="B75" s="65"/>
      <c r="C75" s="70" t="s">
        <v>6</v>
      </c>
      <c r="D75" s="65" t="str">
        <f>IFERROR(VLOOKUP(A73,Course65,6,0),"")</f>
        <v>Theory</v>
      </c>
      <c r="E75" s="70" t="s">
        <v>8</v>
      </c>
      <c r="F75" s="71" t="str">
        <f>IFERROR(VLOOKUP(A73,Course65,8,0),"")</f>
        <v>Create and analyze motor control logic and wiring diagrams.</v>
      </c>
    </row>
    <row r="76" spans="1:6" s="72" customFormat="1" x14ac:dyDescent="0.2">
      <c r="A76" s="65">
        <f>A73+1</f>
        <v>32</v>
      </c>
      <c r="B76" s="65">
        <f>VLOOKUP(A76,Running65,2)</f>
        <v>18</v>
      </c>
      <c r="C76" s="67" t="str">
        <f>IF(ISNUMBER(B76),"Day "&amp;B76,"No School")</f>
        <v>Day 18</v>
      </c>
      <c r="D76" s="68">
        <f>VLOOKUP(A76,Running65,5)</f>
        <v>43502</v>
      </c>
      <c r="E76" s="69"/>
      <c r="F76" s="69"/>
    </row>
    <row r="77" spans="1:6" s="72" customFormat="1" x14ac:dyDescent="0.2">
      <c r="A77" s="65"/>
      <c r="B77" s="65"/>
      <c r="C77" s="70" t="s">
        <v>5</v>
      </c>
      <c r="D77" s="65">
        <f>IFERROR(VLOOKUP(A76,Course65,5,0),"")</f>
        <v>43502</v>
      </c>
      <c r="E77" s="65"/>
      <c r="F77" s="65"/>
    </row>
    <row r="78" spans="1:6" s="72" customFormat="1" x14ac:dyDescent="0.2">
      <c r="A78" s="65"/>
      <c r="B78" s="65"/>
      <c r="C78" s="70" t="s">
        <v>6</v>
      </c>
      <c r="D78" s="65" t="str">
        <f>IFERROR(VLOOKUP(A76,Course65,6,0),"")</f>
        <v>Theory</v>
      </c>
      <c r="E78" s="70" t="s">
        <v>8</v>
      </c>
      <c r="F78" s="71" t="str">
        <f>IFERROR(VLOOKUP(A76,Course65,8,0),"")</f>
        <v>Create and analyze motor control logic and wiring diagrams.</v>
      </c>
    </row>
    <row r="79" spans="1:6" s="72" customFormat="1" x14ac:dyDescent="0.2">
      <c r="A79" s="65">
        <f>A76+1</f>
        <v>33</v>
      </c>
      <c r="B79" s="65">
        <f>VLOOKUP(A79,Running65,2)</f>
        <v>19</v>
      </c>
      <c r="C79" s="67" t="str">
        <f>IF(ISNUMBER(B79),"Day "&amp;B79,"No School")</f>
        <v>Day 19</v>
      </c>
      <c r="D79" s="68">
        <f>VLOOKUP(A79,Running65,5)</f>
        <v>43503</v>
      </c>
      <c r="E79" s="69"/>
      <c r="F79" s="69"/>
    </row>
    <row r="80" spans="1:6" s="72" customFormat="1" x14ac:dyDescent="0.2">
      <c r="A80" s="65"/>
      <c r="B80" s="65"/>
      <c r="C80" s="70" t="s">
        <v>5</v>
      </c>
      <c r="D80" s="65">
        <f>IFERROR(VLOOKUP(A79,Course65,5,0),"")</f>
        <v>43503</v>
      </c>
      <c r="E80" s="65"/>
      <c r="F80" s="65"/>
    </row>
    <row r="81" spans="1:6" s="72" customFormat="1" x14ac:dyDescent="0.2">
      <c r="A81" s="65"/>
      <c r="B81" s="65"/>
      <c r="C81" s="70" t="s">
        <v>6</v>
      </c>
      <c r="D81" s="65" t="str">
        <f>IFERROR(VLOOKUP(A79,Course65,6,0),"")</f>
        <v>Theory</v>
      </c>
      <c r="E81" s="70" t="s">
        <v>8</v>
      </c>
      <c r="F81" s="71" t="str">
        <f>IFERROR(VLOOKUP(A79,Course65,8,0),"")</f>
        <v>Create and analyze motor control logic and wiring diagrams.</v>
      </c>
    </row>
    <row r="82" spans="1:6" s="72" customFormat="1" x14ac:dyDescent="0.2">
      <c r="A82" s="65"/>
      <c r="B82" s="65"/>
      <c r="C82" s="67" t="s">
        <v>52</v>
      </c>
      <c r="D82" s="68" t="str">
        <f>C69</f>
        <v>Week 5</v>
      </c>
      <c r="E82" s="69"/>
      <c r="F82" s="69"/>
    </row>
    <row r="83" spans="1:6" s="72" customFormat="1" x14ac:dyDescent="0.2">
      <c r="A83" s="65"/>
      <c r="B83" s="65"/>
      <c r="C83" s="70" t="s">
        <v>7</v>
      </c>
      <c r="D83" s="65" t="str">
        <f>VLOOKUP(B69,WklyHmwk17,7)</f>
        <v>Voltage Referencing, Parallel Circuits, Kirchhoff's Current Law, More Parallel Circuits</v>
      </c>
      <c r="E83" s="65"/>
      <c r="F83" s="65"/>
    </row>
    <row r="84" spans="1:6" s="72" customFormat="1" x14ac:dyDescent="0.2">
      <c r="A84" s="65"/>
      <c r="B84" s="65"/>
      <c r="C84" s="70" t="s">
        <v>51</v>
      </c>
      <c r="D84" s="65" t="str">
        <f>VLOOKUP(B69,WklyJobs17,7)</f>
        <v>EAS Job 10, EAS Job 11</v>
      </c>
      <c r="E84" s="65"/>
      <c r="F84" s="65"/>
    </row>
    <row r="85" spans="1:6" s="72" customFormat="1" x14ac:dyDescent="0.2">
      <c r="C85" s="75"/>
      <c r="D85" s="76"/>
    </row>
    <row r="86" spans="1:6" s="39" customFormat="1" ht="12.6" x14ac:dyDescent="0.2">
      <c r="B86" s="39">
        <f>VLOOKUP(A87,Running65,4,0)</f>
        <v>6</v>
      </c>
      <c r="C86" s="81" t="str">
        <f>"Week "&amp;B86</f>
        <v>Week 6</v>
      </c>
      <c r="D86" s="40"/>
    </row>
    <row r="87" spans="1:6" s="72" customFormat="1" x14ac:dyDescent="0.2">
      <c r="A87" s="65">
        <f>A79+4</f>
        <v>37</v>
      </c>
      <c r="B87" s="65">
        <f>VLOOKUP(A87,Running80,2)</f>
        <v>25</v>
      </c>
      <c r="C87" s="67" t="str">
        <f>IF(ISNUMBER(B87),"Day "&amp;B87,"No School")</f>
        <v>Day 25</v>
      </c>
      <c r="D87" s="68">
        <f>VLOOKUP(A87,Running65,5)</f>
        <v>43507</v>
      </c>
      <c r="E87" s="69"/>
      <c r="F87" s="69"/>
    </row>
    <row r="88" spans="1:6" s="72" customFormat="1" x14ac:dyDescent="0.2">
      <c r="A88" s="65"/>
      <c r="B88" s="65"/>
      <c r="C88" s="70" t="s">
        <v>5</v>
      </c>
      <c r="D88" s="65">
        <f>IFERROR(VLOOKUP(A87,Course65,5,0),"")</f>
        <v>43507</v>
      </c>
      <c r="E88" s="65"/>
      <c r="F88" s="65"/>
    </row>
    <row r="89" spans="1:6" s="72" customFormat="1" x14ac:dyDescent="0.2">
      <c r="A89" s="65"/>
      <c r="B89" s="65"/>
      <c r="C89" s="70" t="s">
        <v>6</v>
      </c>
      <c r="D89" s="65" t="str">
        <f>IFERROR(VLOOKUP(A87,Course65,6,0),"")</f>
        <v>Theory</v>
      </c>
      <c r="E89" s="70" t="s">
        <v>8</v>
      </c>
      <c r="F89" s="71" t="str">
        <f>IFERROR(VLOOKUP(A87,Course65,8,0),"")</f>
        <v>Create and analyze motor control logic and wiring diagrams.</v>
      </c>
    </row>
    <row r="90" spans="1:6" s="72" customFormat="1" x14ac:dyDescent="0.2">
      <c r="A90" s="65">
        <f>A87+1</f>
        <v>38</v>
      </c>
      <c r="B90" s="65">
        <f>VLOOKUP(A90,Running65,2)</f>
        <v>21</v>
      </c>
      <c r="C90" s="67" t="str">
        <f>IF(ISNUMBER(B90),"Day "&amp;B90,"No School")</f>
        <v>Day 21</v>
      </c>
      <c r="D90" s="68">
        <f>VLOOKUP(A90,Running65,5)</f>
        <v>43508</v>
      </c>
      <c r="E90" s="69"/>
      <c r="F90" s="69"/>
    </row>
    <row r="91" spans="1:6" s="72" customFormat="1" x14ac:dyDescent="0.2">
      <c r="A91" s="65"/>
      <c r="B91" s="65"/>
      <c r="C91" s="70" t="s">
        <v>5</v>
      </c>
      <c r="D91" s="65">
        <f>IFERROR(VLOOKUP(A90,Course65,5,0),"")</f>
        <v>43508</v>
      </c>
      <c r="E91" s="65"/>
      <c r="F91" s="65"/>
    </row>
    <row r="92" spans="1:6" s="72" customFormat="1" x14ac:dyDescent="0.2">
      <c r="A92" s="65"/>
      <c r="B92" s="65"/>
      <c r="C92" s="70" t="s">
        <v>6</v>
      </c>
      <c r="D92" s="65" t="str">
        <f>IFERROR(VLOOKUP(A90,Course65,6,0),"")</f>
        <v>Theory</v>
      </c>
      <c r="E92" s="70" t="s">
        <v>8</v>
      </c>
      <c r="F92" s="71" t="str">
        <f>IFERROR(VLOOKUP(A90,Course65,8,0),"")</f>
        <v>Create and analyze motor control logic and wiring diagrams.</v>
      </c>
    </row>
    <row r="93" spans="1:6" s="72" customFormat="1" x14ac:dyDescent="0.2">
      <c r="A93" s="65">
        <f>A90+1</f>
        <v>39</v>
      </c>
      <c r="B93" s="65">
        <f>VLOOKUP(A93,Running65,2)</f>
        <v>22</v>
      </c>
      <c r="C93" s="67" t="str">
        <f>IF(ISNUMBER(B93),"Day "&amp;B93,"No School")</f>
        <v>Day 22</v>
      </c>
      <c r="D93" s="68">
        <f>VLOOKUP(A93,Running65,5)</f>
        <v>43509</v>
      </c>
      <c r="E93" s="69"/>
      <c r="F93" s="69"/>
    </row>
    <row r="94" spans="1:6" s="72" customFormat="1" x14ac:dyDescent="0.2">
      <c r="A94" s="65"/>
      <c r="B94" s="65"/>
      <c r="C94" s="70" t="s">
        <v>5</v>
      </c>
      <c r="D94" s="65">
        <f>IFERROR(VLOOKUP(A93,Course65,5,0),"")</f>
        <v>43509</v>
      </c>
      <c r="E94" s="65"/>
      <c r="F94" s="65"/>
    </row>
    <row r="95" spans="1:6" s="72" customFormat="1" x14ac:dyDescent="0.2">
      <c r="A95" s="65"/>
      <c r="B95" s="65"/>
      <c r="C95" s="70" t="s">
        <v>6</v>
      </c>
      <c r="D95" s="65" t="str">
        <f>IFERROR(VLOOKUP(A93,Course65,6,0),"")</f>
        <v>Theory</v>
      </c>
      <c r="E95" s="70" t="s">
        <v>8</v>
      </c>
      <c r="F95" s="71" t="str">
        <f>IFERROR(VLOOKUP(A93,Course65,8,0),"")</f>
        <v>Create and analyze motor control logic and wiring diagrams.</v>
      </c>
    </row>
    <row r="96" spans="1:6" s="72" customFormat="1" x14ac:dyDescent="0.2">
      <c r="A96" s="65">
        <f>A93+1</f>
        <v>40</v>
      </c>
      <c r="B96" s="65">
        <f>VLOOKUP(A96,Running65,2)</f>
        <v>23</v>
      </c>
      <c r="C96" s="67" t="str">
        <f>IF(ISNUMBER(B96),"Day "&amp;B96,"No School")</f>
        <v>Day 23</v>
      </c>
      <c r="D96" s="68">
        <f>VLOOKUP(A96,Running65,5)</f>
        <v>43510</v>
      </c>
      <c r="E96" s="69"/>
      <c r="F96" s="69"/>
    </row>
    <row r="97" spans="1:6" s="72" customFormat="1" x14ac:dyDescent="0.2">
      <c r="A97" s="65"/>
      <c r="B97" s="65"/>
      <c r="C97" s="70" t="s">
        <v>5</v>
      </c>
      <c r="D97" s="65">
        <f>IFERROR(VLOOKUP(A96,Course65,5,0),"")</f>
        <v>43510</v>
      </c>
      <c r="E97" s="65"/>
      <c r="F97" s="65"/>
    </row>
    <row r="98" spans="1:6" s="72" customFormat="1" x14ac:dyDescent="0.2">
      <c r="A98" s="65"/>
      <c r="B98" s="65"/>
      <c r="C98" s="70" t="s">
        <v>6</v>
      </c>
      <c r="D98" s="65" t="str">
        <f>IFERROR(VLOOKUP(A96,Course65,6,0),"")</f>
        <v>Theory</v>
      </c>
      <c r="E98" s="70" t="s">
        <v>8</v>
      </c>
      <c r="F98" s="71" t="str">
        <f>IFERROR(VLOOKUP(A96,Course65,8,0),"")</f>
        <v>Create and analyze motor control logic and wiring diagrams.</v>
      </c>
    </row>
    <row r="99" spans="1:6" s="72" customFormat="1" x14ac:dyDescent="0.2">
      <c r="A99" s="65"/>
      <c r="B99" s="65"/>
      <c r="C99" s="67" t="s">
        <v>52</v>
      </c>
      <c r="D99" s="68" t="str">
        <f>C86</f>
        <v>Week 6</v>
      </c>
      <c r="E99" s="69"/>
      <c r="F99" s="69"/>
    </row>
    <row r="100" spans="1:6" s="72" customFormat="1" x14ac:dyDescent="0.2">
      <c r="A100" s="65"/>
      <c r="B100" s="65"/>
      <c r="C100" s="70" t="s">
        <v>7</v>
      </c>
      <c r="D100" s="65" t="str">
        <f>VLOOKUP(B86,WklyHmwk17,7)</f>
        <v>Series-Parallel Circuits, Parallel-Series Circuits, Combination Circuits</v>
      </c>
      <c r="E100" s="65"/>
      <c r="F100" s="65"/>
    </row>
    <row r="101" spans="1:6" s="72" customFormat="1" x14ac:dyDescent="0.2">
      <c r="A101" s="65"/>
      <c r="B101" s="65"/>
      <c r="C101" s="70" t="s">
        <v>51</v>
      </c>
      <c r="D101" s="65" t="str">
        <f>VLOOKUP(B86,WklyJobs17,7)</f>
        <v>EAS Job 12, EAS Job 13, EAS Job 14</v>
      </c>
      <c r="E101" s="65"/>
      <c r="F101" s="65"/>
    </row>
    <row r="102" spans="1:6" s="72" customFormat="1" x14ac:dyDescent="0.2">
      <c r="C102" s="75"/>
      <c r="D102" s="76"/>
    </row>
    <row r="103" spans="1:6" s="39" customFormat="1" ht="12.6" x14ac:dyDescent="0.2">
      <c r="B103" s="39">
        <f>VLOOKUP(A104,Running65,4,0)</f>
        <v>7</v>
      </c>
      <c r="C103" s="81" t="str">
        <f>"Week "&amp;B103</f>
        <v>Week 7</v>
      </c>
      <c r="D103" s="40"/>
    </row>
    <row r="104" spans="1:6" s="72" customFormat="1" x14ac:dyDescent="0.2">
      <c r="A104" s="65">
        <f>A96+4</f>
        <v>44</v>
      </c>
      <c r="B104" s="65" t="str">
        <f>VLOOKUP(A104,Running80,2)</f>
        <v/>
      </c>
      <c r="C104" s="67" t="str">
        <f>IF(ISNUMBER(B104),"Day "&amp;B104,"No School")</f>
        <v>No School</v>
      </c>
      <c r="D104" s="68">
        <f>VLOOKUP(A104,Running65,5)</f>
        <v>43514</v>
      </c>
      <c r="E104" s="69"/>
      <c r="F104" s="69"/>
    </row>
    <row r="105" spans="1:6" s="72" customFormat="1" x14ac:dyDescent="0.2">
      <c r="A105" s="65"/>
      <c r="B105" s="65"/>
      <c r="C105" s="70" t="s">
        <v>5</v>
      </c>
      <c r="D105" s="65" t="str">
        <f>IFERROR(VLOOKUP(A104,Course65,5,0),"")</f>
        <v/>
      </c>
      <c r="E105" s="65"/>
      <c r="F105" s="65"/>
    </row>
    <row r="106" spans="1:6" s="72" customFormat="1" x14ac:dyDescent="0.2">
      <c r="A106" s="65"/>
      <c r="B106" s="65"/>
      <c r="C106" s="70" t="s">
        <v>6</v>
      </c>
      <c r="D106" s="65" t="str">
        <f>IFERROR(VLOOKUP(A104,Course65,6,0),"")</f>
        <v/>
      </c>
      <c r="E106" s="70" t="s">
        <v>8</v>
      </c>
      <c r="F106" s="71" t="str">
        <f>IFERROR(VLOOKUP(A104,Course65,8,0),"")</f>
        <v/>
      </c>
    </row>
    <row r="107" spans="1:6" s="72" customFormat="1" x14ac:dyDescent="0.2">
      <c r="A107" s="65">
        <f>A104+1</f>
        <v>45</v>
      </c>
      <c r="B107" s="65">
        <f>VLOOKUP(A107,Running65,2)</f>
        <v>24</v>
      </c>
      <c r="C107" s="67" t="str">
        <f>IF(ISNUMBER(B107),"Day "&amp;B107,"No School")</f>
        <v>Day 24</v>
      </c>
      <c r="D107" s="68">
        <f>VLOOKUP(A107,Running65,5)</f>
        <v>43515</v>
      </c>
      <c r="E107" s="69"/>
      <c r="F107" s="69"/>
    </row>
    <row r="108" spans="1:6" s="72" customFormat="1" x14ac:dyDescent="0.2">
      <c r="A108" s="65"/>
      <c r="B108" s="65"/>
      <c r="C108" s="70" t="s">
        <v>5</v>
      </c>
      <c r="D108" s="65">
        <f>IFERROR(VLOOKUP(A107,Course65,5,0),"")</f>
        <v>43515</v>
      </c>
      <c r="E108" s="65"/>
      <c r="F108" s="65"/>
    </row>
    <row r="109" spans="1:6" s="72" customFormat="1" x14ac:dyDescent="0.2">
      <c r="A109" s="65"/>
      <c r="B109" s="65"/>
      <c r="C109" s="70" t="s">
        <v>6</v>
      </c>
      <c r="D109" s="65" t="str">
        <f>IFERROR(VLOOKUP(A107,Course65,6,0),"")</f>
        <v>Theory</v>
      </c>
      <c r="E109" s="70" t="s">
        <v>8</v>
      </c>
      <c r="F109" s="71" t="str">
        <f>IFERROR(VLOOKUP(A107,Course65,8,0),"")</f>
        <v>Create and analyze motor control logic and wiring diagrams.</v>
      </c>
    </row>
    <row r="110" spans="1:6" s="72" customFormat="1" x14ac:dyDescent="0.2">
      <c r="A110" s="65">
        <f>A107+1</f>
        <v>46</v>
      </c>
      <c r="B110" s="65">
        <f>VLOOKUP(A110,Running65,2)</f>
        <v>25</v>
      </c>
      <c r="C110" s="67" t="str">
        <f>IF(ISNUMBER(B110),"Day "&amp;B110,"No School")</f>
        <v>Day 25</v>
      </c>
      <c r="D110" s="68">
        <f>VLOOKUP(A110,Running65,5)</f>
        <v>43516</v>
      </c>
      <c r="E110" s="69"/>
      <c r="F110" s="69"/>
    </row>
    <row r="111" spans="1:6" s="72" customFormat="1" x14ac:dyDescent="0.2">
      <c r="A111" s="65"/>
      <c r="B111" s="65"/>
      <c r="C111" s="70" t="s">
        <v>5</v>
      </c>
      <c r="D111" s="65">
        <f>IFERROR(VLOOKUP(A110,Course65,5,0),"")</f>
        <v>43516</v>
      </c>
      <c r="E111" s="65"/>
      <c r="F111" s="65"/>
    </row>
    <row r="112" spans="1:6" s="72" customFormat="1" x14ac:dyDescent="0.2">
      <c r="A112" s="65"/>
      <c r="B112" s="65"/>
      <c r="C112" s="70" t="s">
        <v>6</v>
      </c>
      <c r="D112" s="65" t="str">
        <f>IFERROR(VLOOKUP(A110,Course65,6,0),"")</f>
        <v>Theory</v>
      </c>
      <c r="E112" s="70" t="s">
        <v>8</v>
      </c>
      <c r="F112" s="71" t="str">
        <f>IFERROR(VLOOKUP(A110,Course65,8,0),"")</f>
        <v>Properly size conductor and overload protection for single and three phase motor control circuits.</v>
      </c>
    </row>
    <row r="113" spans="1:6" s="72" customFormat="1" x14ac:dyDescent="0.2">
      <c r="A113" s="65">
        <f>A110+1</f>
        <v>47</v>
      </c>
      <c r="B113" s="65">
        <f>VLOOKUP(A113,Running65,2)</f>
        <v>26</v>
      </c>
      <c r="C113" s="67" t="str">
        <f>IF(ISNUMBER(B113),"Day "&amp;B113,"No School")</f>
        <v>Day 26</v>
      </c>
      <c r="D113" s="68">
        <f>VLOOKUP(A113,Running65,5)</f>
        <v>43517</v>
      </c>
      <c r="E113" s="69"/>
      <c r="F113" s="69"/>
    </row>
    <row r="114" spans="1:6" s="72" customFormat="1" x14ac:dyDescent="0.2">
      <c r="A114" s="65"/>
      <c r="B114" s="65"/>
      <c r="C114" s="70" t="s">
        <v>5</v>
      </c>
      <c r="D114" s="65">
        <f>IFERROR(VLOOKUP(A113,Course65,5,0),"")</f>
        <v>43517</v>
      </c>
      <c r="E114" s="65"/>
      <c r="F114" s="65"/>
    </row>
    <row r="115" spans="1:6" s="72" customFormat="1" x14ac:dyDescent="0.2">
      <c r="A115" s="65"/>
      <c r="B115" s="65"/>
      <c r="C115" s="70" t="s">
        <v>6</v>
      </c>
      <c r="D115" s="65" t="str">
        <f>IFERROR(VLOOKUP(A113,Course65,6,0),"")</f>
        <v>Theory</v>
      </c>
      <c r="E115" s="70" t="s">
        <v>8</v>
      </c>
      <c r="F115" s="71" t="str">
        <f>IFERROR(VLOOKUP(A113,Course65,8,0),"")</f>
        <v>Properly size conductor and overload protection for single and three phase motor control circuits.</v>
      </c>
    </row>
    <row r="116" spans="1:6" s="72" customFormat="1" x14ac:dyDescent="0.2">
      <c r="A116" s="65"/>
      <c r="B116" s="65"/>
      <c r="C116" s="67" t="s">
        <v>52</v>
      </c>
      <c r="D116" s="68" t="str">
        <f>C103</f>
        <v>Week 7</v>
      </c>
      <c r="E116" s="69"/>
      <c r="F116" s="69"/>
    </row>
    <row r="117" spans="1:6" s="72" customFormat="1" x14ac:dyDescent="0.2">
      <c r="A117" s="65"/>
      <c r="B117" s="65"/>
      <c r="C117" s="70" t="s">
        <v>7</v>
      </c>
      <c r="D117" s="65" t="str">
        <f>VLOOKUP(B103,WklyHmwk17,7)</f>
        <v>Voltage Dividers, Loaded Voltage Dividers, More Loaded Voltage Dividers</v>
      </c>
      <c r="E117" s="65"/>
      <c r="F117" s="65"/>
    </row>
    <row r="118" spans="1:6" s="72" customFormat="1" x14ac:dyDescent="0.2">
      <c r="A118" s="65"/>
      <c r="B118" s="65"/>
      <c r="C118" s="70" t="s">
        <v>51</v>
      </c>
      <c r="D118" s="65" t="str">
        <f>VLOOKUP(B103,WklyJobs17,7)</f>
        <v>EAS Job 15</v>
      </c>
      <c r="E118" s="65"/>
      <c r="F118" s="65"/>
    </row>
    <row r="119" spans="1:6" s="72" customFormat="1" x14ac:dyDescent="0.2">
      <c r="C119" s="75"/>
      <c r="D119" s="76"/>
    </row>
    <row r="120" spans="1:6" s="39" customFormat="1" ht="12.6" x14ac:dyDescent="0.2">
      <c r="B120" s="39">
        <f>VLOOKUP(A121,Running65,4,0)</f>
        <v>8</v>
      </c>
      <c r="C120" s="81" t="str">
        <f>"Week "&amp;B120</f>
        <v>Week 8</v>
      </c>
      <c r="D120" s="40"/>
    </row>
    <row r="121" spans="1:6" s="72" customFormat="1" x14ac:dyDescent="0.2">
      <c r="A121" s="65">
        <f>A113+4</f>
        <v>51</v>
      </c>
      <c r="B121" s="65">
        <f>VLOOKUP(A121,Running80,2)</f>
        <v>34</v>
      </c>
      <c r="C121" s="67" t="str">
        <f>IF(ISNUMBER(B121),"Day "&amp;B121,"No School")</f>
        <v>Day 34</v>
      </c>
      <c r="D121" s="68">
        <f>VLOOKUP(A121,Running65,5)</f>
        <v>43521</v>
      </c>
      <c r="E121" s="69"/>
      <c r="F121" s="69"/>
    </row>
    <row r="122" spans="1:6" s="72" customFormat="1" x14ac:dyDescent="0.2">
      <c r="A122" s="65"/>
      <c r="B122" s="65"/>
      <c r="C122" s="70" t="s">
        <v>5</v>
      </c>
      <c r="D122" s="65">
        <f>IFERROR(VLOOKUP(A121,Course65,5,0),"")</f>
        <v>43521</v>
      </c>
      <c r="E122" s="65"/>
      <c r="F122" s="65"/>
    </row>
    <row r="123" spans="1:6" s="72" customFormat="1" x14ac:dyDescent="0.2">
      <c r="A123" s="65"/>
      <c r="B123" s="65"/>
      <c r="C123" s="70" t="s">
        <v>6</v>
      </c>
      <c r="D123" s="65" t="str">
        <f>IFERROR(VLOOKUP(A121,Course65,6,0),"")</f>
        <v>Theory</v>
      </c>
      <c r="E123" s="70" t="s">
        <v>8</v>
      </c>
      <c r="F123" s="71" t="str">
        <f>IFERROR(VLOOKUP(A121,Course65,8,0),"")</f>
        <v>Properly size conductor and overload protection for single and three phase motor control circuits.</v>
      </c>
    </row>
    <row r="124" spans="1:6" s="72" customFormat="1" x14ac:dyDescent="0.2">
      <c r="A124" s="65">
        <f>A121+1</f>
        <v>52</v>
      </c>
      <c r="B124" s="65">
        <f>VLOOKUP(A124,Running65,2)</f>
        <v>28</v>
      </c>
      <c r="C124" s="67" t="str">
        <f>IF(ISNUMBER(B124),"Day "&amp;B124,"No School")</f>
        <v>Day 28</v>
      </c>
      <c r="D124" s="68">
        <f>VLOOKUP(A124,Running65,5)</f>
        <v>43522</v>
      </c>
      <c r="E124" s="69"/>
      <c r="F124" s="69"/>
    </row>
    <row r="125" spans="1:6" s="72" customFormat="1" x14ac:dyDescent="0.2">
      <c r="A125" s="65"/>
      <c r="B125" s="65"/>
      <c r="C125" s="70" t="s">
        <v>5</v>
      </c>
      <c r="D125" s="65">
        <f>IFERROR(VLOOKUP(A124,Course65,5,0),"")</f>
        <v>43522</v>
      </c>
      <c r="E125" s="65"/>
      <c r="F125" s="65"/>
    </row>
    <row r="126" spans="1:6" s="72" customFormat="1" x14ac:dyDescent="0.2">
      <c r="A126" s="65"/>
      <c r="B126" s="65"/>
      <c r="C126" s="70" t="s">
        <v>6</v>
      </c>
      <c r="D126" s="65" t="str">
        <f>IFERROR(VLOOKUP(A124,Course65,6,0),"")</f>
        <v>Theory</v>
      </c>
      <c r="E126" s="70" t="s">
        <v>8</v>
      </c>
      <c r="F126" s="71" t="str">
        <f>IFERROR(VLOOKUP(A124,Course65,8,0),"")</f>
        <v>Properly size conductor and overload protection for single and three phase motor control circuits.</v>
      </c>
    </row>
    <row r="127" spans="1:6" s="72" customFormat="1" x14ac:dyDescent="0.2">
      <c r="A127" s="65">
        <f>A124+1</f>
        <v>53</v>
      </c>
      <c r="B127" s="65">
        <f>VLOOKUP(A127,Running65,2)</f>
        <v>29</v>
      </c>
      <c r="C127" s="67" t="str">
        <f>IF(ISNUMBER(B127),"Day "&amp;B127,"No School")</f>
        <v>Day 29</v>
      </c>
      <c r="D127" s="68">
        <f>VLOOKUP(A127,Running65,5)</f>
        <v>43523</v>
      </c>
      <c r="E127" s="69"/>
      <c r="F127" s="69"/>
    </row>
    <row r="128" spans="1:6" s="72" customFormat="1" x14ac:dyDescent="0.2">
      <c r="A128" s="65"/>
      <c r="B128" s="65"/>
      <c r="C128" s="70" t="s">
        <v>5</v>
      </c>
      <c r="D128" s="65">
        <f>IFERROR(VLOOKUP(A127,Course65,5,0),"")</f>
        <v>43523</v>
      </c>
      <c r="E128" s="65"/>
      <c r="F128" s="65"/>
    </row>
    <row r="129" spans="1:6" s="72" customFormat="1" x14ac:dyDescent="0.2">
      <c r="A129" s="65"/>
      <c r="B129" s="65"/>
      <c r="C129" s="70" t="s">
        <v>6</v>
      </c>
      <c r="D129" s="65" t="str">
        <f>IFERROR(VLOOKUP(A127,Course65,6,0),"")</f>
        <v>Theory</v>
      </c>
      <c r="E129" s="70" t="s">
        <v>8</v>
      </c>
      <c r="F129" s="71" t="str">
        <f>IFERROR(VLOOKUP(A127,Course65,8,0),"")</f>
        <v>Design, construct, and troubleshoot motor control circuits.</v>
      </c>
    </row>
    <row r="130" spans="1:6" s="72" customFormat="1" x14ac:dyDescent="0.2">
      <c r="A130" s="65">
        <f>A127+1</f>
        <v>54</v>
      </c>
      <c r="B130" s="65">
        <f>VLOOKUP(A130,Running65,2)</f>
        <v>30</v>
      </c>
      <c r="C130" s="67" t="str">
        <f>IF(ISNUMBER(B130),"Day "&amp;B130,"No School")</f>
        <v>Day 30</v>
      </c>
      <c r="D130" s="68">
        <f>VLOOKUP(A130,Running65,5)</f>
        <v>43524</v>
      </c>
      <c r="E130" s="69"/>
      <c r="F130" s="69"/>
    </row>
    <row r="131" spans="1:6" s="72" customFormat="1" x14ac:dyDescent="0.2">
      <c r="A131" s="65"/>
      <c r="B131" s="65"/>
      <c r="C131" s="70" t="s">
        <v>5</v>
      </c>
      <c r="D131" s="65">
        <f>IFERROR(VLOOKUP(A130,Course65,5,0),"")</f>
        <v>43524</v>
      </c>
      <c r="E131" s="65"/>
      <c r="F131" s="65"/>
    </row>
    <row r="132" spans="1:6" s="72" customFormat="1" x14ac:dyDescent="0.2">
      <c r="A132" s="65"/>
      <c r="B132" s="65"/>
      <c r="C132" s="70" t="s">
        <v>6</v>
      </c>
      <c r="D132" s="65" t="str">
        <f>IFERROR(VLOOKUP(A130,Course65,6,0),"")</f>
        <v>Theory</v>
      </c>
      <c r="E132" s="70" t="s">
        <v>8</v>
      </c>
      <c r="F132" s="71" t="str">
        <f>IFERROR(VLOOKUP(A130,Course65,8,0),"")</f>
        <v>Properly size conductor and overload protection for single and three phase motor control circuits.</v>
      </c>
    </row>
    <row r="133" spans="1:6" s="72" customFormat="1" x14ac:dyDescent="0.2">
      <c r="A133" s="65"/>
      <c r="B133" s="65"/>
      <c r="C133" s="67" t="s">
        <v>52</v>
      </c>
      <c r="D133" s="68" t="str">
        <f>C120</f>
        <v>Week 8</v>
      </c>
      <c r="E133" s="69"/>
      <c r="F133" s="69"/>
    </row>
    <row r="134" spans="1:6" s="72" customFormat="1" x14ac:dyDescent="0.2">
      <c r="A134" s="65"/>
      <c r="B134" s="65"/>
      <c r="C134" s="70" t="s">
        <v>7</v>
      </c>
      <c r="D134" s="65" t="str">
        <f>VLOOKUP(B120,WklyHmwk17,7)</f>
        <v>Internal Resistance, Wheatstone Bridge, More Wheatstone Bridge</v>
      </c>
      <c r="E134" s="65"/>
      <c r="F134" s="65"/>
    </row>
    <row r="135" spans="1:6" s="72" customFormat="1" x14ac:dyDescent="0.2">
      <c r="A135" s="65"/>
      <c r="B135" s="65"/>
      <c r="C135" s="70" t="s">
        <v>51</v>
      </c>
      <c r="D135" s="65" t="str">
        <f>VLOOKUP(B120,WklyJobs17,7)</f>
        <v>EAS Job 16</v>
      </c>
      <c r="E135" s="65"/>
      <c r="F135" s="65"/>
    </row>
    <row r="136" spans="1:6" s="72" customFormat="1" x14ac:dyDescent="0.2">
      <c r="C136" s="75"/>
    </row>
    <row r="137" spans="1:6" s="39" customFormat="1" ht="12.6" x14ac:dyDescent="0.2">
      <c r="B137" s="39">
        <f>VLOOKUP(A138,Running65,4,0)</f>
        <v>9</v>
      </c>
      <c r="C137" s="81" t="str">
        <f>"Week "&amp;B137</f>
        <v>Week 9</v>
      </c>
      <c r="D137" s="40"/>
    </row>
    <row r="138" spans="1:6" s="72" customFormat="1" x14ac:dyDescent="0.2">
      <c r="A138" s="65">
        <f>A130+4</f>
        <v>58</v>
      </c>
      <c r="B138" s="65">
        <f>VLOOKUP(A138,Running80,2)</f>
        <v>39</v>
      </c>
      <c r="C138" s="67" t="str">
        <f>IF(ISNUMBER(B138),"Day "&amp;B138,"No School")</f>
        <v>Day 39</v>
      </c>
      <c r="D138" s="68">
        <f>VLOOKUP(A138,Running65,5)</f>
        <v>43528</v>
      </c>
      <c r="E138" s="69"/>
      <c r="F138" s="69"/>
    </row>
    <row r="139" spans="1:6" s="72" customFormat="1" x14ac:dyDescent="0.2">
      <c r="A139" s="65"/>
      <c r="B139" s="65"/>
      <c r="C139" s="70" t="s">
        <v>5</v>
      </c>
      <c r="D139" s="65">
        <f>IFERROR(VLOOKUP(A138,Course65,5,0),"")</f>
        <v>43528</v>
      </c>
      <c r="E139" s="65"/>
      <c r="F139" s="65"/>
    </row>
    <row r="140" spans="1:6" s="72" customFormat="1" x14ac:dyDescent="0.2">
      <c r="A140" s="65"/>
      <c r="B140" s="65"/>
      <c r="C140" s="70" t="s">
        <v>6</v>
      </c>
      <c r="D140" s="65" t="str">
        <f>IFERROR(VLOOKUP(A138,Course65,6,0),"")</f>
        <v>Theory</v>
      </c>
      <c r="E140" s="70" t="s">
        <v>8</v>
      </c>
      <c r="F140" s="71" t="str">
        <f>IFERROR(VLOOKUP(A138,Course65,8,0),"")</f>
        <v>Create and analyze motor control logic and wiring diagrams.</v>
      </c>
    </row>
    <row r="141" spans="1:6" s="72" customFormat="1" x14ac:dyDescent="0.2">
      <c r="A141" s="65">
        <f>A138+1</f>
        <v>59</v>
      </c>
      <c r="B141" s="65">
        <f>VLOOKUP(A141,Running65,2)</f>
        <v>32</v>
      </c>
      <c r="C141" s="67" t="str">
        <f>IF(ISNUMBER(B141),"Day "&amp;B141,"No School")</f>
        <v>Day 32</v>
      </c>
      <c r="D141" s="68">
        <f>VLOOKUP(A141,Running65,5)</f>
        <v>43529</v>
      </c>
      <c r="E141" s="69"/>
      <c r="F141" s="69"/>
    </row>
    <row r="142" spans="1:6" s="72" customFormat="1" x14ac:dyDescent="0.2">
      <c r="A142" s="65"/>
      <c r="B142" s="65"/>
      <c r="C142" s="70" t="s">
        <v>5</v>
      </c>
      <c r="D142" s="65">
        <f>IFERROR(VLOOKUP(A141,Course65,5,0),"")</f>
        <v>43529</v>
      </c>
      <c r="E142" s="65"/>
      <c r="F142" s="65"/>
    </row>
    <row r="143" spans="1:6" s="72" customFormat="1" x14ac:dyDescent="0.2">
      <c r="A143" s="65"/>
      <c r="B143" s="65"/>
      <c r="C143" s="70" t="s">
        <v>6</v>
      </c>
      <c r="D143" s="65" t="str">
        <f>IFERROR(VLOOKUP(A141,Course65,6,0),"")</f>
        <v>Theory</v>
      </c>
      <c r="E143" s="70" t="s">
        <v>8</v>
      </c>
      <c r="F143" s="71" t="str">
        <f>IFERROR(VLOOKUP(A141,Course65,8,0),"")</f>
        <v>Design, construct, and troubleshoot motor control circuits.</v>
      </c>
    </row>
    <row r="144" spans="1:6" s="72" customFormat="1" x14ac:dyDescent="0.2">
      <c r="A144" s="65">
        <f>A141+1</f>
        <v>60</v>
      </c>
      <c r="B144" s="65">
        <f>VLOOKUP(A144,Running65,2)</f>
        <v>33</v>
      </c>
      <c r="C144" s="67" t="str">
        <f>IF(ISNUMBER(B144),"Day "&amp;B144,"No School")</f>
        <v>Day 33</v>
      </c>
      <c r="D144" s="68">
        <f>VLOOKUP(A144,Running65,5)</f>
        <v>43530</v>
      </c>
      <c r="E144" s="69"/>
      <c r="F144" s="69"/>
    </row>
    <row r="145" spans="1:6" s="72" customFormat="1" x14ac:dyDescent="0.2">
      <c r="A145" s="65"/>
      <c r="B145" s="65"/>
      <c r="C145" s="70" t="s">
        <v>5</v>
      </c>
      <c r="D145" s="65">
        <f>IFERROR(VLOOKUP(A144,Course65,5,0),"")</f>
        <v>43530</v>
      </c>
      <c r="E145" s="65"/>
      <c r="F145" s="65"/>
    </row>
    <row r="146" spans="1:6" s="72" customFormat="1" x14ac:dyDescent="0.2">
      <c r="A146" s="65"/>
      <c r="B146" s="65"/>
      <c r="C146" s="70" t="s">
        <v>6</v>
      </c>
      <c r="D146" s="65" t="str">
        <f>IFERROR(VLOOKUP(A144,Course65,6,0),"")</f>
        <v>Theory</v>
      </c>
      <c r="E146" s="70" t="s">
        <v>8</v>
      </c>
      <c r="F146" s="71" t="str">
        <f>IFERROR(VLOOKUP(A144,Course65,8,0),"")</f>
        <v>Design, construct, and troubleshoot motor control circuits.</v>
      </c>
    </row>
    <row r="147" spans="1:6" s="72" customFormat="1" x14ac:dyDescent="0.2">
      <c r="A147" s="65">
        <f>A144+1</f>
        <v>61</v>
      </c>
      <c r="B147" s="65">
        <f>VLOOKUP(A147,Running65,2)</f>
        <v>34</v>
      </c>
      <c r="C147" s="67" t="str">
        <f>IF(ISNUMBER(B147),"Day "&amp;B147,"No School")</f>
        <v>Day 34</v>
      </c>
      <c r="D147" s="68">
        <f>VLOOKUP(A147,Running65,5)</f>
        <v>43531</v>
      </c>
      <c r="E147" s="69"/>
      <c r="F147" s="69"/>
    </row>
    <row r="148" spans="1:6" s="72" customFormat="1" x14ac:dyDescent="0.2">
      <c r="A148" s="65"/>
      <c r="B148" s="65"/>
      <c r="C148" s="70" t="s">
        <v>5</v>
      </c>
      <c r="D148" s="65">
        <f>IFERROR(VLOOKUP(A147,Course65,5,0),"")</f>
        <v>43531</v>
      </c>
      <c r="E148" s="65"/>
      <c r="F148" s="65"/>
    </row>
    <row r="149" spans="1:6" s="72" customFormat="1" x14ac:dyDescent="0.2">
      <c r="A149" s="65"/>
      <c r="B149" s="65"/>
      <c r="C149" s="70" t="s">
        <v>6</v>
      </c>
      <c r="D149" s="65" t="str">
        <f>IFERROR(VLOOKUP(A147,Course65,6,0),"")</f>
        <v>Theory</v>
      </c>
      <c r="E149" s="70" t="s">
        <v>8</v>
      </c>
      <c r="F149" s="71" t="str">
        <f>IFERROR(VLOOKUP(A147,Course65,8,0),"")</f>
        <v>Design, construct, and troubleshoot motor control circuits.</v>
      </c>
    </row>
    <row r="150" spans="1:6" s="72" customFormat="1" x14ac:dyDescent="0.2">
      <c r="A150" s="65"/>
      <c r="B150" s="65"/>
      <c r="C150" s="67" t="s">
        <v>52</v>
      </c>
      <c r="D150" s="68" t="str">
        <f>C137</f>
        <v>Week 9</v>
      </c>
      <c r="E150" s="69"/>
      <c r="F150" s="69"/>
    </row>
    <row r="151" spans="1:6" s="72" customFormat="1" x14ac:dyDescent="0.2">
      <c r="A151" s="65"/>
      <c r="B151" s="65"/>
      <c r="C151" s="70" t="s">
        <v>7</v>
      </c>
      <c r="D151" s="65" t="str">
        <f>VLOOKUP(B137,WklyHmwk17,7)</f>
        <v>Electromagnetism, Flemming's Right Hand Rule, Generator Effect</v>
      </c>
      <c r="E151" s="65"/>
      <c r="F151" s="65"/>
    </row>
    <row r="152" spans="1:6" s="72" customFormat="1" x14ac:dyDescent="0.2">
      <c r="A152" s="65"/>
      <c r="B152" s="65"/>
      <c r="C152" s="70" t="s">
        <v>51</v>
      </c>
      <c r="D152" s="65" t="str">
        <f>VLOOKUP(B137,WklyJobs17,7)</f>
        <v>EAS Job 17, EAS Job 18, EAS Job 19</v>
      </c>
      <c r="E152" s="65"/>
      <c r="F152" s="65"/>
    </row>
    <row r="153" spans="1:6" s="72" customFormat="1" x14ac:dyDescent="0.2">
      <c r="C153" s="77"/>
      <c r="D153" s="76"/>
    </row>
    <row r="154" spans="1:6" s="39" customFormat="1" ht="12.6" x14ac:dyDescent="0.2">
      <c r="B154" s="39">
        <f>VLOOKUP(A155,Running65,4,0)</f>
        <v>0</v>
      </c>
      <c r="C154" s="81" t="str">
        <f>"Week "&amp;B154</f>
        <v>Week 0</v>
      </c>
      <c r="D154" s="40"/>
    </row>
    <row r="155" spans="1:6" s="72" customFormat="1" x14ac:dyDescent="0.2">
      <c r="A155" s="65">
        <f>A147+4</f>
        <v>65</v>
      </c>
      <c r="B155" s="65" t="str">
        <f>VLOOKUP(A155,Running80,2)</f>
        <v/>
      </c>
      <c r="C155" s="67" t="str">
        <f>IF(ISNUMBER(B155),"Day "&amp;B155,"No School")</f>
        <v>No School</v>
      </c>
      <c r="D155" s="68">
        <f>VLOOKUP(A155,Running65,5)</f>
        <v>43535</v>
      </c>
      <c r="E155" s="69"/>
      <c r="F155" s="69"/>
    </row>
    <row r="156" spans="1:6" s="72" customFormat="1" x14ac:dyDescent="0.2">
      <c r="A156" s="65"/>
      <c r="B156" s="65"/>
      <c r="C156" s="70" t="s">
        <v>5</v>
      </c>
      <c r="D156" s="65" t="str">
        <f>IFERROR(VLOOKUP(A155,Course65,5,0),"")</f>
        <v/>
      </c>
      <c r="E156" s="65"/>
      <c r="F156" s="65"/>
    </row>
    <row r="157" spans="1:6" s="72" customFormat="1" x14ac:dyDescent="0.2">
      <c r="A157" s="65"/>
      <c r="B157" s="65"/>
      <c r="C157" s="70" t="s">
        <v>6</v>
      </c>
      <c r="D157" s="65" t="str">
        <f>IFERROR(VLOOKUP(A155,Course65,6,0),"")</f>
        <v/>
      </c>
      <c r="E157" s="70" t="s">
        <v>8</v>
      </c>
      <c r="F157" s="71" t="str">
        <f>IFERROR(VLOOKUP(A155,Course65,8,0),"")</f>
        <v/>
      </c>
    </row>
    <row r="158" spans="1:6" s="72" customFormat="1" x14ac:dyDescent="0.2">
      <c r="A158" s="65">
        <f>A155+1</f>
        <v>66</v>
      </c>
      <c r="B158" s="65" t="str">
        <f>VLOOKUP(A158,Running65,2)</f>
        <v/>
      </c>
      <c r="C158" s="67" t="str">
        <f>IF(ISNUMBER(B158),"Day "&amp;B158,"No School")</f>
        <v>No School</v>
      </c>
      <c r="D158" s="68">
        <f>VLOOKUP(A158,Running65,5)</f>
        <v>43536</v>
      </c>
      <c r="E158" s="69"/>
      <c r="F158" s="69"/>
    </row>
    <row r="159" spans="1:6" s="72" customFormat="1" x14ac:dyDescent="0.2">
      <c r="A159" s="65"/>
      <c r="B159" s="65"/>
      <c r="C159" s="70" t="s">
        <v>5</v>
      </c>
      <c r="D159" s="65" t="str">
        <f>IFERROR(VLOOKUP(A158,Course65,5,0),"")</f>
        <v/>
      </c>
      <c r="E159" s="65"/>
      <c r="F159" s="65"/>
    </row>
    <row r="160" spans="1:6" s="72" customFormat="1" x14ac:dyDescent="0.2">
      <c r="A160" s="65"/>
      <c r="B160" s="65"/>
      <c r="C160" s="70" t="s">
        <v>6</v>
      </c>
      <c r="D160" s="65" t="str">
        <f>IFERROR(VLOOKUP(A158,Course65,6,0),"")</f>
        <v/>
      </c>
      <c r="E160" s="70" t="s">
        <v>8</v>
      </c>
      <c r="F160" s="71" t="str">
        <f>IFERROR(VLOOKUP(A158,Course65,8,0),"")</f>
        <v/>
      </c>
    </row>
    <row r="161" spans="1:6" s="72" customFormat="1" x14ac:dyDescent="0.2">
      <c r="A161" s="65">
        <f>A158+1</f>
        <v>67</v>
      </c>
      <c r="B161" s="65" t="str">
        <f>VLOOKUP(A161,Running65,2)</f>
        <v/>
      </c>
      <c r="C161" s="67" t="str">
        <f>IF(ISNUMBER(B161),"Day "&amp;B161,"No School")</f>
        <v>No School</v>
      </c>
      <c r="D161" s="68">
        <f>VLOOKUP(A161,Running65,5)</f>
        <v>43537</v>
      </c>
      <c r="E161" s="69"/>
      <c r="F161" s="69"/>
    </row>
    <row r="162" spans="1:6" s="72" customFormat="1" x14ac:dyDescent="0.2">
      <c r="A162" s="65"/>
      <c r="B162" s="65"/>
      <c r="C162" s="70" t="s">
        <v>5</v>
      </c>
      <c r="D162" s="65" t="str">
        <f>IFERROR(VLOOKUP(A161,Course65,5,0),"")</f>
        <v/>
      </c>
      <c r="E162" s="65"/>
      <c r="F162" s="65"/>
    </row>
    <row r="163" spans="1:6" s="72" customFormat="1" x14ac:dyDescent="0.2">
      <c r="A163" s="65"/>
      <c r="B163" s="65"/>
      <c r="C163" s="70" t="s">
        <v>6</v>
      </c>
      <c r="D163" s="65" t="str">
        <f>IFERROR(VLOOKUP(A161,Course65,6,0),"")</f>
        <v/>
      </c>
      <c r="E163" s="70" t="s">
        <v>8</v>
      </c>
      <c r="F163" s="71" t="str">
        <f>IFERROR(VLOOKUP(A161,Course65,8,0),"")</f>
        <v/>
      </c>
    </row>
    <row r="164" spans="1:6" s="72" customFormat="1" x14ac:dyDescent="0.2">
      <c r="A164" s="65">
        <f>A161+1</f>
        <v>68</v>
      </c>
      <c r="B164" s="65" t="str">
        <f>VLOOKUP(A164,Running65,2)</f>
        <v/>
      </c>
      <c r="C164" s="67" t="str">
        <f>IF(ISNUMBER(B164),"Day "&amp;B164,"No School")</f>
        <v>No School</v>
      </c>
      <c r="D164" s="68">
        <f>VLOOKUP(A164,Running65,5)</f>
        <v>43538</v>
      </c>
      <c r="E164" s="69"/>
      <c r="F164" s="69"/>
    </row>
    <row r="165" spans="1:6" s="72" customFormat="1" x14ac:dyDescent="0.2">
      <c r="A165" s="65"/>
      <c r="B165" s="65"/>
      <c r="C165" s="70" t="s">
        <v>5</v>
      </c>
      <c r="D165" s="65" t="str">
        <f>IFERROR(VLOOKUP(A164,Course65,5,0),"")</f>
        <v/>
      </c>
      <c r="E165" s="65"/>
      <c r="F165" s="65"/>
    </row>
    <row r="166" spans="1:6" s="72" customFormat="1" x14ac:dyDescent="0.2">
      <c r="A166" s="65"/>
      <c r="B166" s="65"/>
      <c r="C166" s="70" t="s">
        <v>6</v>
      </c>
      <c r="D166" s="65" t="str">
        <f>IFERROR(VLOOKUP(A164,Course65,6,0),"")</f>
        <v/>
      </c>
      <c r="E166" s="70" t="s">
        <v>8</v>
      </c>
      <c r="F166" s="71" t="str">
        <f>IFERROR(VLOOKUP(A164,Course65,8,0),"")</f>
        <v/>
      </c>
    </row>
    <row r="167" spans="1:6" s="72" customFormat="1" x14ac:dyDescent="0.2">
      <c r="A167" s="65"/>
      <c r="B167" s="65"/>
      <c r="C167" s="67" t="s">
        <v>52</v>
      </c>
      <c r="D167" s="68" t="str">
        <f>C154</f>
        <v>Week 0</v>
      </c>
      <c r="E167" s="69"/>
      <c r="F167" s="69"/>
    </row>
    <row r="168" spans="1:6" s="72" customFormat="1" x14ac:dyDescent="0.2">
      <c r="A168" s="65"/>
      <c r="B168" s="65"/>
      <c r="C168" s="70" t="s">
        <v>7</v>
      </c>
      <c r="D168" s="65" t="e">
        <f>VLOOKUP(B154,WklyHmwk17,7)</f>
        <v>#N/A</v>
      </c>
      <c r="E168" s="65"/>
      <c r="F168" s="65"/>
    </row>
    <row r="169" spans="1:6" s="72" customFormat="1" x14ac:dyDescent="0.2">
      <c r="A169" s="65"/>
      <c r="B169" s="65"/>
      <c r="C169" s="70" t="s">
        <v>51</v>
      </c>
      <c r="D169" s="65" t="e">
        <f>VLOOKUP(B154,WklyJobs17,7)</f>
        <v>#N/A</v>
      </c>
      <c r="E169" s="65"/>
      <c r="F169" s="65"/>
    </row>
    <row r="170" spans="1:6" s="72" customFormat="1" x14ac:dyDescent="0.2">
      <c r="C170" s="78"/>
      <c r="D170" s="79"/>
    </row>
    <row r="171" spans="1:6" s="39" customFormat="1" ht="12.6" x14ac:dyDescent="0.2">
      <c r="B171" s="39">
        <f>VLOOKUP(A172,Running65,4,0)</f>
        <v>10</v>
      </c>
      <c r="C171" s="81" t="str">
        <f>"Week "&amp;B171</f>
        <v>Week 10</v>
      </c>
      <c r="D171" s="40"/>
    </row>
    <row r="172" spans="1:6" s="72" customFormat="1" x14ac:dyDescent="0.2">
      <c r="A172" s="65">
        <f>A164+4</f>
        <v>72</v>
      </c>
      <c r="B172" s="65">
        <f>VLOOKUP(A172,Running80,2)</f>
        <v>44</v>
      </c>
      <c r="C172" s="67" t="str">
        <f>IF(ISNUMBER(B172),"Day "&amp;B172,"No School")</f>
        <v>Day 44</v>
      </c>
      <c r="D172" s="68">
        <f>VLOOKUP(A172,Running65,5)</f>
        <v>43542</v>
      </c>
      <c r="E172" s="69"/>
      <c r="F172" s="69"/>
    </row>
    <row r="173" spans="1:6" s="72" customFormat="1" x14ac:dyDescent="0.2">
      <c r="A173" s="65"/>
      <c r="B173" s="65"/>
      <c r="C173" s="70" t="s">
        <v>5</v>
      </c>
      <c r="D173" s="65">
        <f>IFERROR(VLOOKUP(A172,Course65,5,0),"")</f>
        <v>43542</v>
      </c>
      <c r="E173" s="65"/>
      <c r="F173" s="65"/>
    </row>
    <row r="174" spans="1:6" s="72" customFormat="1" x14ac:dyDescent="0.2">
      <c r="A174" s="65"/>
      <c r="B174" s="65"/>
      <c r="C174" s="70" t="s">
        <v>6</v>
      </c>
      <c r="D174" s="65" t="str">
        <f>IFERROR(VLOOKUP(A172,Course65,6,0),"")</f>
        <v>Theory</v>
      </c>
      <c r="E174" s="70" t="s">
        <v>8</v>
      </c>
      <c r="F174" s="71" t="str">
        <f>IFERROR(VLOOKUP(A172,Course65,8,0),"")</f>
        <v>Design, construct, and troubleshoot motor control circuits.</v>
      </c>
    </row>
    <row r="175" spans="1:6" s="72" customFormat="1" x14ac:dyDescent="0.2">
      <c r="A175" s="65">
        <f>A172+1</f>
        <v>73</v>
      </c>
      <c r="B175" s="65">
        <f>VLOOKUP(A175,Running65,2)</f>
        <v>36</v>
      </c>
      <c r="C175" s="67" t="str">
        <f>IF(ISNUMBER(B175),"Day "&amp;B175,"No School")</f>
        <v>Day 36</v>
      </c>
      <c r="D175" s="68">
        <f>VLOOKUP(A175,Running65,5)</f>
        <v>43543</v>
      </c>
      <c r="E175" s="69"/>
      <c r="F175" s="69"/>
    </row>
    <row r="176" spans="1:6" s="72" customFormat="1" x14ac:dyDescent="0.2">
      <c r="A176" s="65"/>
      <c r="B176" s="65"/>
      <c r="C176" s="70" t="s">
        <v>5</v>
      </c>
      <c r="D176" s="65">
        <f>IFERROR(VLOOKUP(A175,Course65,5,0),"")</f>
        <v>43543</v>
      </c>
      <c r="E176" s="65"/>
      <c r="F176" s="65"/>
    </row>
    <row r="177" spans="1:6" s="72" customFormat="1" x14ac:dyDescent="0.2">
      <c r="A177" s="65"/>
      <c r="B177" s="65"/>
      <c r="C177" s="70" t="s">
        <v>6</v>
      </c>
      <c r="D177" s="65" t="str">
        <f>IFERROR(VLOOKUP(A175,Course65,6,0),"")</f>
        <v>Theory</v>
      </c>
      <c r="E177" s="70" t="s">
        <v>8</v>
      </c>
      <c r="F177" s="71" t="str">
        <f>IFERROR(VLOOKUP(A175,Course65,8,0),"")</f>
        <v>Design, construct, and troubleshoot motor control circuits.</v>
      </c>
    </row>
    <row r="178" spans="1:6" s="72" customFormat="1" x14ac:dyDescent="0.2">
      <c r="A178" s="65">
        <f>A175+1</f>
        <v>74</v>
      </c>
      <c r="B178" s="65">
        <f>VLOOKUP(A178,Running65,2)</f>
        <v>37</v>
      </c>
      <c r="C178" s="67" t="str">
        <f>IF(ISNUMBER(B178),"Day "&amp;B178,"No School")</f>
        <v>Day 37</v>
      </c>
      <c r="D178" s="68">
        <f>VLOOKUP(A178,Running65,5)</f>
        <v>43544</v>
      </c>
      <c r="E178" s="69"/>
      <c r="F178" s="69"/>
    </row>
    <row r="179" spans="1:6" s="72" customFormat="1" x14ac:dyDescent="0.2">
      <c r="A179" s="65"/>
      <c r="B179" s="65"/>
      <c r="C179" s="70" t="s">
        <v>5</v>
      </c>
      <c r="D179" s="65">
        <f>IFERROR(VLOOKUP(A178,Course65,5,0),"")</f>
        <v>43544</v>
      </c>
      <c r="E179" s="65"/>
      <c r="F179" s="65"/>
    </row>
    <row r="180" spans="1:6" s="72" customFormat="1" x14ac:dyDescent="0.2">
      <c r="A180" s="65"/>
      <c r="B180" s="65"/>
      <c r="C180" s="70" t="s">
        <v>6</v>
      </c>
      <c r="D180" s="65" t="str">
        <f>IFERROR(VLOOKUP(A178,Course65,6,0),"")</f>
        <v>Theory</v>
      </c>
      <c r="E180" s="70" t="s">
        <v>8</v>
      </c>
      <c r="F180" s="71" t="str">
        <f>IFERROR(VLOOKUP(A178,Course65,8,0),"")</f>
        <v>Design, construct, and troubleshoot motor control circuits.</v>
      </c>
    </row>
    <row r="181" spans="1:6" s="72" customFormat="1" x14ac:dyDescent="0.2">
      <c r="A181" s="65">
        <f>A178+1</f>
        <v>75</v>
      </c>
      <c r="B181" s="65">
        <f>VLOOKUP(A181,Running65,2)</f>
        <v>38</v>
      </c>
      <c r="C181" s="67" t="str">
        <f>IF(ISNUMBER(B181),"Day "&amp;B181,"No School")</f>
        <v>Day 38</v>
      </c>
      <c r="D181" s="68">
        <f>VLOOKUP(A181,Running65,5)</f>
        <v>43545</v>
      </c>
      <c r="E181" s="69"/>
      <c r="F181" s="69"/>
    </row>
    <row r="182" spans="1:6" s="72" customFormat="1" x14ac:dyDescent="0.2">
      <c r="A182" s="65"/>
      <c r="B182" s="65"/>
      <c r="C182" s="70" t="s">
        <v>5</v>
      </c>
      <c r="D182" s="65">
        <f>IFERROR(VLOOKUP(A181,Course65,5,0),"")</f>
        <v>43545</v>
      </c>
      <c r="E182" s="65"/>
      <c r="F182" s="65"/>
    </row>
    <row r="183" spans="1:6" s="72" customFormat="1" x14ac:dyDescent="0.2">
      <c r="A183" s="65"/>
      <c r="B183" s="65"/>
      <c r="C183" s="70" t="s">
        <v>6</v>
      </c>
      <c r="D183" s="65" t="str">
        <f>IFERROR(VLOOKUP(A181,Course65,6,0),"")</f>
        <v>Theory</v>
      </c>
      <c r="E183" s="70" t="s">
        <v>8</v>
      </c>
      <c r="F183" s="71" t="str">
        <f>IFERROR(VLOOKUP(A181,Course65,8,0),"")</f>
        <v>Design, construct, and troubleshoot motor control circuits.</v>
      </c>
    </row>
    <row r="184" spans="1:6" s="72" customFormat="1" x14ac:dyDescent="0.2">
      <c r="A184" s="65"/>
      <c r="B184" s="65"/>
      <c r="C184" s="67" t="s">
        <v>52</v>
      </c>
      <c r="D184" s="68" t="str">
        <f>C171</f>
        <v>Week 10</v>
      </c>
      <c r="E184" s="69"/>
      <c r="F184" s="69"/>
    </row>
    <row r="185" spans="1:6" s="72" customFormat="1" x14ac:dyDescent="0.2">
      <c r="A185" s="65"/>
      <c r="B185" s="65"/>
      <c r="C185" s="70" t="s">
        <v>7</v>
      </c>
      <c r="D185" s="65" t="str">
        <f>VLOOKUP(B171,WklyHmwk17,7)</f>
        <v>Trigonometry</v>
      </c>
      <c r="E185" s="65"/>
      <c r="F185" s="65"/>
    </row>
    <row r="186" spans="1:6" s="72" customFormat="1" x14ac:dyDescent="0.2">
      <c r="A186" s="65"/>
      <c r="B186" s="65"/>
      <c r="C186" s="70" t="s">
        <v>51</v>
      </c>
      <c r="D186" s="65" t="str">
        <f>VLOOKUP(B171,WklyJobs17,7)</f>
        <v>EAS Job 20, EAS Job 21, EAS Job 22</v>
      </c>
      <c r="E186" s="65"/>
      <c r="F186" s="65"/>
    </row>
    <row r="187" spans="1:6" s="72" customFormat="1" x14ac:dyDescent="0.2">
      <c r="C187" s="78"/>
      <c r="D187" s="79"/>
    </row>
    <row r="188" spans="1:6" s="39" customFormat="1" ht="12.6" x14ac:dyDescent="0.2">
      <c r="B188" s="39">
        <f>VLOOKUP(A189,Running65,4,0)</f>
        <v>11</v>
      </c>
      <c r="C188" s="81" t="str">
        <f>"Week "&amp;B188</f>
        <v>Week 11</v>
      </c>
      <c r="D188" s="40"/>
    </row>
    <row r="189" spans="1:6" s="72" customFormat="1" x14ac:dyDescent="0.2">
      <c r="A189" s="65">
        <f>A181+4</f>
        <v>79</v>
      </c>
      <c r="B189" s="65">
        <f>VLOOKUP(A189,Running80,2)</f>
        <v>49</v>
      </c>
      <c r="C189" s="67" t="str">
        <f>IF(ISNUMBER(B189),"Day "&amp;B189,"No School")</f>
        <v>Day 49</v>
      </c>
      <c r="D189" s="68">
        <f>VLOOKUP(A189,Running65,5)</f>
        <v>43549</v>
      </c>
      <c r="E189" s="69"/>
      <c r="F189" s="69"/>
    </row>
    <row r="190" spans="1:6" s="72" customFormat="1" x14ac:dyDescent="0.2">
      <c r="A190" s="65"/>
      <c r="B190" s="65"/>
      <c r="C190" s="70" t="s">
        <v>5</v>
      </c>
      <c r="D190" s="65">
        <f>IFERROR(VLOOKUP(A189,Course65,5,0),"")</f>
        <v>43549</v>
      </c>
      <c r="E190" s="65"/>
      <c r="F190" s="65"/>
    </row>
    <row r="191" spans="1:6" s="72" customFormat="1" x14ac:dyDescent="0.2">
      <c r="A191" s="65"/>
      <c r="B191" s="65"/>
      <c r="C191" s="70" t="s">
        <v>6</v>
      </c>
      <c r="D191" s="65" t="str">
        <f>IFERROR(VLOOKUP(A189,Course65,6,0),"")</f>
        <v>Theory</v>
      </c>
      <c r="E191" s="70" t="s">
        <v>8</v>
      </c>
      <c r="F191" s="71" t="str">
        <f>IFERROR(VLOOKUP(A189,Course65,8,0),"")</f>
        <v>Program and wire a PLC integrated with a motor control circuit.</v>
      </c>
    </row>
    <row r="192" spans="1:6" s="72" customFormat="1" x14ac:dyDescent="0.2">
      <c r="A192" s="65">
        <f>A189+1</f>
        <v>80</v>
      </c>
      <c r="B192" s="65">
        <f>VLOOKUP(A192,Running65,2)</f>
        <v>40</v>
      </c>
      <c r="C192" s="67" t="str">
        <f>IF(ISNUMBER(B192),"Day "&amp;B192,"No School")</f>
        <v>Day 40</v>
      </c>
      <c r="D192" s="68">
        <f>VLOOKUP(A192,Running65,5)</f>
        <v>43550</v>
      </c>
      <c r="E192" s="69"/>
      <c r="F192" s="69"/>
    </row>
    <row r="193" spans="1:6" s="72" customFormat="1" x14ac:dyDescent="0.2">
      <c r="A193" s="65"/>
      <c r="B193" s="65"/>
      <c r="C193" s="70" t="s">
        <v>5</v>
      </c>
      <c r="D193" s="65">
        <f>IFERROR(VLOOKUP(A192,Course65,5,0),"")</f>
        <v>43550</v>
      </c>
      <c r="E193" s="65"/>
      <c r="F193" s="65"/>
    </row>
    <row r="194" spans="1:6" s="72" customFormat="1" x14ac:dyDescent="0.2">
      <c r="A194" s="65"/>
      <c r="B194" s="65"/>
      <c r="C194" s="70" t="s">
        <v>6</v>
      </c>
      <c r="D194" s="65" t="str">
        <f>IFERROR(VLOOKUP(A192,Course65,6,0),"")</f>
        <v>Theory</v>
      </c>
      <c r="E194" s="70" t="s">
        <v>8</v>
      </c>
      <c r="F194" s="71" t="str">
        <f>IFERROR(VLOOKUP(A192,Course65,8,0),"")</f>
        <v>Program and wire a PLC integrated with a motor control circuit.</v>
      </c>
    </row>
    <row r="195" spans="1:6" s="72" customFormat="1" x14ac:dyDescent="0.2">
      <c r="A195" s="65">
        <f>A192+1</f>
        <v>81</v>
      </c>
      <c r="B195" s="65">
        <f>VLOOKUP(A195,Running65,2)</f>
        <v>41</v>
      </c>
      <c r="C195" s="67" t="str">
        <f>IF(ISNUMBER(B195),"Day "&amp;B195,"No School")</f>
        <v>Day 41</v>
      </c>
      <c r="D195" s="68">
        <f>VLOOKUP(A195,Running65,5)</f>
        <v>43551</v>
      </c>
      <c r="E195" s="69"/>
      <c r="F195" s="69"/>
    </row>
    <row r="196" spans="1:6" s="72" customFormat="1" x14ac:dyDescent="0.2">
      <c r="A196" s="65"/>
      <c r="B196" s="65"/>
      <c r="C196" s="70" t="s">
        <v>5</v>
      </c>
      <c r="D196" s="65">
        <f>IFERROR(VLOOKUP(A195,Course65,5,0),"")</f>
        <v>43551</v>
      </c>
      <c r="E196" s="65"/>
      <c r="F196" s="65"/>
    </row>
    <row r="197" spans="1:6" s="72" customFormat="1" x14ac:dyDescent="0.2">
      <c r="A197" s="65"/>
      <c r="B197" s="65"/>
      <c r="C197" s="70" t="s">
        <v>6</v>
      </c>
      <c r="D197" s="65" t="str">
        <f>IFERROR(VLOOKUP(A195,Course65,6,0),"")</f>
        <v>Theory</v>
      </c>
      <c r="E197" s="70" t="s">
        <v>8</v>
      </c>
      <c r="F197" s="71" t="str">
        <f>IFERROR(VLOOKUP(A195,Course65,8,0),"")</f>
        <v>Program and wire a PLC integrated with a motor control circuit.</v>
      </c>
    </row>
    <row r="198" spans="1:6" s="72" customFormat="1" x14ac:dyDescent="0.2">
      <c r="A198" s="65">
        <f>A195+1</f>
        <v>82</v>
      </c>
      <c r="B198" s="65">
        <f>VLOOKUP(A198,Running65,2)</f>
        <v>42</v>
      </c>
      <c r="C198" s="67" t="str">
        <f>IF(ISNUMBER(B198),"Day "&amp;B198,"No School")</f>
        <v>Day 42</v>
      </c>
      <c r="D198" s="68">
        <f>VLOOKUP(A198,Running65,5)</f>
        <v>43552</v>
      </c>
      <c r="E198" s="69"/>
      <c r="F198" s="69"/>
    </row>
    <row r="199" spans="1:6" s="72" customFormat="1" x14ac:dyDescent="0.2">
      <c r="A199" s="65"/>
      <c r="B199" s="65"/>
      <c r="C199" s="70" t="s">
        <v>5</v>
      </c>
      <c r="D199" s="65">
        <f>IFERROR(VLOOKUP(A198,Course65,5,0),"")</f>
        <v>43552</v>
      </c>
      <c r="E199" s="65"/>
      <c r="F199" s="65"/>
    </row>
    <row r="200" spans="1:6" s="72" customFormat="1" x14ac:dyDescent="0.2">
      <c r="A200" s="65"/>
      <c r="B200" s="65"/>
      <c r="C200" s="70" t="s">
        <v>6</v>
      </c>
      <c r="D200" s="65" t="str">
        <f>IFERROR(VLOOKUP(A198,Course65,6,0),"")</f>
        <v>Theory</v>
      </c>
      <c r="E200" s="70" t="s">
        <v>8</v>
      </c>
      <c r="F200" s="71" t="str">
        <f>IFERROR(VLOOKUP(A198,Course65,8,0),"")</f>
        <v>Program and wire a PLC integrated with a motor control circuit.</v>
      </c>
    </row>
    <row r="201" spans="1:6" s="72" customFormat="1" x14ac:dyDescent="0.2">
      <c r="A201" s="65"/>
      <c r="B201" s="65"/>
      <c r="C201" s="67" t="s">
        <v>52</v>
      </c>
      <c r="D201" s="68" t="str">
        <f>C188</f>
        <v>Week 11</v>
      </c>
      <c r="E201" s="69"/>
      <c r="F201" s="69"/>
    </row>
    <row r="202" spans="1:6" s="72" customFormat="1" x14ac:dyDescent="0.2">
      <c r="A202" s="65"/>
      <c r="B202" s="65"/>
      <c r="C202" s="70" t="s">
        <v>7</v>
      </c>
      <c r="D202" s="65" t="str">
        <f>VLOOKUP(B188,WklyHmwk17,7)</f>
        <v>AC Measurement</v>
      </c>
      <c r="E202" s="65"/>
      <c r="F202" s="65"/>
    </row>
    <row r="203" spans="1:6" s="72" customFormat="1" x14ac:dyDescent="0.2">
      <c r="A203" s="65"/>
      <c r="B203" s="65"/>
      <c r="C203" s="70" t="s">
        <v>51</v>
      </c>
      <c r="D203" s="65" t="str">
        <f>VLOOKUP(B188,WklyJobs17,7)</f>
        <v>EAS Job 23, EAS Job 24, EAS Job 25</v>
      </c>
      <c r="E203" s="65"/>
      <c r="F203" s="65"/>
    </row>
    <row r="204" spans="1:6" s="72" customFormat="1" x14ac:dyDescent="0.2">
      <c r="C204" s="78"/>
      <c r="D204" s="79"/>
    </row>
    <row r="205" spans="1:6" s="39" customFormat="1" ht="12.6" x14ac:dyDescent="0.2">
      <c r="B205" s="39">
        <f>VLOOKUP(A206,Running65,4,0)</f>
        <v>12</v>
      </c>
      <c r="C205" s="81" t="str">
        <f>"Week "&amp;B205</f>
        <v>Week 12</v>
      </c>
      <c r="D205" s="40"/>
    </row>
    <row r="206" spans="1:6" s="72" customFormat="1" x14ac:dyDescent="0.2">
      <c r="A206" s="65">
        <f>A198+4</f>
        <v>86</v>
      </c>
      <c r="B206" s="65">
        <f>VLOOKUP(A206,Running80,2)</f>
        <v>54</v>
      </c>
      <c r="C206" s="67" t="str">
        <f>IF(ISNUMBER(B206),"Day "&amp;B206,"No School")</f>
        <v>Day 54</v>
      </c>
      <c r="D206" s="68">
        <f>VLOOKUP(A206,Running65,5)</f>
        <v>43556</v>
      </c>
      <c r="E206" s="69"/>
      <c r="F206" s="69"/>
    </row>
    <row r="207" spans="1:6" s="72" customFormat="1" x14ac:dyDescent="0.2">
      <c r="A207" s="65"/>
      <c r="B207" s="65"/>
      <c r="C207" s="70" t="s">
        <v>5</v>
      </c>
      <c r="D207" s="65">
        <f>IFERROR(VLOOKUP(A206,Course65,5,0),"")</f>
        <v>43556</v>
      </c>
      <c r="E207" s="65"/>
      <c r="F207" s="65"/>
    </row>
    <row r="208" spans="1:6" s="72" customFormat="1" x14ac:dyDescent="0.2">
      <c r="A208" s="65"/>
      <c r="B208" s="65"/>
      <c r="C208" s="70" t="s">
        <v>6</v>
      </c>
      <c r="D208" s="65" t="str">
        <f>IFERROR(VLOOKUP(A206,Course65,6,0),"")</f>
        <v>Theory</v>
      </c>
      <c r="E208" s="70" t="s">
        <v>8</v>
      </c>
      <c r="F208" s="71" t="str">
        <f>IFERROR(VLOOKUP(A206,Course65,8,0),"")</f>
        <v>Program and wire a PLC integrated with a motor control circuit.</v>
      </c>
    </row>
    <row r="209" spans="1:6" s="72" customFormat="1" x14ac:dyDescent="0.2">
      <c r="A209" s="65">
        <f>A206+1</f>
        <v>87</v>
      </c>
      <c r="B209" s="65">
        <f>VLOOKUP(A209,Running65,2)</f>
        <v>44</v>
      </c>
      <c r="C209" s="67" t="str">
        <f>IF(ISNUMBER(B209),"Day "&amp;B209,"No School")</f>
        <v>Day 44</v>
      </c>
      <c r="D209" s="68">
        <f>VLOOKUP(A209,Running65,5)</f>
        <v>43557</v>
      </c>
      <c r="E209" s="69"/>
      <c r="F209" s="69"/>
    </row>
    <row r="210" spans="1:6" s="72" customFormat="1" x14ac:dyDescent="0.2">
      <c r="A210" s="65"/>
      <c r="B210" s="65"/>
      <c r="C210" s="70" t="s">
        <v>5</v>
      </c>
      <c r="D210" s="65">
        <f>IFERROR(VLOOKUP(A209,Course65,5,0),"")</f>
        <v>43557</v>
      </c>
      <c r="E210" s="65"/>
      <c r="F210" s="65"/>
    </row>
    <row r="211" spans="1:6" s="72" customFormat="1" x14ac:dyDescent="0.2">
      <c r="A211" s="65"/>
      <c r="B211" s="65"/>
      <c r="C211" s="70" t="s">
        <v>6</v>
      </c>
      <c r="D211" s="65" t="str">
        <f>IFERROR(VLOOKUP(A209,Course65,6,0),"")</f>
        <v>Theory</v>
      </c>
      <c r="E211" s="70" t="s">
        <v>8</v>
      </c>
      <c r="F211" s="71" t="str">
        <f>IFERROR(VLOOKUP(A209,Course65,8,0),"")</f>
        <v>Program and wire a PLC integrated with a motor control circuit.</v>
      </c>
    </row>
    <row r="212" spans="1:6" s="72" customFormat="1" x14ac:dyDescent="0.2">
      <c r="A212" s="65">
        <f>A209+1</f>
        <v>88</v>
      </c>
      <c r="B212" s="65">
        <f>VLOOKUP(A212,Running65,2)</f>
        <v>45</v>
      </c>
      <c r="C212" s="67" t="str">
        <f>IF(ISNUMBER(B212),"Day "&amp;B212,"No School")</f>
        <v>Day 45</v>
      </c>
      <c r="D212" s="68">
        <f>VLOOKUP(A212,Running65,5)</f>
        <v>43558</v>
      </c>
      <c r="E212" s="69"/>
      <c r="F212" s="69"/>
    </row>
    <row r="213" spans="1:6" s="72" customFormat="1" x14ac:dyDescent="0.2">
      <c r="A213" s="65"/>
      <c r="B213" s="65"/>
      <c r="C213" s="70" t="s">
        <v>5</v>
      </c>
      <c r="D213" s="65">
        <f>IFERROR(VLOOKUP(A212,Course65,5,0),"")</f>
        <v>43558</v>
      </c>
      <c r="E213" s="65"/>
      <c r="F213" s="65"/>
    </row>
    <row r="214" spans="1:6" s="72" customFormat="1" x14ac:dyDescent="0.2">
      <c r="A214" s="65"/>
      <c r="B214" s="65"/>
      <c r="C214" s="70" t="s">
        <v>6</v>
      </c>
      <c r="D214" s="65" t="str">
        <f>IFERROR(VLOOKUP(A212,Course65,6,0),"")</f>
        <v>Theory</v>
      </c>
      <c r="E214" s="70" t="s">
        <v>8</v>
      </c>
      <c r="F214" s="71" t="str">
        <f>IFERROR(VLOOKUP(A212,Course65,8,0),"")</f>
        <v>Program and wire a PLC integrated with a motor control circuit.</v>
      </c>
    </row>
    <row r="215" spans="1:6" s="72" customFormat="1" x14ac:dyDescent="0.2">
      <c r="A215" s="65">
        <f>A212+1</f>
        <v>89</v>
      </c>
      <c r="B215" s="65">
        <f>VLOOKUP(A215,Running65,2)</f>
        <v>46</v>
      </c>
      <c r="C215" s="67" t="str">
        <f>IF(ISNUMBER(B215),"Day "&amp;B215,"No School")</f>
        <v>Day 46</v>
      </c>
      <c r="D215" s="68">
        <f>VLOOKUP(A215,Running65,5)</f>
        <v>43559</v>
      </c>
      <c r="E215" s="69"/>
      <c r="F215" s="69"/>
    </row>
    <row r="216" spans="1:6" s="72" customFormat="1" x14ac:dyDescent="0.2">
      <c r="A216" s="65"/>
      <c r="B216" s="65"/>
      <c r="C216" s="70" t="s">
        <v>5</v>
      </c>
      <c r="D216" s="65">
        <f>IFERROR(VLOOKUP(A215,Course65,5,0),"")</f>
        <v>43559</v>
      </c>
      <c r="E216" s="65"/>
      <c r="F216" s="65"/>
    </row>
    <row r="217" spans="1:6" s="72" customFormat="1" x14ac:dyDescent="0.2">
      <c r="A217" s="65"/>
      <c r="B217" s="65"/>
      <c r="C217" s="70" t="s">
        <v>6</v>
      </c>
      <c r="D217" s="65" t="str">
        <f>IFERROR(VLOOKUP(A215,Course65,6,0),"")</f>
        <v>Theory</v>
      </c>
      <c r="E217" s="70" t="s">
        <v>8</v>
      </c>
      <c r="F217" s="71" t="str">
        <f>IFERROR(VLOOKUP(A215,Course65,8,0),"")</f>
        <v>Program and wire a PLC integrated with a motor control circuit.</v>
      </c>
    </row>
    <row r="218" spans="1:6" s="72" customFormat="1" x14ac:dyDescent="0.2">
      <c r="A218" s="65"/>
      <c r="B218" s="65"/>
      <c r="C218" s="67" t="s">
        <v>52</v>
      </c>
      <c r="D218" s="68" t="str">
        <f>C205</f>
        <v>Week 12</v>
      </c>
      <c r="E218" s="69"/>
      <c r="F218" s="69"/>
    </row>
    <row r="219" spans="1:6" s="72" customFormat="1" x14ac:dyDescent="0.2">
      <c r="A219" s="65"/>
      <c r="B219" s="65"/>
      <c r="C219" s="70" t="s">
        <v>7</v>
      </c>
      <c r="D219" s="65" t="str">
        <f>VLOOKUP(B205,WklyHmwk17,7)</f>
        <v>Transformers, Transformer Efficiency</v>
      </c>
      <c r="E219" s="65"/>
      <c r="F219" s="65"/>
    </row>
    <row r="220" spans="1:6" s="72" customFormat="1" x14ac:dyDescent="0.2">
      <c r="A220" s="65"/>
      <c r="B220" s="65"/>
      <c r="C220" s="70" t="s">
        <v>51</v>
      </c>
      <c r="D220" s="65" t="str">
        <f>VLOOKUP(B205,WklyJobs17,7)</f>
        <v>EAS Job 26, EAS Job 27, EAS Job 28</v>
      </c>
      <c r="E220" s="65"/>
      <c r="F220" s="65"/>
    </row>
    <row r="221" spans="1:6" s="72" customFormat="1" x14ac:dyDescent="0.2">
      <c r="C221" s="78"/>
      <c r="D221" s="79"/>
    </row>
    <row r="222" spans="1:6" s="39" customFormat="1" ht="12.6" x14ac:dyDescent="0.2">
      <c r="B222" s="39">
        <f>VLOOKUP(A223,Running65,4,0)</f>
        <v>13</v>
      </c>
      <c r="C222" s="81" t="str">
        <f>"Week "&amp;B222</f>
        <v>Week 13</v>
      </c>
      <c r="D222" s="40"/>
    </row>
    <row r="223" spans="1:6" s="72" customFormat="1" x14ac:dyDescent="0.2">
      <c r="A223" s="65">
        <f>A215+4</f>
        <v>93</v>
      </c>
      <c r="B223" s="65">
        <f>VLOOKUP(A223,Running80,2)</f>
        <v>59</v>
      </c>
      <c r="C223" s="67" t="str">
        <f>IF(ISNUMBER(B223),"Day "&amp;B223,"No School")</f>
        <v>Day 59</v>
      </c>
      <c r="D223" s="68">
        <f>VLOOKUP(A223,Running65,5)</f>
        <v>43563</v>
      </c>
      <c r="E223" s="69"/>
      <c r="F223" s="69"/>
    </row>
    <row r="224" spans="1:6" s="72" customFormat="1" x14ac:dyDescent="0.2">
      <c r="A224" s="65"/>
      <c r="B224" s="65"/>
      <c r="C224" s="70" t="s">
        <v>5</v>
      </c>
      <c r="D224" s="65">
        <f>IFERROR(VLOOKUP(A223,Course65,5,0),"")</f>
        <v>43563</v>
      </c>
      <c r="E224" s="65"/>
      <c r="F224" s="65"/>
    </row>
    <row r="225" spans="1:6" s="72" customFormat="1" x14ac:dyDescent="0.2">
      <c r="A225" s="65"/>
      <c r="B225" s="65"/>
      <c r="C225" s="70" t="s">
        <v>6</v>
      </c>
      <c r="D225" s="65" t="str">
        <f>IFERROR(VLOOKUP(A223,Course65,6,0),"")</f>
        <v>Theory</v>
      </c>
      <c r="E225" s="70" t="s">
        <v>8</v>
      </c>
      <c r="F225" s="71" t="str">
        <f>IFERROR(VLOOKUP(A223,Course65,8,0),"")</f>
        <v>Program and wire a PLC integrated with a motor control circuit.</v>
      </c>
    </row>
    <row r="226" spans="1:6" s="72" customFormat="1" x14ac:dyDescent="0.2">
      <c r="A226" s="65">
        <f>A223+1</f>
        <v>94</v>
      </c>
      <c r="B226" s="65">
        <f>VLOOKUP(A226,Running65,2)</f>
        <v>48</v>
      </c>
      <c r="C226" s="67" t="str">
        <f>IF(ISNUMBER(B226),"Day "&amp;B226,"No School")</f>
        <v>Day 48</v>
      </c>
      <c r="D226" s="68">
        <f>VLOOKUP(A226,Running65,5)</f>
        <v>43564</v>
      </c>
      <c r="E226" s="69"/>
      <c r="F226" s="69"/>
    </row>
    <row r="227" spans="1:6" s="72" customFormat="1" x14ac:dyDescent="0.2">
      <c r="A227" s="65"/>
      <c r="B227" s="65"/>
      <c r="C227" s="70" t="s">
        <v>5</v>
      </c>
      <c r="D227" s="65">
        <f>IFERROR(VLOOKUP(A226,Course65,5,0),"")</f>
        <v>43564</v>
      </c>
      <c r="E227" s="65"/>
      <c r="F227" s="65"/>
    </row>
    <row r="228" spans="1:6" s="72" customFormat="1" x14ac:dyDescent="0.2">
      <c r="A228" s="65"/>
      <c r="B228" s="65"/>
      <c r="C228" s="70" t="s">
        <v>6</v>
      </c>
      <c r="D228" s="65" t="str">
        <f>IFERROR(VLOOKUP(A226,Course65,6,0),"")</f>
        <v>Theory</v>
      </c>
      <c r="E228" s="70" t="s">
        <v>8</v>
      </c>
      <c r="F228" s="71" t="str">
        <f>IFERROR(VLOOKUP(A226,Course65,8,0),"")</f>
        <v>Program and wire a PLC integrated with a motor control circuit.</v>
      </c>
    </row>
    <row r="229" spans="1:6" s="72" customFormat="1" x14ac:dyDescent="0.2">
      <c r="A229" s="65">
        <f>A226+1</f>
        <v>95</v>
      </c>
      <c r="B229" s="65">
        <f>VLOOKUP(A229,Running65,2)</f>
        <v>49</v>
      </c>
      <c r="C229" s="67" t="str">
        <f>IF(ISNUMBER(B229),"Day "&amp;B229,"No School")</f>
        <v>Day 49</v>
      </c>
      <c r="D229" s="68">
        <f>VLOOKUP(A229,Running65,5)</f>
        <v>43565</v>
      </c>
      <c r="E229" s="69"/>
      <c r="F229" s="69"/>
    </row>
    <row r="230" spans="1:6" s="72" customFormat="1" x14ac:dyDescent="0.2">
      <c r="A230" s="65"/>
      <c r="B230" s="65"/>
      <c r="C230" s="70" t="s">
        <v>5</v>
      </c>
      <c r="D230" s="65">
        <f>IFERROR(VLOOKUP(A229,Course65,5,0),"")</f>
        <v>43565</v>
      </c>
      <c r="E230" s="65"/>
      <c r="F230" s="65"/>
    </row>
    <row r="231" spans="1:6" s="72" customFormat="1" x14ac:dyDescent="0.2">
      <c r="A231" s="65"/>
      <c r="B231" s="65"/>
      <c r="C231" s="70" t="s">
        <v>6</v>
      </c>
      <c r="D231" s="65" t="str">
        <f>IFERROR(VLOOKUP(A229,Course65,6,0),"")</f>
        <v>Theory</v>
      </c>
      <c r="E231" s="70" t="s">
        <v>8</v>
      </c>
      <c r="F231" s="71" t="str">
        <f>IFERROR(VLOOKUP(A229,Course65,8,0),"")</f>
        <v>Program and wire a PLC integrated with a motor control circuit.</v>
      </c>
    </row>
    <row r="232" spans="1:6" s="72" customFormat="1" x14ac:dyDescent="0.2">
      <c r="A232" s="65">
        <f>A229+1</f>
        <v>96</v>
      </c>
      <c r="B232" s="65">
        <f>VLOOKUP(A232,Running65,2)</f>
        <v>50</v>
      </c>
      <c r="C232" s="67" t="str">
        <f>IF(ISNUMBER(B232),"Day "&amp;B232,"No School")</f>
        <v>Day 50</v>
      </c>
      <c r="D232" s="68">
        <f>VLOOKUP(A232,Running65,5)</f>
        <v>43566</v>
      </c>
      <c r="E232" s="69"/>
      <c r="F232" s="69"/>
    </row>
    <row r="233" spans="1:6" s="72" customFormat="1" x14ac:dyDescent="0.2">
      <c r="A233" s="65"/>
      <c r="B233" s="65"/>
      <c r="C233" s="70" t="s">
        <v>5</v>
      </c>
      <c r="D233" s="65">
        <f>IFERROR(VLOOKUP(A232,Course65,5,0),"")</f>
        <v>43566</v>
      </c>
      <c r="E233" s="65"/>
      <c r="F233" s="65"/>
    </row>
    <row r="234" spans="1:6" s="72" customFormat="1" x14ac:dyDescent="0.2">
      <c r="A234" s="65"/>
      <c r="B234" s="65"/>
      <c r="C234" s="70" t="s">
        <v>6</v>
      </c>
      <c r="D234" s="65" t="str">
        <f>IFERROR(VLOOKUP(A232,Course65,6,0),"")</f>
        <v>Theory</v>
      </c>
      <c r="E234" s="70" t="s">
        <v>8</v>
      </c>
      <c r="F234" s="71" t="str">
        <f>IFERROR(VLOOKUP(A232,Course65,8,0),"")</f>
        <v>Program and wire a PLC integrated with a motor control circuit.</v>
      </c>
    </row>
    <row r="235" spans="1:6" s="72" customFormat="1" x14ac:dyDescent="0.2">
      <c r="A235" s="65"/>
      <c r="B235" s="65"/>
      <c r="C235" s="67" t="s">
        <v>52</v>
      </c>
      <c r="D235" s="68" t="str">
        <f>C222</f>
        <v>Week 13</v>
      </c>
      <c r="E235" s="69"/>
      <c r="F235" s="69"/>
    </row>
    <row r="236" spans="1:6" s="72" customFormat="1" x14ac:dyDescent="0.2">
      <c r="A236" s="65"/>
      <c r="B236" s="65"/>
      <c r="C236" s="70" t="s">
        <v>7</v>
      </c>
      <c r="D236" s="65" t="str">
        <f>VLOOKUP(B222,WklyHmwk17,7)</f>
        <v>Inductive Reactance, Impedance Triangle</v>
      </c>
      <c r="E236" s="65"/>
      <c r="F236" s="65"/>
    </row>
    <row r="237" spans="1:6" s="72" customFormat="1" x14ac:dyDescent="0.2">
      <c r="A237" s="65"/>
      <c r="B237" s="65"/>
      <c r="C237" s="70" t="s">
        <v>51</v>
      </c>
      <c r="D237" s="65" t="str">
        <f>VLOOKUP(B222,WklyJobs17,7)</f>
        <v>EAS Job 29, EAS Job 30, EAS Job 31</v>
      </c>
      <c r="E237" s="65"/>
      <c r="F237" s="65"/>
    </row>
    <row r="238" spans="1:6" s="72" customFormat="1" x14ac:dyDescent="0.2">
      <c r="C238" s="78"/>
      <c r="D238" s="79"/>
    </row>
    <row r="239" spans="1:6" s="39" customFormat="1" ht="12.6" x14ac:dyDescent="0.2">
      <c r="B239" s="39">
        <f>VLOOKUP(A240,Running65,4,0)</f>
        <v>14</v>
      </c>
      <c r="C239" s="81" t="str">
        <f>"Week "&amp;B239</f>
        <v>Week 14</v>
      </c>
      <c r="D239" s="40"/>
    </row>
    <row r="240" spans="1:6" s="72" customFormat="1" x14ac:dyDescent="0.2">
      <c r="A240" s="65">
        <f>A232+4</f>
        <v>100</v>
      </c>
      <c r="B240" s="65">
        <f>VLOOKUP(A240,Running80,2)</f>
        <v>64</v>
      </c>
      <c r="C240" s="67" t="str">
        <f>IF(ISNUMBER(B240),"Day "&amp;B240,"No School")</f>
        <v>Day 64</v>
      </c>
      <c r="D240" s="68">
        <f>VLOOKUP(A240,Running65,5)</f>
        <v>43570</v>
      </c>
      <c r="E240" s="69"/>
      <c r="F240" s="69"/>
    </row>
    <row r="241" spans="1:6" s="72" customFormat="1" x14ac:dyDescent="0.2">
      <c r="A241" s="65"/>
      <c r="B241" s="65"/>
      <c r="C241" s="70" t="s">
        <v>5</v>
      </c>
      <c r="D241" s="65">
        <f>IFERROR(VLOOKUP(A240,Course65,5,0),"")</f>
        <v>43570</v>
      </c>
      <c r="E241" s="65"/>
      <c r="F241" s="65"/>
    </row>
    <row r="242" spans="1:6" s="72" customFormat="1" x14ac:dyDescent="0.2">
      <c r="A242" s="65"/>
      <c r="B242" s="65"/>
      <c r="C242" s="70" t="s">
        <v>6</v>
      </c>
      <c r="D242" s="65" t="str">
        <f>IFERROR(VLOOKUP(A240,Course65,6,0),"")</f>
        <v>Theory</v>
      </c>
      <c r="E242" s="70" t="s">
        <v>8</v>
      </c>
      <c r="F242" s="71" t="str">
        <f>IFERROR(VLOOKUP(A240,Course65,8,0),"")</f>
        <v>Program and wire a PLC integrated with a motor control circuit.</v>
      </c>
    </row>
    <row r="243" spans="1:6" s="72" customFormat="1" x14ac:dyDescent="0.2">
      <c r="A243" s="65">
        <f>A240+1</f>
        <v>101</v>
      </c>
      <c r="B243" s="65">
        <f>VLOOKUP(A243,Running65,2)</f>
        <v>52</v>
      </c>
      <c r="C243" s="67" t="str">
        <f>IF(ISNUMBER(B243),"Day "&amp;B243,"No School")</f>
        <v>Day 52</v>
      </c>
      <c r="D243" s="68">
        <f>VLOOKUP(A243,Running65,5)</f>
        <v>43571</v>
      </c>
      <c r="E243" s="69"/>
      <c r="F243" s="69"/>
    </row>
    <row r="244" spans="1:6" s="72" customFormat="1" x14ac:dyDescent="0.2">
      <c r="A244" s="65"/>
      <c r="B244" s="65"/>
      <c r="C244" s="70" t="s">
        <v>5</v>
      </c>
      <c r="D244" s="65">
        <f>IFERROR(VLOOKUP(A243,Course65,5,0),"")</f>
        <v>43571</v>
      </c>
      <c r="E244" s="65"/>
      <c r="F244" s="65"/>
    </row>
    <row r="245" spans="1:6" s="72" customFormat="1" x14ac:dyDescent="0.2">
      <c r="A245" s="65"/>
      <c r="B245" s="65"/>
      <c r="C245" s="70" t="s">
        <v>6</v>
      </c>
      <c r="D245" s="65" t="str">
        <f>IFERROR(VLOOKUP(A243,Course65,6,0),"")</f>
        <v>Theory</v>
      </c>
      <c r="E245" s="70" t="s">
        <v>8</v>
      </c>
      <c r="F245" s="71" t="str">
        <f>IFERROR(VLOOKUP(A243,Course65,8,0),"")</f>
        <v>Program and wire a PLC integrated with a motor control circuit.</v>
      </c>
    </row>
    <row r="246" spans="1:6" s="72" customFormat="1" x14ac:dyDescent="0.2">
      <c r="A246" s="65">
        <f>A243+1</f>
        <v>102</v>
      </c>
      <c r="B246" s="65">
        <f>VLOOKUP(A246,Running65,2)</f>
        <v>53</v>
      </c>
      <c r="C246" s="67" t="str">
        <f>IF(ISNUMBER(B246),"Day "&amp;B246,"No School")</f>
        <v>Day 53</v>
      </c>
      <c r="D246" s="68">
        <f>VLOOKUP(A246,Running65,5)</f>
        <v>43572</v>
      </c>
      <c r="E246" s="69"/>
      <c r="F246" s="69"/>
    </row>
    <row r="247" spans="1:6" s="72" customFormat="1" x14ac:dyDescent="0.2">
      <c r="A247" s="65"/>
      <c r="B247" s="65"/>
      <c r="C247" s="70" t="s">
        <v>5</v>
      </c>
      <c r="D247" s="65">
        <f>IFERROR(VLOOKUP(A246,Course65,5,0),"")</f>
        <v>43572</v>
      </c>
      <c r="E247" s="65"/>
      <c r="F247" s="65"/>
    </row>
    <row r="248" spans="1:6" s="72" customFormat="1" x14ac:dyDescent="0.2">
      <c r="A248" s="65"/>
      <c r="B248" s="65"/>
      <c r="C248" s="70" t="s">
        <v>6</v>
      </c>
      <c r="D248" s="65" t="str">
        <f>IFERROR(VLOOKUP(A246,Course65,6,0),"")</f>
        <v>Theory</v>
      </c>
      <c r="E248" s="70" t="s">
        <v>8</v>
      </c>
      <c r="F248" s="71" t="str">
        <f>IFERROR(VLOOKUP(A246,Course65,8,0),"")</f>
        <v>Program and wire a PLC integrated with a motor control circuit.</v>
      </c>
    </row>
    <row r="249" spans="1:6" s="72" customFormat="1" x14ac:dyDescent="0.2">
      <c r="A249" s="65">
        <f>A246+1</f>
        <v>103</v>
      </c>
      <c r="B249" s="65">
        <f>VLOOKUP(A249,Running65,2)</f>
        <v>54</v>
      </c>
      <c r="C249" s="67" t="str">
        <f>IF(ISNUMBER(B249),"Day "&amp;B249,"No School")</f>
        <v>Day 54</v>
      </c>
      <c r="D249" s="68">
        <f>VLOOKUP(A249,Running65,5)</f>
        <v>43573</v>
      </c>
      <c r="E249" s="69"/>
      <c r="F249" s="69"/>
    </row>
    <row r="250" spans="1:6" s="72" customFormat="1" x14ac:dyDescent="0.2">
      <c r="A250" s="65"/>
      <c r="B250" s="65"/>
      <c r="C250" s="70" t="s">
        <v>5</v>
      </c>
      <c r="D250" s="65">
        <f>IFERROR(VLOOKUP(A249,Course65,5,0),"")</f>
        <v>43573</v>
      </c>
      <c r="E250" s="65"/>
      <c r="F250" s="65"/>
    </row>
    <row r="251" spans="1:6" s="72" customFormat="1" x14ac:dyDescent="0.2">
      <c r="A251" s="65"/>
      <c r="B251" s="65"/>
      <c r="C251" s="70" t="s">
        <v>6</v>
      </c>
      <c r="D251" s="65" t="str">
        <f>IFERROR(VLOOKUP(A249,Course65,6,0),"")</f>
        <v>Theory</v>
      </c>
      <c r="E251" s="70" t="s">
        <v>8</v>
      </c>
      <c r="F251" s="71" t="str">
        <f>IFERROR(VLOOKUP(A249,Course65,8,0),"")</f>
        <v>Program and wire a PLC integrated with a motor control circuit.</v>
      </c>
    </row>
    <row r="252" spans="1:6" s="72" customFormat="1" x14ac:dyDescent="0.2">
      <c r="A252" s="65"/>
      <c r="B252" s="65"/>
      <c r="C252" s="67" t="s">
        <v>52</v>
      </c>
      <c r="D252" s="68" t="str">
        <f>C239</f>
        <v>Week 14</v>
      </c>
      <c r="E252" s="69"/>
      <c r="F252" s="69"/>
    </row>
    <row r="253" spans="1:6" s="72" customFormat="1" x14ac:dyDescent="0.2">
      <c r="A253" s="65"/>
      <c r="B253" s="65"/>
      <c r="C253" s="70" t="s">
        <v>7</v>
      </c>
      <c r="D253" s="65" t="str">
        <f>VLOOKUP(B239,WklyHmwk17,7)</f>
        <v>Power Triangle</v>
      </c>
      <c r="E253" s="65"/>
      <c r="F253" s="65"/>
    </row>
    <row r="254" spans="1:6" s="72" customFormat="1" x14ac:dyDescent="0.2">
      <c r="A254" s="65"/>
      <c r="B254" s="65"/>
      <c r="C254" s="70" t="s">
        <v>51</v>
      </c>
      <c r="D254" s="65" t="str">
        <f>VLOOKUP(B239,WklyJobs17,7)</f>
        <v>EAS Job 32, EAS Job 33</v>
      </c>
      <c r="E254" s="65"/>
      <c r="F254" s="65"/>
    </row>
    <row r="255" spans="1:6" s="72" customFormat="1" x14ac:dyDescent="0.2">
      <c r="C255" s="78"/>
      <c r="D255" s="79"/>
    </row>
    <row r="256" spans="1:6" s="39" customFormat="1" ht="12.6" x14ac:dyDescent="0.2">
      <c r="B256" s="39">
        <f>VLOOKUP(A257,Running65,4,0)</f>
        <v>15</v>
      </c>
      <c r="C256" s="81" t="str">
        <f>"Week "&amp;B256</f>
        <v>Week 15</v>
      </c>
      <c r="D256" s="40"/>
    </row>
    <row r="257" spans="1:6" s="72" customFormat="1" x14ac:dyDescent="0.2">
      <c r="A257" s="65">
        <f>A249+4</f>
        <v>107</v>
      </c>
      <c r="B257" s="65">
        <f>VLOOKUP(A257,Running80,2)</f>
        <v>68</v>
      </c>
      <c r="C257" s="67" t="str">
        <f>IF(ISNUMBER(B257),"Day "&amp;B257,"No School")</f>
        <v>Day 68</v>
      </c>
      <c r="D257" s="68">
        <f>VLOOKUP(A257,Running65,5)</f>
        <v>43577</v>
      </c>
      <c r="E257" s="69"/>
      <c r="F257" s="69"/>
    </row>
    <row r="258" spans="1:6" s="72" customFormat="1" x14ac:dyDescent="0.2">
      <c r="A258" s="65"/>
      <c r="B258" s="65"/>
      <c r="C258" s="70" t="s">
        <v>5</v>
      </c>
      <c r="D258" s="65">
        <f>IFERROR(VLOOKUP(A257,Course65,5,0),"")</f>
        <v>43577</v>
      </c>
      <c r="E258" s="65"/>
      <c r="F258" s="65"/>
    </row>
    <row r="259" spans="1:6" s="72" customFormat="1" x14ac:dyDescent="0.2">
      <c r="A259" s="65"/>
      <c r="B259" s="65"/>
      <c r="C259" s="70" t="s">
        <v>6</v>
      </c>
      <c r="D259" s="65" t="str">
        <f>IFERROR(VLOOKUP(A257,Course65,6,0),"")</f>
        <v>Theory</v>
      </c>
      <c r="E259" s="70" t="s">
        <v>8</v>
      </c>
      <c r="F259" s="71" t="str">
        <f>IFERROR(VLOOKUP(A257,Course65,8,0),"")</f>
        <v>Program and wire a PLC integrated with a motor control circuit.</v>
      </c>
    </row>
    <row r="260" spans="1:6" s="72" customFormat="1" x14ac:dyDescent="0.2">
      <c r="A260" s="65">
        <f>A257+1</f>
        <v>108</v>
      </c>
      <c r="B260" s="65">
        <f>VLOOKUP(A260,Running65,2)</f>
        <v>56</v>
      </c>
      <c r="C260" s="67" t="str">
        <f>IF(ISNUMBER(B260),"Day "&amp;B260,"No School")</f>
        <v>Day 56</v>
      </c>
      <c r="D260" s="68">
        <f>VLOOKUP(A260,Running65,5)</f>
        <v>43578</v>
      </c>
      <c r="E260" s="69"/>
      <c r="F260" s="69"/>
    </row>
    <row r="261" spans="1:6" s="72" customFormat="1" x14ac:dyDescent="0.2">
      <c r="A261" s="65"/>
      <c r="B261" s="65"/>
      <c r="C261" s="70" t="s">
        <v>5</v>
      </c>
      <c r="D261" s="65">
        <f>IFERROR(VLOOKUP(A260,Course65,5,0),"")</f>
        <v>43578</v>
      </c>
      <c r="E261" s="65"/>
      <c r="F261" s="65"/>
    </row>
    <row r="262" spans="1:6" s="72" customFormat="1" x14ac:dyDescent="0.2">
      <c r="A262" s="65"/>
      <c r="B262" s="65"/>
      <c r="C262" s="70" t="s">
        <v>6</v>
      </c>
      <c r="D262" s="65" t="str">
        <f>IFERROR(VLOOKUP(A260,Course65,6,0),"")</f>
        <v>Theory</v>
      </c>
      <c r="E262" s="70" t="s">
        <v>8</v>
      </c>
      <c r="F262" s="71" t="str">
        <f>IFERROR(VLOOKUP(A260,Course65,8,0),"")</f>
        <v>Program and wire a PLC integrated with a motor control circuit.</v>
      </c>
    </row>
    <row r="263" spans="1:6" s="72" customFormat="1" x14ac:dyDescent="0.2">
      <c r="A263" s="65">
        <f>A260+1</f>
        <v>109</v>
      </c>
      <c r="B263" s="65">
        <f>VLOOKUP(A263,Running65,2)</f>
        <v>57</v>
      </c>
      <c r="C263" s="67" t="str">
        <f>IF(ISNUMBER(B263),"Day "&amp;B263,"No School")</f>
        <v>Day 57</v>
      </c>
      <c r="D263" s="68">
        <f>VLOOKUP(A263,Running65,5)</f>
        <v>43579</v>
      </c>
      <c r="E263" s="69"/>
      <c r="F263" s="69"/>
    </row>
    <row r="264" spans="1:6" s="72" customFormat="1" x14ac:dyDescent="0.2">
      <c r="A264" s="65"/>
      <c r="B264" s="65"/>
      <c r="C264" s="70" t="s">
        <v>5</v>
      </c>
      <c r="D264" s="65">
        <f>IFERROR(VLOOKUP(A263,Course65,5,0),"")</f>
        <v>43579</v>
      </c>
      <c r="E264" s="65"/>
      <c r="F264" s="65"/>
    </row>
    <row r="265" spans="1:6" s="72" customFormat="1" x14ac:dyDescent="0.2">
      <c r="A265" s="65"/>
      <c r="B265" s="65"/>
      <c r="C265" s="70" t="s">
        <v>6</v>
      </c>
      <c r="D265" s="65" t="str">
        <f>IFERROR(VLOOKUP(A263,Course65,6,0),"")</f>
        <v>Theory</v>
      </c>
      <c r="E265" s="70" t="s">
        <v>8</v>
      </c>
      <c r="F265" s="71" t="str">
        <f>IFERROR(VLOOKUP(A263,Course65,8,0),"")</f>
        <v>Program and wire a PLC integrated with a motor control circuit.</v>
      </c>
    </row>
    <row r="266" spans="1:6" s="72" customFormat="1" x14ac:dyDescent="0.2">
      <c r="A266" s="65">
        <f>A263+1</f>
        <v>110</v>
      </c>
      <c r="B266" s="65">
        <f>VLOOKUP(A266,Running65,2)</f>
        <v>58</v>
      </c>
      <c r="C266" s="67" t="str">
        <f>IF(ISNUMBER(B266),"Day "&amp;B266,"No School")</f>
        <v>Day 58</v>
      </c>
      <c r="D266" s="68">
        <f>VLOOKUP(A266,Running65,5)</f>
        <v>43580</v>
      </c>
      <c r="E266" s="69"/>
      <c r="F266" s="69"/>
    </row>
    <row r="267" spans="1:6" s="72" customFormat="1" x14ac:dyDescent="0.2">
      <c r="A267" s="65"/>
      <c r="B267" s="65"/>
      <c r="C267" s="70" t="s">
        <v>5</v>
      </c>
      <c r="D267" s="65">
        <f>IFERROR(VLOOKUP(A266,Course65,5,0),"")</f>
        <v>43580</v>
      </c>
      <c r="E267" s="65"/>
      <c r="F267" s="65"/>
    </row>
    <row r="268" spans="1:6" s="72" customFormat="1" x14ac:dyDescent="0.2">
      <c r="A268" s="65"/>
      <c r="B268" s="65"/>
      <c r="C268" s="70" t="s">
        <v>6</v>
      </c>
      <c r="D268" s="65" t="str">
        <f>IFERROR(VLOOKUP(A266,Course65,6,0),"")</f>
        <v>Theory</v>
      </c>
      <c r="E268" s="70" t="s">
        <v>8</v>
      </c>
      <c r="F268" s="71" t="str">
        <f>IFERROR(VLOOKUP(A266,Course65,8,0),"")</f>
        <v>Construct the wiring on various types of transformers, including buck-boost, single, and three phase transformers, for different voltage and current systems</v>
      </c>
    </row>
    <row r="269" spans="1:6" s="72" customFormat="1" x14ac:dyDescent="0.2">
      <c r="A269" s="65"/>
      <c r="B269" s="65"/>
      <c r="C269" s="67" t="s">
        <v>52</v>
      </c>
      <c r="D269" s="68" t="str">
        <f>C256</f>
        <v>Week 15</v>
      </c>
      <c r="E269" s="69"/>
      <c r="F269" s="69"/>
    </row>
    <row r="270" spans="1:6" s="72" customFormat="1" x14ac:dyDescent="0.2">
      <c r="A270" s="65"/>
      <c r="B270" s="65"/>
      <c r="C270" s="70" t="s">
        <v>7</v>
      </c>
      <c r="D270" s="65" t="str">
        <f>VLOOKUP(B256,WklyHmwk17,7)</f>
        <v>RL Series Circuits, RL Parallel Circuits</v>
      </c>
      <c r="E270" s="65"/>
      <c r="F270" s="65"/>
    </row>
    <row r="271" spans="1:6" s="72" customFormat="1" x14ac:dyDescent="0.2">
      <c r="A271" s="65"/>
      <c r="B271" s="65"/>
      <c r="C271" s="70" t="s">
        <v>51</v>
      </c>
      <c r="D271" s="65" t="str">
        <f>VLOOKUP(B256,WklyJobs17,7)</f>
        <v>EAS Job 34, EAS Job 35</v>
      </c>
      <c r="E271" s="65"/>
      <c r="F271" s="65"/>
    </row>
    <row r="272" spans="1:6" s="72" customFormat="1" x14ac:dyDescent="0.2">
      <c r="C272" s="75"/>
    </row>
    <row r="273" spans="1:6" s="39" customFormat="1" ht="12.6" x14ac:dyDescent="0.2">
      <c r="B273" s="39">
        <f>VLOOKUP(A274,Running65,4,0)</f>
        <v>16</v>
      </c>
      <c r="C273" s="81" t="str">
        <f>"Week "&amp;B273</f>
        <v>Week 16</v>
      </c>
      <c r="D273" s="40"/>
    </row>
    <row r="274" spans="1:6" s="72" customFormat="1" x14ac:dyDescent="0.2">
      <c r="A274" s="65">
        <f>A266+4</f>
        <v>114</v>
      </c>
      <c r="B274" s="65">
        <f>VLOOKUP(A274,Running80,2)</f>
        <v>73</v>
      </c>
      <c r="C274" s="67" t="str">
        <f>IF(ISNUMBER(B274),"Day "&amp;B274,"No School")</f>
        <v>Day 73</v>
      </c>
      <c r="D274" s="68">
        <f>VLOOKUP(A274,Running65,5)</f>
        <v>43584</v>
      </c>
      <c r="E274" s="69"/>
      <c r="F274" s="69"/>
    </row>
    <row r="275" spans="1:6" s="72" customFormat="1" x14ac:dyDescent="0.2">
      <c r="A275" s="65"/>
      <c r="B275" s="65"/>
      <c r="C275" s="70" t="s">
        <v>5</v>
      </c>
      <c r="D275" s="65">
        <f>IFERROR(VLOOKUP(A274,Course65,5,0),"")</f>
        <v>43584</v>
      </c>
      <c r="E275" s="65"/>
      <c r="F275" s="65"/>
    </row>
    <row r="276" spans="1:6" s="72" customFormat="1" x14ac:dyDescent="0.2">
      <c r="A276" s="65"/>
      <c r="B276" s="65"/>
      <c r="C276" s="70" t="s">
        <v>6</v>
      </c>
      <c r="D276" s="65" t="str">
        <f>IFERROR(VLOOKUP(A274,Course65,6,0),"")</f>
        <v>Theory</v>
      </c>
      <c r="E276" s="70" t="s">
        <v>8</v>
      </c>
      <c r="F276" s="71" t="str">
        <f>IFERROR(VLOOKUP(A274,Course65,8,0),"")</f>
        <v>Construct the wiring on various types of transformers, including buck-boost, single, and three phase transformers, for different voltage and current systems</v>
      </c>
    </row>
    <row r="277" spans="1:6" s="72" customFormat="1" x14ac:dyDescent="0.2">
      <c r="A277" s="65">
        <f>A274+1</f>
        <v>115</v>
      </c>
      <c r="B277" s="65">
        <f>VLOOKUP(A277,Running65,2)</f>
        <v>60</v>
      </c>
      <c r="C277" s="67" t="str">
        <f>IF(ISNUMBER(B277),"Day "&amp;B277,"No School")</f>
        <v>Day 60</v>
      </c>
      <c r="D277" s="68">
        <f>VLOOKUP(A277,Running65,5)</f>
        <v>43585</v>
      </c>
      <c r="E277" s="69"/>
      <c r="F277" s="69"/>
    </row>
    <row r="278" spans="1:6" s="72" customFormat="1" x14ac:dyDescent="0.2">
      <c r="A278" s="65"/>
      <c r="B278" s="65"/>
      <c r="C278" s="70" t="s">
        <v>5</v>
      </c>
      <c r="D278" s="65">
        <f>IFERROR(VLOOKUP(A277,Course65,5,0),"")</f>
        <v>43585</v>
      </c>
      <c r="E278" s="65"/>
      <c r="F278" s="65"/>
    </row>
    <row r="279" spans="1:6" s="72" customFormat="1" x14ac:dyDescent="0.2">
      <c r="A279" s="65"/>
      <c r="B279" s="65"/>
      <c r="C279" s="70" t="s">
        <v>6</v>
      </c>
      <c r="D279" s="65" t="str">
        <f>IFERROR(VLOOKUP(A277,Course65,6,0),"")</f>
        <v>Theory</v>
      </c>
      <c r="E279" s="70" t="s">
        <v>8</v>
      </c>
      <c r="F279" s="71" t="str">
        <f>IFERROR(VLOOKUP(A277,Course65,8,0),"")</f>
        <v>Program and wire a PLC integrated with a motor control circuit.</v>
      </c>
    </row>
    <row r="280" spans="1:6" s="72" customFormat="1" x14ac:dyDescent="0.2">
      <c r="A280" s="65">
        <f>A277+1</f>
        <v>116</v>
      </c>
      <c r="B280" s="65">
        <f>VLOOKUP(A280,Running65,2)</f>
        <v>61</v>
      </c>
      <c r="C280" s="67" t="str">
        <f>IF(ISNUMBER(B280),"Day "&amp;B280,"No School")</f>
        <v>Day 61</v>
      </c>
      <c r="D280" s="68">
        <f>VLOOKUP(A280,Running65,5)</f>
        <v>43586</v>
      </c>
      <c r="E280" s="69"/>
      <c r="F280" s="69"/>
    </row>
    <row r="281" spans="1:6" s="72" customFormat="1" x14ac:dyDescent="0.2">
      <c r="A281" s="65"/>
      <c r="B281" s="65"/>
      <c r="C281" s="70" t="s">
        <v>5</v>
      </c>
      <c r="D281" s="65">
        <f>IFERROR(VLOOKUP(A280,Course65,5,0),"")</f>
        <v>43586</v>
      </c>
      <c r="E281" s="65"/>
      <c r="F281" s="65"/>
    </row>
    <row r="282" spans="1:6" s="72" customFormat="1" x14ac:dyDescent="0.2">
      <c r="A282" s="65"/>
      <c r="B282" s="65"/>
      <c r="C282" s="70" t="s">
        <v>6</v>
      </c>
      <c r="D282" s="65" t="str">
        <f>IFERROR(VLOOKUP(A280,Course65,6,0),"")</f>
        <v>Theory</v>
      </c>
      <c r="E282" s="70" t="s">
        <v>8</v>
      </c>
      <c r="F282" s="71" t="str">
        <f>IFERROR(VLOOKUP(A280,Course65,8,0),"")</f>
        <v>Program and wire a PLC integrated with a motor control circuit.</v>
      </c>
    </row>
    <row r="283" spans="1:6" s="72" customFormat="1" x14ac:dyDescent="0.2">
      <c r="A283" s="65">
        <f>A280+1</f>
        <v>117</v>
      </c>
      <c r="B283" s="65">
        <f>VLOOKUP(A283,Running65,2)</f>
        <v>62</v>
      </c>
      <c r="C283" s="67" t="str">
        <f>IF(ISNUMBER(B283),"Day "&amp;B283,"No School")</f>
        <v>Day 62</v>
      </c>
      <c r="D283" s="68">
        <f>VLOOKUP(A283,Running65,5)</f>
        <v>43587</v>
      </c>
      <c r="E283" s="69"/>
      <c r="F283" s="69"/>
    </row>
    <row r="284" spans="1:6" s="72" customFormat="1" x14ac:dyDescent="0.2">
      <c r="A284" s="65"/>
      <c r="B284" s="65"/>
      <c r="C284" s="70" t="s">
        <v>5</v>
      </c>
      <c r="D284" s="65">
        <f>IFERROR(VLOOKUP(A283,Course65,5,0),"")</f>
        <v>43587</v>
      </c>
      <c r="E284" s="65"/>
      <c r="F284" s="65"/>
    </row>
    <row r="285" spans="1:6" s="72" customFormat="1" x14ac:dyDescent="0.2">
      <c r="A285" s="65"/>
      <c r="B285" s="65"/>
      <c r="C285" s="70" t="s">
        <v>6</v>
      </c>
      <c r="D285" s="65" t="str">
        <f>IFERROR(VLOOKUP(A283,Course65,6,0),"")</f>
        <v>Theory</v>
      </c>
      <c r="E285" s="70" t="s">
        <v>8</v>
      </c>
      <c r="F285" s="71" t="str">
        <f>IFERROR(VLOOKUP(A283,Course65,8,0),"")</f>
        <v>Program and wire a PLC integrated with a motor control circuit.</v>
      </c>
    </row>
    <row r="286" spans="1:6" s="72" customFormat="1" x14ac:dyDescent="0.2">
      <c r="A286" s="65"/>
      <c r="B286" s="65"/>
      <c r="C286" s="67" t="s">
        <v>52</v>
      </c>
      <c r="D286" s="68" t="str">
        <f>C273</f>
        <v>Week 16</v>
      </c>
      <c r="E286" s="69"/>
      <c r="F286" s="69"/>
    </row>
    <row r="287" spans="1:6" s="72" customFormat="1" x14ac:dyDescent="0.2">
      <c r="A287" s="65"/>
      <c r="B287" s="65"/>
      <c r="C287" s="70" t="s">
        <v>7</v>
      </c>
      <c r="D287" s="65" t="str">
        <f>VLOOKUP(B273,WklyHmwk17,7)</f>
        <v>RC Series Circuits, RC Parallel Circuits</v>
      </c>
      <c r="E287" s="65"/>
      <c r="F287" s="65"/>
    </row>
    <row r="288" spans="1:6" s="72" customFormat="1" x14ac:dyDescent="0.2">
      <c r="A288" s="65"/>
      <c r="B288" s="65"/>
      <c r="C288" s="70" t="s">
        <v>51</v>
      </c>
      <c r="D288" s="65" t="str">
        <f>VLOOKUP(B273,WklyJobs17,7)</f>
        <v>EAS Job 36, EAS Job 37</v>
      </c>
      <c r="E288" s="65"/>
      <c r="F288" s="65"/>
    </row>
    <row r="289" spans="3:6" s="72" customFormat="1" x14ac:dyDescent="0.2">
      <c r="C289" s="75"/>
    </row>
    <row r="290" spans="3:6" s="72" customFormat="1" x14ac:dyDescent="0.2">
      <c r="C290" s="75"/>
      <c r="E290" s="75"/>
      <c r="F290" s="80"/>
    </row>
    <row r="291" spans="3:6" s="72" customFormat="1" x14ac:dyDescent="0.2">
      <c r="C291" s="75"/>
    </row>
    <row r="292" spans="3:6" s="72" customFormat="1" x14ac:dyDescent="0.2">
      <c r="C292" s="78"/>
      <c r="D292" s="79"/>
    </row>
    <row r="293" spans="3:6" s="72" customFormat="1" x14ac:dyDescent="0.2">
      <c r="C293" s="75"/>
    </row>
    <row r="294" spans="3:6" s="72" customFormat="1" x14ac:dyDescent="0.2">
      <c r="C294" s="75"/>
    </row>
    <row r="295" spans="3:6" s="72" customFormat="1" x14ac:dyDescent="0.2">
      <c r="C295" s="75"/>
      <c r="D295" s="76"/>
    </row>
    <row r="296" spans="3:6" s="72" customFormat="1" x14ac:dyDescent="0.2">
      <c r="C296" s="77"/>
      <c r="D296" s="76"/>
    </row>
    <row r="297" spans="3:6" s="72" customFormat="1" x14ac:dyDescent="0.2">
      <c r="C297" s="78"/>
      <c r="D297" s="79"/>
    </row>
    <row r="298" spans="3:6" s="72" customFormat="1" x14ac:dyDescent="0.2">
      <c r="C298" s="75"/>
    </row>
    <row r="299" spans="3:6" s="72" customFormat="1" x14ac:dyDescent="0.2">
      <c r="C299" s="75"/>
      <c r="E299" s="75"/>
      <c r="F299" s="80"/>
    </row>
    <row r="300" spans="3:6" s="72" customFormat="1" x14ac:dyDescent="0.2">
      <c r="C300" s="75"/>
    </row>
    <row r="301" spans="3:6" s="72" customFormat="1" x14ac:dyDescent="0.2">
      <c r="C301" s="78"/>
      <c r="D301" s="79"/>
    </row>
    <row r="302" spans="3:6" s="72" customFormat="1" x14ac:dyDescent="0.2">
      <c r="C302" s="75"/>
    </row>
    <row r="303" spans="3:6" s="72" customFormat="1" x14ac:dyDescent="0.2">
      <c r="C303" s="75"/>
      <c r="E303" s="75"/>
      <c r="F303" s="80"/>
    </row>
    <row r="304" spans="3:6" s="72" customFormat="1" x14ac:dyDescent="0.2">
      <c r="C304" s="75"/>
      <c r="D304" s="76"/>
    </row>
    <row r="305" spans="3:6" s="72" customFormat="1" x14ac:dyDescent="0.2">
      <c r="C305" s="78"/>
      <c r="D305" s="79"/>
    </row>
    <row r="306" spans="3:6" s="72" customFormat="1" x14ac:dyDescent="0.2">
      <c r="C306" s="75"/>
    </row>
    <row r="307" spans="3:6" s="72" customFormat="1" x14ac:dyDescent="0.2">
      <c r="C307" s="75"/>
      <c r="E307" s="75"/>
      <c r="F307" s="80"/>
    </row>
    <row r="308" spans="3:6" s="72" customFormat="1" x14ac:dyDescent="0.2">
      <c r="C308" s="75"/>
      <c r="D308" s="76"/>
    </row>
    <row r="309" spans="3:6" s="72" customFormat="1" x14ac:dyDescent="0.2">
      <c r="C309" s="78"/>
      <c r="D309" s="79"/>
    </row>
    <row r="310" spans="3:6" s="72" customFormat="1" x14ac:dyDescent="0.2">
      <c r="C310" s="75"/>
    </row>
    <row r="311" spans="3:6" s="72" customFormat="1" x14ac:dyDescent="0.2">
      <c r="C311" s="75"/>
      <c r="E311" s="75"/>
      <c r="F311" s="80"/>
    </row>
    <row r="312" spans="3:6" s="72" customFormat="1" x14ac:dyDescent="0.2">
      <c r="C312" s="75"/>
      <c r="D312" s="76"/>
    </row>
    <row r="313" spans="3:6" s="72" customFormat="1" x14ac:dyDescent="0.2">
      <c r="C313" s="78"/>
      <c r="D313" s="79"/>
    </row>
    <row r="314" spans="3:6" s="72" customFormat="1" x14ac:dyDescent="0.2">
      <c r="C314" s="75"/>
    </row>
    <row r="315" spans="3:6" s="72" customFormat="1" x14ac:dyDescent="0.2">
      <c r="C315" s="75"/>
      <c r="E315" s="75"/>
      <c r="F315" s="80"/>
    </row>
    <row r="316" spans="3:6" s="72" customFormat="1" x14ac:dyDescent="0.2">
      <c r="C316" s="75"/>
    </row>
    <row r="317" spans="3:6" s="72" customFormat="1" x14ac:dyDescent="0.2">
      <c r="C317" s="78"/>
      <c r="D317" s="79"/>
    </row>
    <row r="318" spans="3:6" s="72" customFormat="1" x14ac:dyDescent="0.2">
      <c r="C318" s="75"/>
    </row>
    <row r="319" spans="3:6" s="72" customFormat="1" x14ac:dyDescent="0.2">
      <c r="C319" s="75"/>
    </row>
    <row r="320" spans="3:6" s="72" customFormat="1" x14ac:dyDescent="0.2">
      <c r="C320" s="75"/>
      <c r="D320" s="76"/>
    </row>
    <row r="321" spans="3:6" s="72" customFormat="1" x14ac:dyDescent="0.2">
      <c r="C321" s="77"/>
      <c r="D321" s="76"/>
    </row>
    <row r="322" spans="3:6" s="72" customFormat="1" x14ac:dyDescent="0.2">
      <c r="C322" s="78"/>
      <c r="D322" s="79"/>
    </row>
    <row r="323" spans="3:6" s="72" customFormat="1" x14ac:dyDescent="0.2">
      <c r="C323" s="75"/>
    </row>
    <row r="324" spans="3:6" s="72" customFormat="1" x14ac:dyDescent="0.2">
      <c r="C324" s="75"/>
      <c r="E324" s="75"/>
      <c r="F324" s="80"/>
    </row>
    <row r="325" spans="3:6" s="72" customFormat="1" x14ac:dyDescent="0.2">
      <c r="C325" s="75"/>
    </row>
    <row r="326" spans="3:6" s="72" customFormat="1" x14ac:dyDescent="0.2">
      <c r="C326" s="78"/>
      <c r="D326" s="79"/>
    </row>
    <row r="327" spans="3:6" s="72" customFormat="1" x14ac:dyDescent="0.2">
      <c r="C327" s="75"/>
    </row>
    <row r="328" spans="3:6" s="72" customFormat="1" x14ac:dyDescent="0.2">
      <c r="C328" s="75"/>
      <c r="E328" s="75"/>
      <c r="F328" s="80"/>
    </row>
    <row r="329" spans="3:6" s="72" customFormat="1" x14ac:dyDescent="0.2">
      <c r="C329" s="75"/>
      <c r="D329" s="76"/>
    </row>
    <row r="330" spans="3:6" s="72" customFormat="1" x14ac:dyDescent="0.2">
      <c r="C330" s="78"/>
      <c r="D330" s="79"/>
    </row>
    <row r="331" spans="3:6" s="72" customFormat="1" x14ac:dyDescent="0.2">
      <c r="C331" s="75"/>
    </row>
    <row r="332" spans="3:6" s="72" customFormat="1" x14ac:dyDescent="0.2">
      <c r="C332" s="75"/>
      <c r="E332" s="75"/>
      <c r="F332" s="80"/>
    </row>
    <row r="333" spans="3:6" s="72" customFormat="1" x14ac:dyDescent="0.2">
      <c r="C333" s="75"/>
      <c r="D333" s="76"/>
    </row>
    <row r="334" spans="3:6" s="72" customFormat="1" x14ac:dyDescent="0.2">
      <c r="C334" s="78"/>
      <c r="D334" s="79"/>
    </row>
    <row r="335" spans="3:6" s="72" customFormat="1" x14ac:dyDescent="0.2">
      <c r="C335" s="75"/>
    </row>
    <row r="336" spans="3:6" s="72" customFormat="1" x14ac:dyDescent="0.2">
      <c r="C336" s="75"/>
      <c r="E336" s="75"/>
      <c r="F336" s="80"/>
    </row>
    <row r="337" spans="3:6" s="72" customFormat="1" x14ac:dyDescent="0.2">
      <c r="C337" s="75"/>
      <c r="D337" s="76"/>
    </row>
    <row r="338" spans="3:6" s="72" customFormat="1" x14ac:dyDescent="0.2">
      <c r="C338" s="78"/>
      <c r="D338" s="79"/>
    </row>
    <row r="339" spans="3:6" s="72" customFormat="1" x14ac:dyDescent="0.2">
      <c r="C339" s="75"/>
    </row>
    <row r="340" spans="3:6" s="72" customFormat="1" x14ac:dyDescent="0.2">
      <c r="C340" s="75"/>
      <c r="E340" s="75"/>
      <c r="F340" s="80"/>
    </row>
    <row r="341" spans="3:6" s="72" customFormat="1" x14ac:dyDescent="0.2">
      <c r="C341" s="75"/>
    </row>
    <row r="342" spans="3:6" s="72" customFormat="1" x14ac:dyDescent="0.2">
      <c r="C342" s="78"/>
      <c r="D342" s="79"/>
    </row>
    <row r="343" spans="3:6" s="72" customFormat="1" x14ac:dyDescent="0.2">
      <c r="C343" s="75"/>
    </row>
    <row r="344" spans="3:6" s="72" customFormat="1" x14ac:dyDescent="0.2">
      <c r="C344" s="75"/>
    </row>
    <row r="345" spans="3:6" s="72" customFormat="1" x14ac:dyDescent="0.2">
      <c r="C345" s="75"/>
      <c r="D345" s="76"/>
    </row>
    <row r="346" spans="3:6" s="72" customFormat="1" x14ac:dyDescent="0.2">
      <c r="C346" s="75"/>
      <c r="D346" s="76"/>
    </row>
    <row r="347" spans="3:6" s="72" customFormat="1" x14ac:dyDescent="0.2">
      <c r="C347" s="75"/>
      <c r="D347" s="76"/>
    </row>
    <row r="348" spans="3:6" s="72" customFormat="1" x14ac:dyDescent="0.2">
      <c r="C348" s="75"/>
      <c r="D348" s="76"/>
    </row>
    <row r="349" spans="3:6" s="72" customFormat="1" x14ac:dyDescent="0.2">
      <c r="C349" s="75"/>
      <c r="D349" s="76"/>
    </row>
    <row r="350" spans="3:6" s="72" customFormat="1" x14ac:dyDescent="0.2">
      <c r="C350" s="75"/>
      <c r="D350" s="76"/>
    </row>
    <row r="351" spans="3:6" s="72" customFormat="1" x14ac:dyDescent="0.2">
      <c r="C351" s="75"/>
      <c r="D351" s="76"/>
    </row>
    <row r="352" spans="3:6" s="72" customFormat="1" x14ac:dyDescent="0.2">
      <c r="C352" s="75"/>
      <c r="D352" s="76"/>
    </row>
    <row r="353" spans="3:4" s="72" customFormat="1" x14ac:dyDescent="0.2">
      <c r="C353" s="75"/>
      <c r="D353" s="76"/>
    </row>
    <row r="354" spans="3:4" s="72" customFormat="1" x14ac:dyDescent="0.2">
      <c r="C354" s="75"/>
      <c r="D354" s="76"/>
    </row>
    <row r="355" spans="3:4" s="72" customFormat="1" x14ac:dyDescent="0.2">
      <c r="C355" s="75"/>
      <c r="D355" s="76"/>
    </row>
    <row r="356" spans="3:4" s="72" customFormat="1" x14ac:dyDescent="0.2">
      <c r="C356" s="75"/>
      <c r="D356" s="76"/>
    </row>
    <row r="357" spans="3:4" s="72" customFormat="1" x14ac:dyDescent="0.2">
      <c r="C357" s="75"/>
      <c r="D357" s="76"/>
    </row>
    <row r="358" spans="3:4" s="72" customFormat="1" x14ac:dyDescent="0.2">
      <c r="C358" s="75"/>
      <c r="D358" s="76"/>
    </row>
    <row r="359" spans="3:4" s="72" customFormat="1" x14ac:dyDescent="0.2">
      <c r="C359" s="75"/>
      <c r="D359" s="76"/>
    </row>
    <row r="360" spans="3:4" s="72" customFormat="1" x14ac:dyDescent="0.2">
      <c r="C360" s="75"/>
      <c r="D360" s="76"/>
    </row>
    <row r="361" spans="3:4" s="72" customFormat="1" x14ac:dyDescent="0.2">
      <c r="C361" s="75"/>
      <c r="D361" s="76"/>
    </row>
    <row r="362" spans="3:4" s="72" customFormat="1" x14ac:dyDescent="0.2">
      <c r="C362" s="75"/>
      <c r="D362" s="76"/>
    </row>
    <row r="363" spans="3:4" s="72" customFormat="1" x14ac:dyDescent="0.2">
      <c r="C363" s="75"/>
      <c r="D363" s="76"/>
    </row>
    <row r="364" spans="3:4" s="72" customFormat="1" x14ac:dyDescent="0.2">
      <c r="C364" s="75"/>
      <c r="D364" s="76"/>
    </row>
    <row r="365" spans="3:4" s="72" customFormat="1" x14ac:dyDescent="0.2">
      <c r="C365" s="75"/>
      <c r="D365" s="76"/>
    </row>
    <row r="366" spans="3:4" s="72" customFormat="1" x14ac:dyDescent="0.2">
      <c r="C366" s="75"/>
      <c r="D366" s="76"/>
    </row>
    <row r="367" spans="3:4" s="72" customFormat="1" x14ac:dyDescent="0.2">
      <c r="C367" s="75"/>
      <c r="D367" s="76"/>
    </row>
    <row r="368" spans="3:4" s="72" customFormat="1" x14ac:dyDescent="0.2">
      <c r="C368" s="75"/>
      <c r="D368" s="76"/>
    </row>
    <row r="369" spans="3:4" s="72" customFormat="1" x14ac:dyDescent="0.2">
      <c r="C369" s="75"/>
      <c r="D369" s="76"/>
    </row>
    <row r="370" spans="3:4" s="72" customFormat="1" x14ac:dyDescent="0.2">
      <c r="C370" s="75"/>
      <c r="D370" s="76"/>
    </row>
    <row r="371" spans="3:4" s="72" customFormat="1" x14ac:dyDescent="0.2">
      <c r="C371" s="75"/>
      <c r="D371" s="76"/>
    </row>
    <row r="372" spans="3:4" s="72" customFormat="1" x14ac:dyDescent="0.2">
      <c r="C372" s="75"/>
      <c r="D372" s="76"/>
    </row>
    <row r="373" spans="3:4" s="72" customFormat="1" x14ac:dyDescent="0.2">
      <c r="C373" s="75"/>
      <c r="D373" s="76"/>
    </row>
    <row r="374" spans="3:4" s="72" customFormat="1" x14ac:dyDescent="0.2">
      <c r="C374" s="75"/>
      <c r="D374" s="76"/>
    </row>
    <row r="375" spans="3:4" s="72" customFormat="1" x14ac:dyDescent="0.2">
      <c r="C375" s="75"/>
      <c r="D375" s="76"/>
    </row>
    <row r="376" spans="3:4" s="72" customFormat="1" x14ac:dyDescent="0.2">
      <c r="C376" s="75"/>
      <c r="D376" s="76"/>
    </row>
    <row r="377" spans="3:4" s="72" customFormat="1" x14ac:dyDescent="0.2">
      <c r="C377" s="75"/>
      <c r="D377" s="76"/>
    </row>
    <row r="378" spans="3:4" s="72" customFormat="1" x14ac:dyDescent="0.2">
      <c r="C378" s="75"/>
      <c r="D378" s="76"/>
    </row>
    <row r="379" spans="3:4" s="72" customFormat="1" x14ac:dyDescent="0.2">
      <c r="C379" s="75"/>
      <c r="D379" s="76"/>
    </row>
    <row r="380" spans="3:4" s="72" customFormat="1" x14ac:dyDescent="0.2">
      <c r="C380" s="75"/>
      <c r="D380" s="76"/>
    </row>
    <row r="381" spans="3:4" s="72" customFormat="1" x14ac:dyDescent="0.2">
      <c r="C381" s="75"/>
      <c r="D381" s="76"/>
    </row>
    <row r="382" spans="3:4" s="72" customFormat="1" x14ac:dyDescent="0.2">
      <c r="C382" s="75"/>
      <c r="D382" s="76"/>
    </row>
    <row r="383" spans="3:4" s="72" customFormat="1" x14ac:dyDescent="0.2">
      <c r="C383" s="75"/>
      <c r="D383" s="76"/>
    </row>
    <row r="384" spans="3:4" s="72" customFormat="1" x14ac:dyDescent="0.2">
      <c r="C384" s="75"/>
      <c r="D384" s="76"/>
    </row>
    <row r="385" spans="3:4" s="72" customFormat="1" x14ac:dyDescent="0.2">
      <c r="C385" s="75"/>
      <c r="D385" s="76"/>
    </row>
    <row r="386" spans="3:4" s="72" customFormat="1" x14ac:dyDescent="0.2">
      <c r="C386" s="75"/>
      <c r="D386" s="76"/>
    </row>
    <row r="387" spans="3:4" s="72" customFormat="1" x14ac:dyDescent="0.2">
      <c r="C387" s="75"/>
      <c r="D387" s="76"/>
    </row>
    <row r="388" spans="3:4" s="72" customFormat="1" x14ac:dyDescent="0.2">
      <c r="C388" s="75"/>
      <c r="D388" s="76"/>
    </row>
    <row r="389" spans="3:4" s="72" customFormat="1" x14ac:dyDescent="0.2">
      <c r="C389" s="75"/>
      <c r="D389" s="76"/>
    </row>
    <row r="390" spans="3:4" s="72" customFormat="1" x14ac:dyDescent="0.2">
      <c r="C390" s="75"/>
      <c r="D390" s="76"/>
    </row>
    <row r="391" spans="3:4" s="72" customFormat="1" x14ac:dyDescent="0.2">
      <c r="C391" s="75"/>
      <c r="D391" s="76"/>
    </row>
    <row r="392" spans="3:4" s="72" customFormat="1" x14ac:dyDescent="0.2">
      <c r="C392" s="75"/>
      <c r="D392" s="76"/>
    </row>
    <row r="393" spans="3:4" s="72" customFormat="1" x14ac:dyDescent="0.2">
      <c r="C393" s="75"/>
      <c r="D393" s="76"/>
    </row>
    <row r="394" spans="3:4" s="72" customFormat="1" x14ac:dyDescent="0.2">
      <c r="C394" s="75"/>
      <c r="D394" s="76"/>
    </row>
    <row r="395" spans="3:4" s="72" customFormat="1" x14ac:dyDescent="0.2">
      <c r="C395" s="75"/>
      <c r="D395" s="76"/>
    </row>
    <row r="396" spans="3:4" s="72" customFormat="1" x14ac:dyDescent="0.2">
      <c r="C396" s="75"/>
      <c r="D396" s="76"/>
    </row>
    <row r="397" spans="3:4" s="72" customFormat="1" x14ac:dyDescent="0.2">
      <c r="C397" s="75"/>
      <c r="D397" s="76"/>
    </row>
    <row r="398" spans="3:4" s="72" customFormat="1" x14ac:dyDescent="0.2">
      <c r="C398" s="75"/>
      <c r="D398" s="76"/>
    </row>
    <row r="399" spans="3:4" s="72" customFormat="1" x14ac:dyDescent="0.2">
      <c r="C399" s="75"/>
      <c r="D399" s="76"/>
    </row>
    <row r="400" spans="3:4" s="72" customFormat="1" x14ac:dyDescent="0.2">
      <c r="C400" s="75"/>
      <c r="D400" s="76"/>
    </row>
    <row r="401" spans="3:4" s="72" customFormat="1" x14ac:dyDescent="0.2">
      <c r="C401" s="75"/>
      <c r="D401" s="76"/>
    </row>
    <row r="402" spans="3:4" s="72" customFormat="1" x14ac:dyDescent="0.2">
      <c r="C402" s="75"/>
      <c r="D402" s="76"/>
    </row>
    <row r="403" spans="3:4" s="72" customFormat="1" x14ac:dyDescent="0.2">
      <c r="C403" s="75"/>
      <c r="D403" s="76"/>
    </row>
    <row r="404" spans="3:4" s="72" customFormat="1" x14ac:dyDescent="0.2">
      <c r="C404" s="75"/>
      <c r="D404" s="76"/>
    </row>
    <row r="405" spans="3:4" s="72" customFormat="1" x14ac:dyDescent="0.2">
      <c r="C405" s="75"/>
      <c r="D405" s="76"/>
    </row>
    <row r="406" spans="3:4" s="72" customFormat="1" x14ac:dyDescent="0.2">
      <c r="C406" s="75"/>
      <c r="D406" s="76"/>
    </row>
    <row r="407" spans="3:4" s="72" customFormat="1" x14ac:dyDescent="0.2">
      <c r="C407" s="75"/>
      <c r="D407" s="76"/>
    </row>
    <row r="408" spans="3:4" s="72" customFormat="1" x14ac:dyDescent="0.2">
      <c r="C408" s="75"/>
      <c r="D408" s="76"/>
    </row>
    <row r="409" spans="3:4" s="72" customFormat="1" x14ac:dyDescent="0.2">
      <c r="C409" s="75"/>
      <c r="D409" s="76"/>
    </row>
    <row r="410" spans="3:4" s="72" customFormat="1" x14ac:dyDescent="0.2">
      <c r="C410" s="75"/>
      <c r="D410" s="76"/>
    </row>
    <row r="411" spans="3:4" s="72" customFormat="1" x14ac:dyDescent="0.2">
      <c r="C411" s="75"/>
      <c r="D411" s="76"/>
    </row>
    <row r="412" spans="3:4" s="72" customFormat="1" x14ac:dyDescent="0.2">
      <c r="C412" s="75"/>
      <c r="D412" s="76"/>
    </row>
    <row r="413" spans="3:4" s="72" customFormat="1" x14ac:dyDescent="0.2">
      <c r="C413" s="75"/>
      <c r="D413" s="76"/>
    </row>
    <row r="414" spans="3:4" s="72" customFormat="1" x14ac:dyDescent="0.2">
      <c r="C414" s="75"/>
      <c r="D414" s="76"/>
    </row>
    <row r="415" spans="3:4" s="72" customFormat="1" x14ac:dyDescent="0.2">
      <c r="C415" s="75"/>
      <c r="D415" s="76"/>
    </row>
    <row r="416" spans="3:4" s="72" customFormat="1" x14ac:dyDescent="0.2">
      <c r="C416" s="75"/>
      <c r="D416" s="76"/>
    </row>
    <row r="417" spans="3:4" s="72" customFormat="1" x14ac:dyDescent="0.2">
      <c r="C417" s="75"/>
      <c r="D417" s="76"/>
    </row>
    <row r="418" spans="3:4" s="72" customFormat="1" x14ac:dyDescent="0.2">
      <c r="C418" s="75"/>
      <c r="D418" s="76"/>
    </row>
    <row r="419" spans="3:4" s="72" customFormat="1" x14ac:dyDescent="0.2">
      <c r="C419" s="75"/>
      <c r="D419" s="76"/>
    </row>
    <row r="420" spans="3:4" s="72" customFormat="1" x14ac:dyDescent="0.2">
      <c r="C420" s="75"/>
      <c r="D420" s="76"/>
    </row>
    <row r="421" spans="3:4" s="72" customFormat="1" x14ac:dyDescent="0.2">
      <c r="C421" s="75"/>
      <c r="D421" s="76"/>
    </row>
    <row r="422" spans="3:4" s="72" customFormat="1" x14ac:dyDescent="0.2">
      <c r="C422" s="75"/>
      <c r="D422" s="76"/>
    </row>
    <row r="423" spans="3:4" s="72" customFormat="1" x14ac:dyDescent="0.2">
      <c r="C423" s="75"/>
      <c r="D423" s="76"/>
    </row>
    <row r="424" spans="3:4" s="72" customFormat="1" x14ac:dyDescent="0.2">
      <c r="C424" s="75"/>
      <c r="D424" s="76"/>
    </row>
    <row r="425" spans="3:4" s="72" customFormat="1" x14ac:dyDescent="0.2">
      <c r="C425" s="75"/>
      <c r="D425" s="76"/>
    </row>
    <row r="426" spans="3:4" s="72" customFormat="1" x14ac:dyDescent="0.2">
      <c r="C426" s="75"/>
      <c r="D426" s="76"/>
    </row>
    <row r="427" spans="3:4" s="72" customFormat="1" x14ac:dyDescent="0.2">
      <c r="C427" s="75"/>
      <c r="D427" s="76"/>
    </row>
    <row r="428" spans="3:4" s="72" customFormat="1" x14ac:dyDescent="0.2">
      <c r="C428" s="75"/>
      <c r="D428" s="76"/>
    </row>
    <row r="429" spans="3:4" s="72" customFormat="1" x14ac:dyDescent="0.2">
      <c r="C429" s="75"/>
      <c r="D429" s="76"/>
    </row>
    <row r="430" spans="3:4" s="72" customFormat="1" x14ac:dyDescent="0.2">
      <c r="C430" s="75"/>
      <c r="D430" s="76"/>
    </row>
    <row r="431" spans="3:4" s="72" customFormat="1" x14ac:dyDescent="0.2">
      <c r="C431" s="75"/>
      <c r="D431" s="76"/>
    </row>
    <row r="432" spans="3:4" s="72" customFormat="1" x14ac:dyDescent="0.2">
      <c r="C432" s="75"/>
      <c r="D432" s="76"/>
    </row>
    <row r="433" spans="3:4" s="72" customFormat="1" x14ac:dyDescent="0.2">
      <c r="C433" s="75"/>
      <c r="D433" s="76"/>
    </row>
    <row r="434" spans="3:4" s="72" customFormat="1" x14ac:dyDescent="0.2">
      <c r="C434" s="75"/>
      <c r="D434" s="76"/>
    </row>
    <row r="435" spans="3:4" s="72" customFormat="1" x14ac:dyDescent="0.2">
      <c r="C435" s="75"/>
      <c r="D435" s="76"/>
    </row>
    <row r="436" spans="3:4" s="72" customFormat="1" x14ac:dyDescent="0.2">
      <c r="C436" s="75"/>
      <c r="D436" s="76"/>
    </row>
    <row r="437" spans="3:4" s="72" customFormat="1" x14ac:dyDescent="0.2">
      <c r="C437" s="75"/>
      <c r="D437" s="76"/>
    </row>
    <row r="438" spans="3:4" s="72" customFormat="1" x14ac:dyDescent="0.2">
      <c r="C438" s="75"/>
      <c r="D438" s="76"/>
    </row>
    <row r="439" spans="3:4" s="72" customFormat="1" x14ac:dyDescent="0.2">
      <c r="C439" s="75"/>
      <c r="D439" s="76"/>
    </row>
    <row r="440" spans="3:4" s="72" customFormat="1" x14ac:dyDescent="0.2">
      <c r="C440" s="75"/>
      <c r="D440" s="76"/>
    </row>
    <row r="441" spans="3:4" s="72" customFormat="1" x14ac:dyDescent="0.2">
      <c r="C441" s="75"/>
      <c r="D441" s="76"/>
    </row>
    <row r="442" spans="3:4" s="72" customFormat="1" x14ac:dyDescent="0.2">
      <c r="C442" s="75"/>
      <c r="D442" s="76"/>
    </row>
    <row r="443" spans="3:4" s="72" customFormat="1" x14ac:dyDescent="0.2">
      <c r="C443" s="75"/>
      <c r="D443" s="76"/>
    </row>
    <row r="444" spans="3:4" s="72" customFormat="1" x14ac:dyDescent="0.2">
      <c r="C444" s="75"/>
      <c r="D444" s="76"/>
    </row>
    <row r="445" spans="3:4" s="72" customFormat="1" x14ac:dyDescent="0.2">
      <c r="C445" s="75"/>
      <c r="D445" s="76"/>
    </row>
    <row r="446" spans="3:4" s="72" customFormat="1" x14ac:dyDescent="0.2">
      <c r="C446" s="75"/>
      <c r="D446" s="76"/>
    </row>
    <row r="447" spans="3:4" s="72" customFormat="1" x14ac:dyDescent="0.2">
      <c r="C447" s="75"/>
      <c r="D447" s="76"/>
    </row>
    <row r="448" spans="3:4" s="72" customFormat="1" x14ac:dyDescent="0.2">
      <c r="C448" s="75"/>
      <c r="D448" s="76"/>
    </row>
    <row r="449" spans="3:4" s="72" customFormat="1" x14ac:dyDescent="0.2">
      <c r="C449" s="75"/>
      <c r="D449" s="76"/>
    </row>
    <row r="450" spans="3:4" s="72" customFormat="1" x14ac:dyDescent="0.2">
      <c r="C450" s="75"/>
      <c r="D450" s="76"/>
    </row>
    <row r="451" spans="3:4" s="72" customFormat="1" x14ac:dyDescent="0.2">
      <c r="C451" s="75"/>
      <c r="D451" s="76"/>
    </row>
    <row r="452" spans="3:4" s="72" customFormat="1" x14ac:dyDescent="0.2">
      <c r="C452" s="75"/>
      <c r="D452" s="76"/>
    </row>
    <row r="453" spans="3:4" s="72" customFormat="1" x14ac:dyDescent="0.2">
      <c r="C453" s="75"/>
      <c r="D453" s="76"/>
    </row>
    <row r="454" spans="3:4" s="72" customFormat="1" x14ac:dyDescent="0.2">
      <c r="C454" s="75"/>
      <c r="D454" s="76"/>
    </row>
    <row r="455" spans="3:4" s="72" customFormat="1" x14ac:dyDescent="0.2">
      <c r="C455" s="75"/>
      <c r="D455" s="76"/>
    </row>
    <row r="456" spans="3:4" s="72" customFormat="1" x14ac:dyDescent="0.2">
      <c r="C456" s="75"/>
      <c r="D456" s="76"/>
    </row>
    <row r="457" spans="3:4" s="72" customFormat="1" x14ac:dyDescent="0.2">
      <c r="C457" s="75"/>
      <c r="D457" s="76"/>
    </row>
    <row r="458" spans="3:4" s="72" customFormat="1" x14ac:dyDescent="0.2">
      <c r="C458" s="75"/>
      <c r="D458" s="76"/>
    </row>
    <row r="459" spans="3:4" s="72" customFormat="1" x14ac:dyDescent="0.2">
      <c r="C459" s="75"/>
      <c r="D459" s="76"/>
    </row>
    <row r="460" spans="3:4" s="72" customFormat="1" x14ac:dyDescent="0.2">
      <c r="C460" s="75"/>
      <c r="D460" s="76"/>
    </row>
    <row r="461" spans="3:4" s="72" customFormat="1" x14ac:dyDescent="0.2">
      <c r="C461" s="75"/>
      <c r="D461" s="76"/>
    </row>
    <row r="462" spans="3:4" s="72" customFormat="1" x14ac:dyDescent="0.2">
      <c r="C462" s="75"/>
      <c r="D462" s="76"/>
    </row>
    <row r="463" spans="3:4" s="72" customFormat="1" x14ac:dyDescent="0.2">
      <c r="C463" s="75"/>
      <c r="D463" s="76"/>
    </row>
    <row r="464" spans="3:4" s="72" customFormat="1" x14ac:dyDescent="0.2">
      <c r="C464" s="75"/>
      <c r="D464" s="76"/>
    </row>
    <row r="465" spans="3:4" s="72" customFormat="1" x14ac:dyDescent="0.2">
      <c r="C465" s="75"/>
      <c r="D465" s="76"/>
    </row>
    <row r="466" spans="3:4" s="72" customFormat="1" x14ac:dyDescent="0.2">
      <c r="C466" s="75"/>
      <c r="D466" s="76"/>
    </row>
    <row r="467" spans="3:4" s="72" customFormat="1" x14ac:dyDescent="0.2">
      <c r="C467" s="75"/>
      <c r="D467" s="76"/>
    </row>
    <row r="468" spans="3:4" s="72" customFormat="1" x14ac:dyDescent="0.2">
      <c r="C468" s="75"/>
      <c r="D468" s="76"/>
    </row>
    <row r="469" spans="3:4" s="72" customFormat="1" x14ac:dyDescent="0.2">
      <c r="C469" s="75"/>
      <c r="D469" s="76"/>
    </row>
    <row r="470" spans="3:4" s="72" customFormat="1" x14ac:dyDescent="0.2">
      <c r="C470" s="75"/>
      <c r="D470" s="76"/>
    </row>
  </sheetData>
  <conditionalFormatting sqref="D15:D16">
    <cfRule type="containsText" dxfId="272" priority="507" operator="containsText" text="HANDS ON:">
      <formula>NOT(ISERROR(SEARCH("HANDS ON:",D15)))</formula>
    </cfRule>
  </conditionalFormatting>
  <conditionalFormatting sqref="D32:D33">
    <cfRule type="containsText" dxfId="271" priority="505" operator="containsText" text="HANDS ON:">
      <formula>NOT(ISERROR(SEARCH("HANDS ON:",D32)))</formula>
    </cfRule>
  </conditionalFormatting>
  <conditionalFormatting sqref="D4">
    <cfRule type="containsText" dxfId="270" priority="502" operator="containsText" text="MID-TERM:">
      <formula>NOT(ISERROR(SEARCH("MID-TERM:",D4)))</formula>
    </cfRule>
    <cfRule type="containsText" dxfId="269" priority="503" operator="containsText" text="QUIZ:">
      <formula>NOT(ISERROR(SEARCH("QUIZ:",D4)))</formula>
    </cfRule>
    <cfRule type="containsText" dxfId="268" priority="504" operator="containsText" text="TEST:">
      <formula>NOT(ISERROR(SEARCH("TEST:",D4)))</formula>
    </cfRule>
  </conditionalFormatting>
  <conditionalFormatting sqref="D51">
    <cfRule type="containsText" dxfId="267" priority="474" operator="containsText" text="HANDS ON:">
      <formula>NOT(ISERROR(SEARCH("HANDS ON:",D51)))</formula>
    </cfRule>
  </conditionalFormatting>
  <conditionalFormatting sqref="D68">
    <cfRule type="containsText" dxfId="266" priority="457" operator="containsText" text="HANDS ON:">
      <formula>NOT(ISERROR(SEARCH("HANDS ON:",D68)))</formula>
    </cfRule>
  </conditionalFormatting>
  <conditionalFormatting sqref="D290">
    <cfRule type="containsText" dxfId="265" priority="254" operator="containsText" text="MID-TERM:">
      <formula>NOT(ISERROR(SEARCH("MID-TERM:",D290)))</formula>
    </cfRule>
    <cfRule type="containsText" dxfId="264" priority="255" operator="containsText" text="QUIZ:">
      <formula>NOT(ISERROR(SEARCH("QUIZ:",D290)))</formula>
    </cfRule>
    <cfRule type="containsText" dxfId="263" priority="256" operator="containsText" text="TEST:">
      <formula>NOT(ISERROR(SEARCH("TEST:",D290)))</formula>
    </cfRule>
  </conditionalFormatting>
  <conditionalFormatting sqref="D293:D294">
    <cfRule type="containsText" dxfId="262" priority="269" operator="containsText" text="HANDS ON:">
      <formula>NOT(ISERROR(SEARCH("HANDS ON:",D293)))</formula>
    </cfRule>
  </conditionalFormatting>
  <conditionalFormatting sqref="D299">
    <cfRule type="containsText" dxfId="261" priority="249" operator="containsText" text="MID-TERM:">
      <formula>NOT(ISERROR(SEARCH("MID-TERM:",D299)))</formula>
    </cfRule>
    <cfRule type="containsText" dxfId="260" priority="250" operator="containsText" text="QUIZ:">
      <formula>NOT(ISERROR(SEARCH("QUIZ:",D299)))</formula>
    </cfRule>
    <cfRule type="containsText" dxfId="259" priority="251" operator="containsText" text="TEST:">
      <formula>NOT(ISERROR(SEARCH("TEST:",D299)))</formula>
    </cfRule>
  </conditionalFormatting>
  <conditionalFormatting sqref="D272">
    <cfRule type="containsText" dxfId="258" priority="286" operator="containsText" text="HANDS ON:">
      <formula>NOT(ISERROR(SEARCH("HANDS ON:",D272)))</formula>
    </cfRule>
  </conditionalFormatting>
  <conditionalFormatting sqref="D291">
    <cfRule type="containsText" dxfId="257" priority="270" operator="containsText" text="HANDS ON:">
      <formula>NOT(ISERROR(SEARCH("HANDS ON:",D291)))</formula>
    </cfRule>
  </conditionalFormatting>
  <conditionalFormatting sqref="D316">
    <cfRule type="containsText" dxfId="256" priority="253" operator="containsText" text="HANDS ON:">
      <formula>NOT(ISERROR(SEARCH("HANDS ON:",D316)))</formula>
    </cfRule>
  </conditionalFormatting>
  <conditionalFormatting sqref="D318:D319">
    <cfRule type="containsText" dxfId="255" priority="252" operator="containsText" text="HANDS ON:">
      <formula>NOT(ISERROR(SEARCH("HANDS ON:",D318)))</formula>
    </cfRule>
  </conditionalFormatting>
  <conditionalFormatting sqref="D303">
    <cfRule type="containsText" dxfId="254" priority="246" operator="containsText" text="MID-TERM:">
      <formula>NOT(ISERROR(SEARCH("MID-TERM:",D303)))</formula>
    </cfRule>
    <cfRule type="containsText" dxfId="253" priority="247" operator="containsText" text="QUIZ:">
      <formula>NOT(ISERROR(SEARCH("QUIZ:",D303)))</formula>
    </cfRule>
    <cfRule type="containsText" dxfId="252" priority="248" operator="containsText" text="TEST:">
      <formula>NOT(ISERROR(SEARCH("TEST:",D303)))</formula>
    </cfRule>
  </conditionalFormatting>
  <conditionalFormatting sqref="D307">
    <cfRule type="containsText" dxfId="251" priority="243" operator="containsText" text="MID-TERM:">
      <formula>NOT(ISERROR(SEARCH("MID-TERM:",D307)))</formula>
    </cfRule>
    <cfRule type="containsText" dxfId="250" priority="244" operator="containsText" text="QUIZ:">
      <formula>NOT(ISERROR(SEARCH("QUIZ:",D307)))</formula>
    </cfRule>
    <cfRule type="containsText" dxfId="249" priority="245" operator="containsText" text="TEST:">
      <formula>NOT(ISERROR(SEARCH("TEST:",D307)))</formula>
    </cfRule>
  </conditionalFormatting>
  <conditionalFormatting sqref="D311">
    <cfRule type="containsText" dxfId="248" priority="240" operator="containsText" text="MID-TERM:">
      <formula>NOT(ISERROR(SEARCH("MID-TERM:",D311)))</formula>
    </cfRule>
    <cfRule type="containsText" dxfId="247" priority="241" operator="containsText" text="QUIZ:">
      <formula>NOT(ISERROR(SEARCH("QUIZ:",D311)))</formula>
    </cfRule>
    <cfRule type="containsText" dxfId="246" priority="242" operator="containsText" text="TEST:">
      <formula>NOT(ISERROR(SEARCH("TEST:",D311)))</formula>
    </cfRule>
  </conditionalFormatting>
  <conditionalFormatting sqref="D315">
    <cfRule type="containsText" dxfId="245" priority="237" operator="containsText" text="MID-TERM:">
      <formula>NOT(ISERROR(SEARCH("MID-TERM:",D315)))</formula>
    </cfRule>
    <cfRule type="containsText" dxfId="244" priority="238" operator="containsText" text="QUIZ:">
      <formula>NOT(ISERROR(SEARCH("QUIZ:",D315)))</formula>
    </cfRule>
    <cfRule type="containsText" dxfId="243" priority="239" operator="containsText" text="TEST:">
      <formula>NOT(ISERROR(SEARCH("TEST:",D315)))</formula>
    </cfRule>
  </conditionalFormatting>
  <conditionalFormatting sqref="D341">
    <cfRule type="containsText" dxfId="242" priority="236" operator="containsText" text="HANDS ON:">
      <formula>NOT(ISERROR(SEARCH("HANDS ON:",D341)))</formula>
    </cfRule>
  </conditionalFormatting>
  <conditionalFormatting sqref="D343:D344">
    <cfRule type="containsText" dxfId="241" priority="235" operator="containsText" text="HANDS ON:">
      <formula>NOT(ISERROR(SEARCH("HANDS ON:",D343)))</formula>
    </cfRule>
  </conditionalFormatting>
  <conditionalFormatting sqref="D324">
    <cfRule type="containsText" dxfId="240" priority="232" operator="containsText" text="MID-TERM:">
      <formula>NOT(ISERROR(SEARCH("MID-TERM:",D324)))</formula>
    </cfRule>
    <cfRule type="containsText" dxfId="239" priority="233" operator="containsText" text="QUIZ:">
      <formula>NOT(ISERROR(SEARCH("QUIZ:",D324)))</formula>
    </cfRule>
    <cfRule type="containsText" dxfId="238" priority="234" operator="containsText" text="TEST:">
      <formula>NOT(ISERROR(SEARCH("TEST:",D324)))</formula>
    </cfRule>
  </conditionalFormatting>
  <conditionalFormatting sqref="D328">
    <cfRule type="containsText" dxfId="237" priority="229" operator="containsText" text="MID-TERM:">
      <formula>NOT(ISERROR(SEARCH("MID-TERM:",D328)))</formula>
    </cfRule>
    <cfRule type="containsText" dxfId="236" priority="230" operator="containsText" text="QUIZ:">
      <formula>NOT(ISERROR(SEARCH("QUIZ:",D328)))</formula>
    </cfRule>
    <cfRule type="containsText" dxfId="235" priority="231" operator="containsText" text="TEST:">
      <formula>NOT(ISERROR(SEARCH("TEST:",D328)))</formula>
    </cfRule>
  </conditionalFormatting>
  <conditionalFormatting sqref="D332">
    <cfRule type="containsText" dxfId="234" priority="226" operator="containsText" text="MID-TERM:">
      <formula>NOT(ISERROR(SEARCH("MID-TERM:",D332)))</formula>
    </cfRule>
    <cfRule type="containsText" dxfId="233" priority="227" operator="containsText" text="QUIZ:">
      <formula>NOT(ISERROR(SEARCH("QUIZ:",D332)))</formula>
    </cfRule>
    <cfRule type="containsText" dxfId="232" priority="228" operator="containsText" text="TEST:">
      <formula>NOT(ISERROR(SEARCH("TEST:",D332)))</formula>
    </cfRule>
  </conditionalFormatting>
  <conditionalFormatting sqref="D336">
    <cfRule type="containsText" dxfId="231" priority="223" operator="containsText" text="MID-TERM:">
      <formula>NOT(ISERROR(SEARCH("MID-TERM:",D336)))</formula>
    </cfRule>
    <cfRule type="containsText" dxfId="230" priority="224" operator="containsText" text="QUIZ:">
      <formula>NOT(ISERROR(SEARCH("QUIZ:",D336)))</formula>
    </cfRule>
    <cfRule type="containsText" dxfId="229" priority="225" operator="containsText" text="TEST:">
      <formula>NOT(ISERROR(SEARCH("TEST:",D336)))</formula>
    </cfRule>
  </conditionalFormatting>
  <conditionalFormatting sqref="D340">
    <cfRule type="containsText" dxfId="228" priority="220" operator="containsText" text="MID-TERM:">
      <formula>NOT(ISERROR(SEARCH("MID-TERM:",D340)))</formula>
    </cfRule>
    <cfRule type="containsText" dxfId="227" priority="221" operator="containsText" text="QUIZ:">
      <formula>NOT(ISERROR(SEARCH("QUIZ:",D340)))</formula>
    </cfRule>
    <cfRule type="containsText" dxfId="226" priority="222" operator="containsText" text="TEST:">
      <formula>NOT(ISERROR(SEARCH("TEST:",D340)))</formula>
    </cfRule>
  </conditionalFormatting>
  <conditionalFormatting sqref="D7">
    <cfRule type="containsText" dxfId="225" priority="217" operator="containsText" text="MID-TERM:">
      <formula>NOT(ISERROR(SEARCH("MID-TERM:",D7)))</formula>
    </cfRule>
    <cfRule type="containsText" dxfId="224" priority="218" operator="containsText" text="QUIZ:">
      <formula>NOT(ISERROR(SEARCH("QUIZ:",D7)))</formula>
    </cfRule>
    <cfRule type="containsText" dxfId="223" priority="219" operator="containsText" text="TEST:">
      <formula>NOT(ISERROR(SEARCH("TEST:",D7)))</formula>
    </cfRule>
  </conditionalFormatting>
  <conditionalFormatting sqref="D10">
    <cfRule type="containsText" dxfId="222" priority="214" operator="containsText" text="MID-TERM:">
      <formula>NOT(ISERROR(SEARCH("MID-TERM:",D10)))</formula>
    </cfRule>
    <cfRule type="containsText" dxfId="221" priority="215" operator="containsText" text="QUIZ:">
      <formula>NOT(ISERROR(SEARCH("QUIZ:",D10)))</formula>
    </cfRule>
    <cfRule type="containsText" dxfId="220" priority="216" operator="containsText" text="TEST:">
      <formula>NOT(ISERROR(SEARCH("TEST:",D10)))</formula>
    </cfRule>
  </conditionalFormatting>
  <conditionalFormatting sqref="D13">
    <cfRule type="containsText" dxfId="219" priority="211" operator="containsText" text="MID-TERM:">
      <formula>NOT(ISERROR(SEARCH("MID-TERM:",D13)))</formula>
    </cfRule>
    <cfRule type="containsText" dxfId="218" priority="212" operator="containsText" text="QUIZ:">
      <formula>NOT(ISERROR(SEARCH("QUIZ:",D13)))</formula>
    </cfRule>
    <cfRule type="containsText" dxfId="217" priority="213" operator="containsText" text="TEST:">
      <formula>NOT(ISERROR(SEARCH("TEST:",D13)))</formula>
    </cfRule>
  </conditionalFormatting>
  <conditionalFormatting sqref="D58">
    <cfRule type="containsText" dxfId="216" priority="179" operator="containsText" text="MID-TERM:">
      <formula>NOT(ISERROR(SEARCH("MID-TERM:",D58)))</formula>
    </cfRule>
    <cfRule type="containsText" dxfId="215" priority="180" operator="containsText" text="QUIZ:">
      <formula>NOT(ISERROR(SEARCH("QUIZ:",D58)))</formula>
    </cfRule>
    <cfRule type="containsText" dxfId="214" priority="181" operator="containsText" text="TEST:">
      <formula>NOT(ISERROR(SEARCH("TEST:",D58)))</formula>
    </cfRule>
  </conditionalFormatting>
  <conditionalFormatting sqref="D24">
    <cfRule type="containsText" dxfId="213" priority="205" operator="containsText" text="MID-TERM:">
      <formula>NOT(ISERROR(SEARCH("MID-TERM:",D24)))</formula>
    </cfRule>
    <cfRule type="containsText" dxfId="212" priority="206" operator="containsText" text="QUIZ:">
      <formula>NOT(ISERROR(SEARCH("QUIZ:",D24)))</formula>
    </cfRule>
    <cfRule type="containsText" dxfId="211" priority="207" operator="containsText" text="TEST:">
      <formula>NOT(ISERROR(SEARCH("TEST:",D24)))</formula>
    </cfRule>
  </conditionalFormatting>
  <conditionalFormatting sqref="D27">
    <cfRule type="containsText" dxfId="210" priority="202" operator="containsText" text="MID-TERM:">
      <formula>NOT(ISERROR(SEARCH("MID-TERM:",D27)))</formula>
    </cfRule>
    <cfRule type="containsText" dxfId="209" priority="203" operator="containsText" text="QUIZ:">
      <formula>NOT(ISERROR(SEARCH("QUIZ:",D27)))</formula>
    </cfRule>
    <cfRule type="containsText" dxfId="208" priority="204" operator="containsText" text="TEST:">
      <formula>NOT(ISERROR(SEARCH("TEST:",D27)))</formula>
    </cfRule>
  </conditionalFormatting>
  <conditionalFormatting sqref="D30">
    <cfRule type="containsText" dxfId="207" priority="199" operator="containsText" text="MID-TERM:">
      <formula>NOT(ISERROR(SEARCH("MID-TERM:",D30)))</formula>
    </cfRule>
    <cfRule type="containsText" dxfId="206" priority="200" operator="containsText" text="QUIZ:">
      <formula>NOT(ISERROR(SEARCH("QUIZ:",D30)))</formula>
    </cfRule>
    <cfRule type="containsText" dxfId="205" priority="201" operator="containsText" text="TEST:">
      <formula>NOT(ISERROR(SEARCH("TEST:",D30)))</formula>
    </cfRule>
  </conditionalFormatting>
  <conditionalFormatting sqref="D21">
    <cfRule type="containsText" dxfId="204" priority="196" operator="containsText" text="MID-TERM:">
      <formula>NOT(ISERROR(SEARCH("MID-TERM:",D21)))</formula>
    </cfRule>
    <cfRule type="containsText" dxfId="203" priority="197" operator="containsText" text="QUIZ:">
      <formula>NOT(ISERROR(SEARCH("QUIZ:",D21)))</formula>
    </cfRule>
    <cfRule type="containsText" dxfId="202" priority="198" operator="containsText" text="TEST:">
      <formula>NOT(ISERROR(SEARCH("TEST:",D21)))</formula>
    </cfRule>
  </conditionalFormatting>
  <conditionalFormatting sqref="D49:D50">
    <cfRule type="containsText" dxfId="201" priority="195" operator="containsText" text="HANDS ON:">
      <formula>NOT(ISERROR(SEARCH("HANDS ON:",D49)))</formula>
    </cfRule>
  </conditionalFormatting>
  <conditionalFormatting sqref="D41">
    <cfRule type="containsText" dxfId="200" priority="192" operator="containsText" text="MID-TERM:">
      <formula>NOT(ISERROR(SEARCH("MID-TERM:",D41)))</formula>
    </cfRule>
    <cfRule type="containsText" dxfId="199" priority="193" operator="containsText" text="QUIZ:">
      <formula>NOT(ISERROR(SEARCH("QUIZ:",D41)))</formula>
    </cfRule>
    <cfRule type="containsText" dxfId="198" priority="194" operator="containsText" text="TEST:">
      <formula>NOT(ISERROR(SEARCH("TEST:",D41)))</formula>
    </cfRule>
  </conditionalFormatting>
  <conditionalFormatting sqref="D44">
    <cfRule type="containsText" dxfId="197" priority="189" operator="containsText" text="MID-TERM:">
      <formula>NOT(ISERROR(SEARCH("MID-TERM:",D44)))</formula>
    </cfRule>
    <cfRule type="containsText" dxfId="196" priority="190" operator="containsText" text="QUIZ:">
      <formula>NOT(ISERROR(SEARCH("QUIZ:",D44)))</formula>
    </cfRule>
    <cfRule type="containsText" dxfId="195" priority="191" operator="containsText" text="TEST:">
      <formula>NOT(ISERROR(SEARCH("TEST:",D44)))</formula>
    </cfRule>
  </conditionalFormatting>
  <conditionalFormatting sqref="D47">
    <cfRule type="containsText" dxfId="194" priority="186" operator="containsText" text="MID-TERM:">
      <formula>NOT(ISERROR(SEARCH("MID-TERM:",D47)))</formula>
    </cfRule>
    <cfRule type="containsText" dxfId="193" priority="187" operator="containsText" text="QUIZ:">
      <formula>NOT(ISERROR(SEARCH("QUIZ:",D47)))</formula>
    </cfRule>
    <cfRule type="containsText" dxfId="192" priority="188" operator="containsText" text="TEST:">
      <formula>NOT(ISERROR(SEARCH("TEST:",D47)))</formula>
    </cfRule>
  </conditionalFormatting>
  <conditionalFormatting sqref="D38">
    <cfRule type="containsText" dxfId="191" priority="183" operator="containsText" text="MID-TERM:">
      <formula>NOT(ISERROR(SEARCH("MID-TERM:",D38)))</formula>
    </cfRule>
    <cfRule type="containsText" dxfId="190" priority="184" operator="containsText" text="QUIZ:">
      <formula>NOT(ISERROR(SEARCH("QUIZ:",D38)))</formula>
    </cfRule>
    <cfRule type="containsText" dxfId="189" priority="185" operator="containsText" text="TEST:">
      <formula>NOT(ISERROR(SEARCH("TEST:",D38)))</formula>
    </cfRule>
  </conditionalFormatting>
  <conditionalFormatting sqref="D66:D67">
    <cfRule type="containsText" dxfId="188" priority="182" operator="containsText" text="HANDS ON:">
      <formula>NOT(ISERROR(SEARCH("HANDS ON:",D66)))</formula>
    </cfRule>
  </conditionalFormatting>
  <conditionalFormatting sqref="D279">
    <cfRule type="containsText" dxfId="187" priority="10" operator="containsText" text="MID-TERM:">
      <formula>NOT(ISERROR(SEARCH("MID-TERM:",D279)))</formula>
    </cfRule>
    <cfRule type="containsText" dxfId="186" priority="11" operator="containsText" text="QUIZ:">
      <formula>NOT(ISERROR(SEARCH("QUIZ:",D279)))</formula>
    </cfRule>
    <cfRule type="containsText" dxfId="185" priority="12" operator="containsText" text="TEST:">
      <formula>NOT(ISERROR(SEARCH("TEST:",D279)))</formula>
    </cfRule>
  </conditionalFormatting>
  <conditionalFormatting sqref="D61">
    <cfRule type="containsText" dxfId="184" priority="176" operator="containsText" text="MID-TERM:">
      <formula>NOT(ISERROR(SEARCH("MID-TERM:",D61)))</formula>
    </cfRule>
    <cfRule type="containsText" dxfId="183" priority="177" operator="containsText" text="QUIZ:">
      <formula>NOT(ISERROR(SEARCH("QUIZ:",D61)))</formula>
    </cfRule>
    <cfRule type="containsText" dxfId="182" priority="178" operator="containsText" text="TEST:">
      <formula>NOT(ISERROR(SEARCH("TEST:",D61)))</formula>
    </cfRule>
  </conditionalFormatting>
  <conditionalFormatting sqref="D64">
    <cfRule type="containsText" dxfId="181" priority="173" operator="containsText" text="MID-TERM:">
      <formula>NOT(ISERROR(SEARCH("MID-TERM:",D64)))</formula>
    </cfRule>
    <cfRule type="containsText" dxfId="180" priority="174" operator="containsText" text="QUIZ:">
      <formula>NOT(ISERROR(SEARCH("QUIZ:",D64)))</formula>
    </cfRule>
    <cfRule type="containsText" dxfId="179" priority="175" operator="containsText" text="TEST:">
      <formula>NOT(ISERROR(SEARCH("TEST:",D64)))</formula>
    </cfRule>
  </conditionalFormatting>
  <conditionalFormatting sqref="D55">
    <cfRule type="containsText" dxfId="178" priority="170" operator="containsText" text="MID-TERM:">
      <formula>NOT(ISERROR(SEARCH("MID-TERM:",D55)))</formula>
    </cfRule>
    <cfRule type="containsText" dxfId="177" priority="171" operator="containsText" text="QUIZ:">
      <formula>NOT(ISERROR(SEARCH("QUIZ:",D55)))</formula>
    </cfRule>
    <cfRule type="containsText" dxfId="176" priority="172" operator="containsText" text="TEST:">
      <formula>NOT(ISERROR(SEARCH("TEST:",D55)))</formula>
    </cfRule>
  </conditionalFormatting>
  <conditionalFormatting sqref="D75">
    <cfRule type="containsText" dxfId="175" priority="166" operator="containsText" text="MID-TERM:">
      <formula>NOT(ISERROR(SEARCH("MID-TERM:",D75)))</formula>
    </cfRule>
    <cfRule type="containsText" dxfId="174" priority="167" operator="containsText" text="QUIZ:">
      <formula>NOT(ISERROR(SEARCH("QUIZ:",D75)))</formula>
    </cfRule>
    <cfRule type="containsText" dxfId="173" priority="168" operator="containsText" text="TEST:">
      <formula>NOT(ISERROR(SEARCH("TEST:",D75)))</formula>
    </cfRule>
  </conditionalFormatting>
  <conditionalFormatting sqref="D83:D84">
    <cfRule type="containsText" dxfId="172" priority="169" operator="containsText" text="HANDS ON:">
      <formula>NOT(ISERROR(SEARCH("HANDS ON:",D83)))</formula>
    </cfRule>
  </conditionalFormatting>
  <conditionalFormatting sqref="D78">
    <cfRule type="containsText" dxfId="171" priority="163" operator="containsText" text="MID-TERM:">
      <formula>NOT(ISERROR(SEARCH("MID-TERM:",D78)))</formula>
    </cfRule>
    <cfRule type="containsText" dxfId="170" priority="164" operator="containsText" text="QUIZ:">
      <formula>NOT(ISERROR(SEARCH("QUIZ:",D78)))</formula>
    </cfRule>
    <cfRule type="containsText" dxfId="169" priority="165" operator="containsText" text="TEST:">
      <formula>NOT(ISERROR(SEARCH("TEST:",D78)))</formula>
    </cfRule>
  </conditionalFormatting>
  <conditionalFormatting sqref="D81">
    <cfRule type="containsText" dxfId="168" priority="160" operator="containsText" text="MID-TERM:">
      <formula>NOT(ISERROR(SEARCH("MID-TERM:",D81)))</formula>
    </cfRule>
    <cfRule type="containsText" dxfId="167" priority="161" operator="containsText" text="QUIZ:">
      <formula>NOT(ISERROR(SEARCH("QUIZ:",D81)))</formula>
    </cfRule>
    <cfRule type="containsText" dxfId="166" priority="162" operator="containsText" text="TEST:">
      <formula>NOT(ISERROR(SEARCH("TEST:",D81)))</formula>
    </cfRule>
  </conditionalFormatting>
  <conditionalFormatting sqref="D72">
    <cfRule type="containsText" dxfId="165" priority="157" operator="containsText" text="MID-TERM:">
      <formula>NOT(ISERROR(SEARCH("MID-TERM:",D72)))</formula>
    </cfRule>
    <cfRule type="containsText" dxfId="164" priority="158" operator="containsText" text="QUIZ:">
      <formula>NOT(ISERROR(SEARCH("QUIZ:",D72)))</formula>
    </cfRule>
    <cfRule type="containsText" dxfId="163" priority="159" operator="containsText" text="TEST:">
      <formula>NOT(ISERROR(SEARCH("TEST:",D72)))</formula>
    </cfRule>
  </conditionalFormatting>
  <conditionalFormatting sqref="D92">
    <cfRule type="containsText" dxfId="162" priority="153" operator="containsText" text="MID-TERM:">
      <formula>NOT(ISERROR(SEARCH("MID-TERM:",D92)))</formula>
    </cfRule>
    <cfRule type="containsText" dxfId="161" priority="154" operator="containsText" text="QUIZ:">
      <formula>NOT(ISERROR(SEARCH("QUIZ:",D92)))</formula>
    </cfRule>
    <cfRule type="containsText" dxfId="160" priority="155" operator="containsText" text="TEST:">
      <formula>NOT(ISERROR(SEARCH("TEST:",D92)))</formula>
    </cfRule>
  </conditionalFormatting>
  <conditionalFormatting sqref="D100:D101">
    <cfRule type="containsText" dxfId="159" priority="156" operator="containsText" text="HANDS ON:">
      <formula>NOT(ISERROR(SEARCH("HANDS ON:",D100)))</formula>
    </cfRule>
  </conditionalFormatting>
  <conditionalFormatting sqref="D95">
    <cfRule type="containsText" dxfId="158" priority="150" operator="containsText" text="MID-TERM:">
      <formula>NOT(ISERROR(SEARCH("MID-TERM:",D95)))</formula>
    </cfRule>
    <cfRule type="containsText" dxfId="157" priority="151" operator="containsText" text="QUIZ:">
      <formula>NOT(ISERROR(SEARCH("QUIZ:",D95)))</formula>
    </cfRule>
    <cfRule type="containsText" dxfId="156" priority="152" operator="containsText" text="TEST:">
      <formula>NOT(ISERROR(SEARCH("TEST:",D95)))</formula>
    </cfRule>
  </conditionalFormatting>
  <conditionalFormatting sqref="D98">
    <cfRule type="containsText" dxfId="155" priority="147" operator="containsText" text="MID-TERM:">
      <formula>NOT(ISERROR(SEARCH("MID-TERM:",D98)))</formula>
    </cfRule>
    <cfRule type="containsText" dxfId="154" priority="148" operator="containsText" text="QUIZ:">
      <formula>NOT(ISERROR(SEARCH("QUIZ:",D98)))</formula>
    </cfRule>
    <cfRule type="containsText" dxfId="153" priority="149" operator="containsText" text="TEST:">
      <formula>NOT(ISERROR(SEARCH("TEST:",D98)))</formula>
    </cfRule>
  </conditionalFormatting>
  <conditionalFormatting sqref="D89">
    <cfRule type="containsText" dxfId="152" priority="144" operator="containsText" text="MID-TERM:">
      <formula>NOT(ISERROR(SEARCH("MID-TERM:",D89)))</formula>
    </cfRule>
    <cfRule type="containsText" dxfId="151" priority="145" operator="containsText" text="QUIZ:">
      <formula>NOT(ISERROR(SEARCH("QUIZ:",D89)))</formula>
    </cfRule>
    <cfRule type="containsText" dxfId="150" priority="146" operator="containsText" text="TEST:">
      <formula>NOT(ISERROR(SEARCH("TEST:",D89)))</formula>
    </cfRule>
  </conditionalFormatting>
  <conditionalFormatting sqref="D109">
    <cfRule type="containsText" dxfId="149" priority="140" operator="containsText" text="MID-TERM:">
      <formula>NOT(ISERROR(SEARCH("MID-TERM:",D109)))</formula>
    </cfRule>
    <cfRule type="containsText" dxfId="148" priority="141" operator="containsText" text="QUIZ:">
      <formula>NOT(ISERROR(SEARCH("QUIZ:",D109)))</formula>
    </cfRule>
    <cfRule type="containsText" dxfId="147" priority="142" operator="containsText" text="TEST:">
      <formula>NOT(ISERROR(SEARCH("TEST:",D109)))</formula>
    </cfRule>
  </conditionalFormatting>
  <conditionalFormatting sqref="D117:D118">
    <cfRule type="containsText" dxfId="146" priority="143" operator="containsText" text="HANDS ON:">
      <formula>NOT(ISERROR(SEARCH("HANDS ON:",D117)))</formula>
    </cfRule>
  </conditionalFormatting>
  <conditionalFormatting sqref="D112">
    <cfRule type="containsText" dxfId="145" priority="137" operator="containsText" text="MID-TERM:">
      <formula>NOT(ISERROR(SEARCH("MID-TERM:",D112)))</formula>
    </cfRule>
    <cfRule type="containsText" dxfId="144" priority="138" operator="containsText" text="QUIZ:">
      <formula>NOT(ISERROR(SEARCH("QUIZ:",D112)))</formula>
    </cfRule>
    <cfRule type="containsText" dxfId="143" priority="139" operator="containsText" text="TEST:">
      <formula>NOT(ISERROR(SEARCH("TEST:",D112)))</formula>
    </cfRule>
  </conditionalFormatting>
  <conditionalFormatting sqref="D115">
    <cfRule type="containsText" dxfId="142" priority="134" operator="containsText" text="MID-TERM:">
      <formula>NOT(ISERROR(SEARCH("MID-TERM:",D115)))</formula>
    </cfRule>
    <cfRule type="containsText" dxfId="141" priority="135" operator="containsText" text="QUIZ:">
      <formula>NOT(ISERROR(SEARCH("QUIZ:",D115)))</formula>
    </cfRule>
    <cfRule type="containsText" dxfId="140" priority="136" operator="containsText" text="TEST:">
      <formula>NOT(ISERROR(SEARCH("TEST:",D115)))</formula>
    </cfRule>
  </conditionalFormatting>
  <conditionalFormatting sqref="D106">
    <cfRule type="containsText" dxfId="139" priority="131" operator="containsText" text="MID-TERM:">
      <formula>NOT(ISERROR(SEARCH("MID-TERM:",D106)))</formula>
    </cfRule>
    <cfRule type="containsText" dxfId="138" priority="132" operator="containsText" text="QUIZ:">
      <formula>NOT(ISERROR(SEARCH("QUIZ:",D106)))</formula>
    </cfRule>
    <cfRule type="containsText" dxfId="137" priority="133" operator="containsText" text="TEST:">
      <formula>NOT(ISERROR(SEARCH("TEST:",D106)))</formula>
    </cfRule>
  </conditionalFormatting>
  <conditionalFormatting sqref="D126">
    <cfRule type="containsText" dxfId="136" priority="127" operator="containsText" text="MID-TERM:">
      <formula>NOT(ISERROR(SEARCH("MID-TERM:",D126)))</formula>
    </cfRule>
    <cfRule type="containsText" dxfId="135" priority="128" operator="containsText" text="QUIZ:">
      <formula>NOT(ISERROR(SEARCH("QUIZ:",D126)))</formula>
    </cfRule>
    <cfRule type="containsText" dxfId="134" priority="129" operator="containsText" text="TEST:">
      <formula>NOT(ISERROR(SEARCH("TEST:",D126)))</formula>
    </cfRule>
  </conditionalFormatting>
  <conditionalFormatting sqref="D134:D135">
    <cfRule type="containsText" dxfId="133" priority="130" operator="containsText" text="HANDS ON:">
      <formula>NOT(ISERROR(SEARCH("HANDS ON:",D134)))</formula>
    </cfRule>
  </conditionalFormatting>
  <conditionalFormatting sqref="D129">
    <cfRule type="containsText" dxfId="132" priority="124" operator="containsText" text="MID-TERM:">
      <formula>NOT(ISERROR(SEARCH("MID-TERM:",D129)))</formula>
    </cfRule>
    <cfRule type="containsText" dxfId="131" priority="125" operator="containsText" text="QUIZ:">
      <formula>NOT(ISERROR(SEARCH("QUIZ:",D129)))</formula>
    </cfRule>
    <cfRule type="containsText" dxfId="130" priority="126" operator="containsText" text="TEST:">
      <formula>NOT(ISERROR(SEARCH("TEST:",D129)))</formula>
    </cfRule>
  </conditionalFormatting>
  <conditionalFormatting sqref="D132">
    <cfRule type="containsText" dxfId="129" priority="121" operator="containsText" text="MID-TERM:">
      <formula>NOT(ISERROR(SEARCH("MID-TERM:",D132)))</formula>
    </cfRule>
    <cfRule type="containsText" dxfId="128" priority="122" operator="containsText" text="QUIZ:">
      <formula>NOT(ISERROR(SEARCH("QUIZ:",D132)))</formula>
    </cfRule>
    <cfRule type="containsText" dxfId="127" priority="123" operator="containsText" text="TEST:">
      <formula>NOT(ISERROR(SEARCH("TEST:",D132)))</formula>
    </cfRule>
  </conditionalFormatting>
  <conditionalFormatting sqref="D123">
    <cfRule type="containsText" dxfId="126" priority="118" operator="containsText" text="MID-TERM:">
      <formula>NOT(ISERROR(SEARCH("MID-TERM:",D123)))</formula>
    </cfRule>
    <cfRule type="containsText" dxfId="125" priority="119" operator="containsText" text="QUIZ:">
      <formula>NOT(ISERROR(SEARCH("QUIZ:",D123)))</formula>
    </cfRule>
    <cfRule type="containsText" dxfId="124" priority="120" operator="containsText" text="TEST:">
      <formula>NOT(ISERROR(SEARCH("TEST:",D123)))</formula>
    </cfRule>
  </conditionalFormatting>
  <conditionalFormatting sqref="D143">
    <cfRule type="containsText" dxfId="123" priority="114" operator="containsText" text="MID-TERM:">
      <formula>NOT(ISERROR(SEARCH("MID-TERM:",D143)))</formula>
    </cfRule>
    <cfRule type="containsText" dxfId="122" priority="115" operator="containsText" text="QUIZ:">
      <formula>NOT(ISERROR(SEARCH("QUIZ:",D143)))</formula>
    </cfRule>
    <cfRule type="containsText" dxfId="121" priority="116" operator="containsText" text="TEST:">
      <formula>NOT(ISERROR(SEARCH("TEST:",D143)))</formula>
    </cfRule>
  </conditionalFormatting>
  <conditionalFormatting sqref="D151:D152">
    <cfRule type="containsText" dxfId="120" priority="117" operator="containsText" text="HANDS ON:">
      <formula>NOT(ISERROR(SEARCH("HANDS ON:",D151)))</formula>
    </cfRule>
  </conditionalFormatting>
  <conditionalFormatting sqref="D146">
    <cfRule type="containsText" dxfId="119" priority="111" operator="containsText" text="MID-TERM:">
      <formula>NOT(ISERROR(SEARCH("MID-TERM:",D146)))</formula>
    </cfRule>
    <cfRule type="containsText" dxfId="118" priority="112" operator="containsText" text="QUIZ:">
      <formula>NOT(ISERROR(SEARCH("QUIZ:",D146)))</formula>
    </cfRule>
    <cfRule type="containsText" dxfId="117" priority="113" operator="containsText" text="TEST:">
      <formula>NOT(ISERROR(SEARCH("TEST:",D146)))</formula>
    </cfRule>
  </conditionalFormatting>
  <conditionalFormatting sqref="D149">
    <cfRule type="containsText" dxfId="116" priority="108" operator="containsText" text="MID-TERM:">
      <formula>NOT(ISERROR(SEARCH("MID-TERM:",D149)))</formula>
    </cfRule>
    <cfRule type="containsText" dxfId="115" priority="109" operator="containsText" text="QUIZ:">
      <formula>NOT(ISERROR(SEARCH("QUIZ:",D149)))</formula>
    </cfRule>
    <cfRule type="containsText" dxfId="114" priority="110" operator="containsText" text="TEST:">
      <formula>NOT(ISERROR(SEARCH("TEST:",D149)))</formula>
    </cfRule>
  </conditionalFormatting>
  <conditionalFormatting sqref="D140">
    <cfRule type="containsText" dxfId="113" priority="105" operator="containsText" text="MID-TERM:">
      <formula>NOT(ISERROR(SEARCH("MID-TERM:",D140)))</formula>
    </cfRule>
    <cfRule type="containsText" dxfId="112" priority="106" operator="containsText" text="QUIZ:">
      <formula>NOT(ISERROR(SEARCH("QUIZ:",D140)))</formula>
    </cfRule>
    <cfRule type="containsText" dxfId="111" priority="107" operator="containsText" text="TEST:">
      <formula>NOT(ISERROR(SEARCH("TEST:",D140)))</formula>
    </cfRule>
  </conditionalFormatting>
  <conditionalFormatting sqref="D160">
    <cfRule type="containsText" dxfId="110" priority="101" operator="containsText" text="MID-TERM:">
      <formula>NOT(ISERROR(SEARCH("MID-TERM:",D160)))</formula>
    </cfRule>
    <cfRule type="containsText" dxfId="109" priority="102" operator="containsText" text="QUIZ:">
      <formula>NOT(ISERROR(SEARCH("QUIZ:",D160)))</formula>
    </cfRule>
    <cfRule type="containsText" dxfId="108" priority="103" operator="containsText" text="TEST:">
      <formula>NOT(ISERROR(SEARCH("TEST:",D160)))</formula>
    </cfRule>
  </conditionalFormatting>
  <conditionalFormatting sqref="D168:D169">
    <cfRule type="containsText" dxfId="107" priority="104" operator="containsText" text="HANDS ON:">
      <formula>NOT(ISERROR(SEARCH("HANDS ON:",D168)))</formula>
    </cfRule>
  </conditionalFormatting>
  <conditionalFormatting sqref="D163">
    <cfRule type="containsText" dxfId="106" priority="98" operator="containsText" text="MID-TERM:">
      <formula>NOT(ISERROR(SEARCH("MID-TERM:",D163)))</formula>
    </cfRule>
    <cfRule type="containsText" dxfId="105" priority="99" operator="containsText" text="QUIZ:">
      <formula>NOT(ISERROR(SEARCH("QUIZ:",D163)))</formula>
    </cfRule>
    <cfRule type="containsText" dxfId="104" priority="100" operator="containsText" text="TEST:">
      <formula>NOT(ISERROR(SEARCH("TEST:",D163)))</formula>
    </cfRule>
  </conditionalFormatting>
  <conditionalFormatting sqref="D166">
    <cfRule type="containsText" dxfId="103" priority="95" operator="containsText" text="MID-TERM:">
      <formula>NOT(ISERROR(SEARCH("MID-TERM:",D166)))</formula>
    </cfRule>
    <cfRule type="containsText" dxfId="102" priority="96" operator="containsText" text="QUIZ:">
      <formula>NOT(ISERROR(SEARCH("QUIZ:",D166)))</formula>
    </cfRule>
    <cfRule type="containsText" dxfId="101" priority="97" operator="containsText" text="TEST:">
      <formula>NOT(ISERROR(SEARCH("TEST:",D166)))</formula>
    </cfRule>
  </conditionalFormatting>
  <conditionalFormatting sqref="D157">
    <cfRule type="containsText" dxfId="100" priority="92" operator="containsText" text="MID-TERM:">
      <formula>NOT(ISERROR(SEARCH("MID-TERM:",D157)))</formula>
    </cfRule>
    <cfRule type="containsText" dxfId="99" priority="93" operator="containsText" text="QUIZ:">
      <formula>NOT(ISERROR(SEARCH("QUIZ:",D157)))</formula>
    </cfRule>
    <cfRule type="containsText" dxfId="98" priority="94" operator="containsText" text="TEST:">
      <formula>NOT(ISERROR(SEARCH("TEST:",D157)))</formula>
    </cfRule>
  </conditionalFormatting>
  <conditionalFormatting sqref="D177">
    <cfRule type="containsText" dxfId="97" priority="88" operator="containsText" text="MID-TERM:">
      <formula>NOT(ISERROR(SEARCH("MID-TERM:",D177)))</formula>
    </cfRule>
    <cfRule type="containsText" dxfId="96" priority="89" operator="containsText" text="QUIZ:">
      <formula>NOT(ISERROR(SEARCH("QUIZ:",D177)))</formula>
    </cfRule>
    <cfRule type="containsText" dxfId="95" priority="90" operator="containsText" text="TEST:">
      <formula>NOT(ISERROR(SEARCH("TEST:",D177)))</formula>
    </cfRule>
  </conditionalFormatting>
  <conditionalFormatting sqref="D185:D186">
    <cfRule type="containsText" dxfId="94" priority="91" operator="containsText" text="HANDS ON:">
      <formula>NOT(ISERROR(SEARCH("HANDS ON:",D185)))</formula>
    </cfRule>
  </conditionalFormatting>
  <conditionalFormatting sqref="D180">
    <cfRule type="containsText" dxfId="93" priority="85" operator="containsText" text="MID-TERM:">
      <formula>NOT(ISERROR(SEARCH("MID-TERM:",D180)))</formula>
    </cfRule>
    <cfRule type="containsText" dxfId="92" priority="86" operator="containsText" text="QUIZ:">
      <formula>NOT(ISERROR(SEARCH("QUIZ:",D180)))</formula>
    </cfRule>
    <cfRule type="containsText" dxfId="91" priority="87" operator="containsText" text="TEST:">
      <formula>NOT(ISERROR(SEARCH("TEST:",D180)))</formula>
    </cfRule>
  </conditionalFormatting>
  <conditionalFormatting sqref="D183">
    <cfRule type="containsText" dxfId="90" priority="82" operator="containsText" text="MID-TERM:">
      <formula>NOT(ISERROR(SEARCH("MID-TERM:",D183)))</formula>
    </cfRule>
    <cfRule type="containsText" dxfId="89" priority="83" operator="containsText" text="QUIZ:">
      <formula>NOT(ISERROR(SEARCH("QUIZ:",D183)))</formula>
    </cfRule>
    <cfRule type="containsText" dxfId="88" priority="84" operator="containsText" text="TEST:">
      <formula>NOT(ISERROR(SEARCH("TEST:",D183)))</formula>
    </cfRule>
  </conditionalFormatting>
  <conditionalFormatting sqref="D174">
    <cfRule type="containsText" dxfId="87" priority="79" operator="containsText" text="MID-TERM:">
      <formula>NOT(ISERROR(SEARCH("MID-TERM:",D174)))</formula>
    </cfRule>
    <cfRule type="containsText" dxfId="86" priority="80" operator="containsText" text="QUIZ:">
      <formula>NOT(ISERROR(SEARCH("QUIZ:",D174)))</formula>
    </cfRule>
    <cfRule type="containsText" dxfId="85" priority="81" operator="containsText" text="TEST:">
      <formula>NOT(ISERROR(SEARCH("TEST:",D174)))</formula>
    </cfRule>
  </conditionalFormatting>
  <conditionalFormatting sqref="D194">
    <cfRule type="containsText" dxfId="84" priority="75" operator="containsText" text="MID-TERM:">
      <formula>NOT(ISERROR(SEARCH("MID-TERM:",D194)))</formula>
    </cfRule>
    <cfRule type="containsText" dxfId="83" priority="76" operator="containsText" text="QUIZ:">
      <formula>NOT(ISERROR(SEARCH("QUIZ:",D194)))</formula>
    </cfRule>
    <cfRule type="containsText" dxfId="82" priority="77" operator="containsText" text="TEST:">
      <formula>NOT(ISERROR(SEARCH("TEST:",D194)))</formula>
    </cfRule>
  </conditionalFormatting>
  <conditionalFormatting sqref="D202:D203">
    <cfRule type="containsText" dxfId="81" priority="78" operator="containsText" text="HANDS ON:">
      <formula>NOT(ISERROR(SEARCH("HANDS ON:",D202)))</formula>
    </cfRule>
  </conditionalFormatting>
  <conditionalFormatting sqref="D197">
    <cfRule type="containsText" dxfId="80" priority="72" operator="containsText" text="MID-TERM:">
      <formula>NOT(ISERROR(SEARCH("MID-TERM:",D197)))</formula>
    </cfRule>
    <cfRule type="containsText" dxfId="79" priority="73" operator="containsText" text="QUIZ:">
      <formula>NOT(ISERROR(SEARCH("QUIZ:",D197)))</formula>
    </cfRule>
    <cfRule type="containsText" dxfId="78" priority="74" operator="containsText" text="TEST:">
      <formula>NOT(ISERROR(SEARCH("TEST:",D197)))</formula>
    </cfRule>
  </conditionalFormatting>
  <conditionalFormatting sqref="D200">
    <cfRule type="containsText" dxfId="77" priority="69" operator="containsText" text="MID-TERM:">
      <formula>NOT(ISERROR(SEARCH("MID-TERM:",D200)))</formula>
    </cfRule>
    <cfRule type="containsText" dxfId="76" priority="70" operator="containsText" text="QUIZ:">
      <formula>NOT(ISERROR(SEARCH("QUIZ:",D200)))</formula>
    </cfRule>
    <cfRule type="containsText" dxfId="75" priority="71" operator="containsText" text="TEST:">
      <formula>NOT(ISERROR(SEARCH("TEST:",D200)))</formula>
    </cfRule>
  </conditionalFormatting>
  <conditionalFormatting sqref="D191">
    <cfRule type="containsText" dxfId="74" priority="66" operator="containsText" text="MID-TERM:">
      <formula>NOT(ISERROR(SEARCH("MID-TERM:",D191)))</formula>
    </cfRule>
    <cfRule type="containsText" dxfId="73" priority="67" operator="containsText" text="QUIZ:">
      <formula>NOT(ISERROR(SEARCH("QUIZ:",D191)))</formula>
    </cfRule>
    <cfRule type="containsText" dxfId="72" priority="68" operator="containsText" text="TEST:">
      <formula>NOT(ISERROR(SEARCH("TEST:",D191)))</formula>
    </cfRule>
  </conditionalFormatting>
  <conditionalFormatting sqref="D211">
    <cfRule type="containsText" dxfId="71" priority="62" operator="containsText" text="MID-TERM:">
      <formula>NOT(ISERROR(SEARCH("MID-TERM:",D211)))</formula>
    </cfRule>
    <cfRule type="containsText" dxfId="70" priority="63" operator="containsText" text="QUIZ:">
      <formula>NOT(ISERROR(SEARCH("QUIZ:",D211)))</formula>
    </cfRule>
    <cfRule type="containsText" dxfId="69" priority="64" operator="containsText" text="TEST:">
      <formula>NOT(ISERROR(SEARCH("TEST:",D211)))</formula>
    </cfRule>
  </conditionalFormatting>
  <conditionalFormatting sqref="D219:D220">
    <cfRule type="containsText" dxfId="68" priority="65" operator="containsText" text="HANDS ON:">
      <formula>NOT(ISERROR(SEARCH("HANDS ON:",D219)))</formula>
    </cfRule>
  </conditionalFormatting>
  <conditionalFormatting sqref="D214">
    <cfRule type="containsText" dxfId="67" priority="59" operator="containsText" text="MID-TERM:">
      <formula>NOT(ISERROR(SEARCH("MID-TERM:",D214)))</formula>
    </cfRule>
    <cfRule type="containsText" dxfId="66" priority="60" operator="containsText" text="QUIZ:">
      <formula>NOT(ISERROR(SEARCH("QUIZ:",D214)))</formula>
    </cfRule>
    <cfRule type="containsText" dxfId="65" priority="61" operator="containsText" text="TEST:">
      <formula>NOT(ISERROR(SEARCH("TEST:",D214)))</formula>
    </cfRule>
  </conditionalFormatting>
  <conditionalFormatting sqref="D217">
    <cfRule type="containsText" dxfId="64" priority="56" operator="containsText" text="MID-TERM:">
      <formula>NOT(ISERROR(SEARCH("MID-TERM:",D217)))</formula>
    </cfRule>
    <cfRule type="containsText" dxfId="63" priority="57" operator="containsText" text="QUIZ:">
      <formula>NOT(ISERROR(SEARCH("QUIZ:",D217)))</formula>
    </cfRule>
    <cfRule type="containsText" dxfId="62" priority="58" operator="containsText" text="TEST:">
      <formula>NOT(ISERROR(SEARCH("TEST:",D217)))</formula>
    </cfRule>
  </conditionalFormatting>
  <conditionalFormatting sqref="D208">
    <cfRule type="containsText" dxfId="61" priority="53" operator="containsText" text="MID-TERM:">
      <formula>NOT(ISERROR(SEARCH("MID-TERM:",D208)))</formula>
    </cfRule>
    <cfRule type="containsText" dxfId="60" priority="54" operator="containsText" text="QUIZ:">
      <formula>NOT(ISERROR(SEARCH("QUIZ:",D208)))</formula>
    </cfRule>
    <cfRule type="containsText" dxfId="59" priority="55" operator="containsText" text="TEST:">
      <formula>NOT(ISERROR(SEARCH("TEST:",D208)))</formula>
    </cfRule>
  </conditionalFormatting>
  <conditionalFormatting sqref="D228">
    <cfRule type="containsText" dxfId="58" priority="49" operator="containsText" text="MID-TERM:">
      <formula>NOT(ISERROR(SEARCH("MID-TERM:",D228)))</formula>
    </cfRule>
    <cfRule type="containsText" dxfId="57" priority="50" operator="containsText" text="QUIZ:">
      <formula>NOT(ISERROR(SEARCH("QUIZ:",D228)))</formula>
    </cfRule>
    <cfRule type="containsText" dxfId="56" priority="51" operator="containsText" text="TEST:">
      <formula>NOT(ISERROR(SEARCH("TEST:",D228)))</formula>
    </cfRule>
  </conditionalFormatting>
  <conditionalFormatting sqref="D236:D237">
    <cfRule type="containsText" dxfId="55" priority="52" operator="containsText" text="HANDS ON:">
      <formula>NOT(ISERROR(SEARCH("HANDS ON:",D236)))</formula>
    </cfRule>
  </conditionalFormatting>
  <conditionalFormatting sqref="D231">
    <cfRule type="containsText" dxfId="54" priority="46" operator="containsText" text="MID-TERM:">
      <formula>NOT(ISERROR(SEARCH("MID-TERM:",D231)))</formula>
    </cfRule>
    <cfRule type="containsText" dxfId="53" priority="47" operator="containsText" text="QUIZ:">
      <formula>NOT(ISERROR(SEARCH("QUIZ:",D231)))</formula>
    </cfRule>
    <cfRule type="containsText" dxfId="52" priority="48" operator="containsText" text="TEST:">
      <formula>NOT(ISERROR(SEARCH("TEST:",D231)))</formula>
    </cfRule>
  </conditionalFormatting>
  <conditionalFormatting sqref="D234">
    <cfRule type="containsText" dxfId="51" priority="43" operator="containsText" text="MID-TERM:">
      <formula>NOT(ISERROR(SEARCH("MID-TERM:",D234)))</formula>
    </cfRule>
    <cfRule type="containsText" dxfId="50" priority="44" operator="containsText" text="QUIZ:">
      <formula>NOT(ISERROR(SEARCH("QUIZ:",D234)))</formula>
    </cfRule>
    <cfRule type="containsText" dxfId="49" priority="45" operator="containsText" text="TEST:">
      <formula>NOT(ISERROR(SEARCH("TEST:",D234)))</formula>
    </cfRule>
  </conditionalFormatting>
  <conditionalFormatting sqref="D225">
    <cfRule type="containsText" dxfId="48" priority="40" operator="containsText" text="MID-TERM:">
      <formula>NOT(ISERROR(SEARCH("MID-TERM:",D225)))</formula>
    </cfRule>
    <cfRule type="containsText" dxfId="47" priority="41" operator="containsText" text="QUIZ:">
      <formula>NOT(ISERROR(SEARCH("QUIZ:",D225)))</formula>
    </cfRule>
    <cfRule type="containsText" dxfId="46" priority="42" operator="containsText" text="TEST:">
      <formula>NOT(ISERROR(SEARCH("TEST:",D225)))</formula>
    </cfRule>
  </conditionalFormatting>
  <conditionalFormatting sqref="D245">
    <cfRule type="containsText" dxfId="45" priority="36" operator="containsText" text="MID-TERM:">
      <formula>NOT(ISERROR(SEARCH("MID-TERM:",D245)))</formula>
    </cfRule>
    <cfRule type="containsText" dxfId="44" priority="37" operator="containsText" text="QUIZ:">
      <formula>NOT(ISERROR(SEARCH("QUIZ:",D245)))</formula>
    </cfRule>
    <cfRule type="containsText" dxfId="43" priority="38" operator="containsText" text="TEST:">
      <formula>NOT(ISERROR(SEARCH("TEST:",D245)))</formula>
    </cfRule>
  </conditionalFormatting>
  <conditionalFormatting sqref="D253:D254">
    <cfRule type="containsText" dxfId="42" priority="39" operator="containsText" text="HANDS ON:">
      <formula>NOT(ISERROR(SEARCH("HANDS ON:",D253)))</formula>
    </cfRule>
  </conditionalFormatting>
  <conditionalFormatting sqref="D248">
    <cfRule type="containsText" dxfId="41" priority="33" operator="containsText" text="MID-TERM:">
      <formula>NOT(ISERROR(SEARCH("MID-TERM:",D248)))</formula>
    </cfRule>
    <cfRule type="containsText" dxfId="40" priority="34" operator="containsText" text="QUIZ:">
      <formula>NOT(ISERROR(SEARCH("QUIZ:",D248)))</formula>
    </cfRule>
    <cfRule type="containsText" dxfId="39" priority="35" operator="containsText" text="TEST:">
      <formula>NOT(ISERROR(SEARCH("TEST:",D248)))</formula>
    </cfRule>
  </conditionalFormatting>
  <conditionalFormatting sqref="D251">
    <cfRule type="containsText" dxfId="38" priority="30" operator="containsText" text="MID-TERM:">
      <formula>NOT(ISERROR(SEARCH("MID-TERM:",D251)))</formula>
    </cfRule>
    <cfRule type="containsText" dxfId="37" priority="31" operator="containsText" text="QUIZ:">
      <formula>NOT(ISERROR(SEARCH("QUIZ:",D251)))</formula>
    </cfRule>
    <cfRule type="containsText" dxfId="36" priority="32" operator="containsText" text="TEST:">
      <formula>NOT(ISERROR(SEARCH("TEST:",D251)))</formula>
    </cfRule>
  </conditionalFormatting>
  <conditionalFormatting sqref="D242">
    <cfRule type="containsText" dxfId="35" priority="27" operator="containsText" text="MID-TERM:">
      <formula>NOT(ISERROR(SEARCH("MID-TERM:",D242)))</formula>
    </cfRule>
    <cfRule type="containsText" dxfId="34" priority="28" operator="containsText" text="QUIZ:">
      <formula>NOT(ISERROR(SEARCH("QUIZ:",D242)))</formula>
    </cfRule>
    <cfRule type="containsText" dxfId="33" priority="29" operator="containsText" text="TEST:">
      <formula>NOT(ISERROR(SEARCH("TEST:",D242)))</formula>
    </cfRule>
  </conditionalFormatting>
  <conditionalFormatting sqref="D262">
    <cfRule type="containsText" dxfId="32" priority="23" operator="containsText" text="MID-TERM:">
      <formula>NOT(ISERROR(SEARCH("MID-TERM:",D262)))</formula>
    </cfRule>
    <cfRule type="containsText" dxfId="31" priority="24" operator="containsText" text="QUIZ:">
      <formula>NOT(ISERROR(SEARCH("QUIZ:",D262)))</formula>
    </cfRule>
    <cfRule type="containsText" dxfId="30" priority="25" operator="containsText" text="TEST:">
      <formula>NOT(ISERROR(SEARCH("TEST:",D262)))</formula>
    </cfRule>
  </conditionalFormatting>
  <conditionalFormatting sqref="D270:D271">
    <cfRule type="containsText" dxfId="29" priority="26" operator="containsText" text="HANDS ON:">
      <formula>NOT(ISERROR(SEARCH("HANDS ON:",D270)))</formula>
    </cfRule>
  </conditionalFormatting>
  <conditionalFormatting sqref="D265">
    <cfRule type="containsText" dxfId="28" priority="20" operator="containsText" text="MID-TERM:">
      <formula>NOT(ISERROR(SEARCH("MID-TERM:",D265)))</formula>
    </cfRule>
    <cfRule type="containsText" dxfId="27" priority="21" operator="containsText" text="QUIZ:">
      <formula>NOT(ISERROR(SEARCH("QUIZ:",D265)))</formula>
    </cfRule>
    <cfRule type="containsText" dxfId="26" priority="22" operator="containsText" text="TEST:">
      <formula>NOT(ISERROR(SEARCH("TEST:",D265)))</formula>
    </cfRule>
  </conditionalFormatting>
  <conditionalFormatting sqref="D268">
    <cfRule type="containsText" dxfId="25" priority="17" operator="containsText" text="MID-TERM:">
      <formula>NOT(ISERROR(SEARCH("MID-TERM:",D268)))</formula>
    </cfRule>
    <cfRule type="containsText" dxfId="24" priority="18" operator="containsText" text="QUIZ:">
      <formula>NOT(ISERROR(SEARCH("QUIZ:",D268)))</formula>
    </cfRule>
    <cfRule type="containsText" dxfId="23" priority="19" operator="containsText" text="TEST:">
      <formula>NOT(ISERROR(SEARCH("TEST:",D268)))</formula>
    </cfRule>
  </conditionalFormatting>
  <conditionalFormatting sqref="D259">
    <cfRule type="containsText" dxfId="22" priority="14" operator="containsText" text="MID-TERM:">
      <formula>NOT(ISERROR(SEARCH("MID-TERM:",D259)))</formula>
    </cfRule>
    <cfRule type="containsText" dxfId="21" priority="15" operator="containsText" text="QUIZ:">
      <formula>NOT(ISERROR(SEARCH("QUIZ:",D259)))</formula>
    </cfRule>
    <cfRule type="containsText" dxfId="20" priority="16" operator="containsText" text="TEST:">
      <formula>NOT(ISERROR(SEARCH("TEST:",D259)))</formula>
    </cfRule>
  </conditionalFormatting>
  <conditionalFormatting sqref="D287:D288">
    <cfRule type="containsText" dxfId="19" priority="13" operator="containsText" text="HANDS ON:">
      <formula>NOT(ISERROR(SEARCH("HANDS ON:",D287)))</formula>
    </cfRule>
  </conditionalFormatting>
  <conditionalFormatting sqref="D282">
    <cfRule type="containsText" dxfId="18" priority="7" operator="containsText" text="MID-TERM:">
      <formula>NOT(ISERROR(SEARCH("MID-TERM:",D282)))</formula>
    </cfRule>
    <cfRule type="containsText" dxfId="17" priority="8" operator="containsText" text="QUIZ:">
      <formula>NOT(ISERROR(SEARCH("QUIZ:",D282)))</formula>
    </cfRule>
    <cfRule type="containsText" dxfId="16" priority="9" operator="containsText" text="TEST:">
      <formula>NOT(ISERROR(SEARCH("TEST:",D282)))</formula>
    </cfRule>
  </conditionalFormatting>
  <conditionalFormatting sqref="D285">
    <cfRule type="containsText" dxfId="15" priority="4" operator="containsText" text="MID-TERM:">
      <formula>NOT(ISERROR(SEARCH("MID-TERM:",D285)))</formula>
    </cfRule>
    <cfRule type="containsText" dxfId="14" priority="5" operator="containsText" text="QUIZ:">
      <formula>NOT(ISERROR(SEARCH("QUIZ:",D285)))</formula>
    </cfRule>
    <cfRule type="containsText" dxfId="13" priority="6" operator="containsText" text="TEST:">
      <formula>NOT(ISERROR(SEARCH("TEST:",D285)))</formula>
    </cfRule>
  </conditionalFormatting>
  <conditionalFormatting sqref="D276">
    <cfRule type="containsText" dxfId="12" priority="1" operator="containsText" text="MID-TERM:">
      <formula>NOT(ISERROR(SEARCH("MID-TERM:",D276)))</formula>
    </cfRule>
    <cfRule type="containsText" dxfId="11" priority="2" operator="containsText" text="QUIZ:">
      <formula>NOT(ISERROR(SEARCH("QUIZ:",D276)))</formula>
    </cfRule>
    <cfRule type="containsText" dxfId="10" priority="3" operator="containsText" text="TEST:">
      <formula>NOT(ISERROR(SEARCH("TEST:",D276)))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C219-FBEC-44D9-8126-F3B3CE020E41}">
  <dimension ref="A3:C34"/>
  <sheetViews>
    <sheetView workbookViewId="0">
      <selection activeCell="A3" sqref="A3"/>
    </sheetView>
  </sheetViews>
  <sheetFormatPr defaultRowHeight="14.4" x14ac:dyDescent="0.3"/>
  <cols>
    <col min="1" max="1" width="33" bestFit="1" customWidth="1"/>
    <col min="2" max="2" width="10.6640625" bestFit="1" customWidth="1"/>
    <col min="3" max="3" width="21.44140625" bestFit="1" customWidth="1"/>
  </cols>
  <sheetData>
    <row r="3" spans="1:3" x14ac:dyDescent="0.3">
      <c r="A3" s="108" t="s">
        <v>379</v>
      </c>
      <c r="B3" t="s">
        <v>377</v>
      </c>
      <c r="C3" t="s">
        <v>378</v>
      </c>
    </row>
    <row r="4" spans="1:3" x14ac:dyDescent="0.3">
      <c r="A4" s="109" t="s">
        <v>362</v>
      </c>
      <c r="B4" s="107"/>
      <c r="C4" s="107"/>
    </row>
    <row r="5" spans="1:3" x14ac:dyDescent="0.3">
      <c r="A5" s="110" t="s">
        <v>381</v>
      </c>
      <c r="B5" s="107"/>
      <c r="C5" s="107"/>
    </row>
    <row r="6" spans="1:3" x14ac:dyDescent="0.3">
      <c r="A6" s="111" t="s">
        <v>190</v>
      </c>
      <c r="B6" s="107">
        <v>4</v>
      </c>
      <c r="C6" s="107">
        <v>4</v>
      </c>
    </row>
    <row r="7" spans="1:3" x14ac:dyDescent="0.3">
      <c r="A7" s="109" t="s">
        <v>363</v>
      </c>
      <c r="B7" s="107"/>
      <c r="C7" s="107"/>
    </row>
    <row r="8" spans="1:3" x14ac:dyDescent="0.3">
      <c r="A8" s="110" t="s">
        <v>381</v>
      </c>
      <c r="B8" s="107"/>
      <c r="C8" s="107"/>
    </row>
    <row r="9" spans="1:3" x14ac:dyDescent="0.3">
      <c r="A9" s="111" t="s">
        <v>381</v>
      </c>
      <c r="B9" s="107">
        <v>4</v>
      </c>
      <c r="C9" s="107">
        <v>5</v>
      </c>
    </row>
    <row r="10" spans="1:3" x14ac:dyDescent="0.3">
      <c r="A10" s="109" t="s">
        <v>360</v>
      </c>
      <c r="B10" s="107"/>
      <c r="C10" s="107"/>
    </row>
    <row r="11" spans="1:3" x14ac:dyDescent="0.3">
      <c r="A11" s="110" t="s">
        <v>272</v>
      </c>
      <c r="B11" s="107"/>
      <c r="C11" s="107"/>
    </row>
    <row r="12" spans="1:3" x14ac:dyDescent="0.3">
      <c r="A12" s="111" t="s">
        <v>381</v>
      </c>
      <c r="B12" s="107">
        <v>2</v>
      </c>
      <c r="C12" s="107">
        <v>3</v>
      </c>
    </row>
    <row r="13" spans="1:3" x14ac:dyDescent="0.3">
      <c r="A13" s="109" t="s">
        <v>114</v>
      </c>
      <c r="B13" s="107"/>
      <c r="C13" s="107"/>
    </row>
    <row r="14" spans="1:3" x14ac:dyDescent="0.3">
      <c r="A14" s="110" t="s">
        <v>114</v>
      </c>
      <c r="B14" s="107"/>
      <c r="C14" s="107"/>
    </row>
    <row r="15" spans="1:3" x14ac:dyDescent="0.3">
      <c r="A15" s="111" t="s">
        <v>381</v>
      </c>
      <c r="B15" s="107">
        <v>2</v>
      </c>
      <c r="C15" s="107">
        <v>2</v>
      </c>
    </row>
    <row r="16" spans="1:3" x14ac:dyDescent="0.3">
      <c r="A16" s="109" t="s">
        <v>257</v>
      </c>
      <c r="B16" s="107"/>
      <c r="C16" s="107"/>
    </row>
    <row r="17" spans="1:3" x14ac:dyDescent="0.3">
      <c r="A17" s="110" t="s">
        <v>257</v>
      </c>
      <c r="B17" s="107"/>
      <c r="C17" s="107"/>
    </row>
    <row r="18" spans="1:3" x14ac:dyDescent="0.3">
      <c r="A18" s="111" t="s">
        <v>257</v>
      </c>
      <c r="B18" s="107">
        <v>5</v>
      </c>
      <c r="C18" s="107">
        <v>6</v>
      </c>
    </row>
    <row r="19" spans="1:3" x14ac:dyDescent="0.3">
      <c r="A19" s="109" t="s">
        <v>273</v>
      </c>
      <c r="B19" s="107"/>
      <c r="C19" s="107"/>
    </row>
    <row r="20" spans="1:3" x14ac:dyDescent="0.3">
      <c r="A20" s="110" t="s">
        <v>273</v>
      </c>
      <c r="B20" s="107"/>
      <c r="C20" s="107"/>
    </row>
    <row r="21" spans="1:3" x14ac:dyDescent="0.3">
      <c r="A21" s="111" t="s">
        <v>381</v>
      </c>
      <c r="B21" s="107">
        <v>5</v>
      </c>
      <c r="C21" s="107">
        <v>8</v>
      </c>
    </row>
    <row r="22" spans="1:3" x14ac:dyDescent="0.3">
      <c r="A22" s="109" t="s">
        <v>110</v>
      </c>
      <c r="B22" s="107"/>
      <c r="C22" s="107"/>
    </row>
    <row r="23" spans="1:3" x14ac:dyDescent="0.3">
      <c r="A23" s="110" t="s">
        <v>381</v>
      </c>
      <c r="B23" s="107"/>
      <c r="C23" s="107"/>
    </row>
    <row r="24" spans="1:3" x14ac:dyDescent="0.3">
      <c r="A24" s="111" t="s">
        <v>381</v>
      </c>
      <c r="B24" s="107">
        <v>1</v>
      </c>
      <c r="C24" s="107">
        <v>1</v>
      </c>
    </row>
    <row r="25" spans="1:3" x14ac:dyDescent="0.3">
      <c r="A25" s="109" t="s">
        <v>259</v>
      </c>
      <c r="B25" s="107"/>
      <c r="C25" s="107"/>
    </row>
    <row r="26" spans="1:3" x14ac:dyDescent="0.3">
      <c r="A26" s="110" t="s">
        <v>259</v>
      </c>
      <c r="B26" s="107"/>
      <c r="C26" s="107"/>
    </row>
    <row r="27" spans="1:3" x14ac:dyDescent="0.3">
      <c r="A27" s="111" t="s">
        <v>334</v>
      </c>
      <c r="B27" s="107">
        <v>6</v>
      </c>
      <c r="C27" s="107">
        <v>9</v>
      </c>
    </row>
    <row r="28" spans="1:3" x14ac:dyDescent="0.3">
      <c r="A28" s="109" t="s">
        <v>361</v>
      </c>
      <c r="B28" s="107"/>
      <c r="C28" s="107"/>
    </row>
    <row r="29" spans="1:3" x14ac:dyDescent="0.3">
      <c r="A29" s="110" t="s">
        <v>274</v>
      </c>
      <c r="B29" s="107"/>
      <c r="C29" s="107"/>
    </row>
    <row r="30" spans="1:3" x14ac:dyDescent="0.3">
      <c r="A30" s="111" t="s">
        <v>381</v>
      </c>
      <c r="B30" s="107">
        <v>7</v>
      </c>
      <c r="C30" s="107">
        <v>10</v>
      </c>
    </row>
    <row r="31" spans="1:3" x14ac:dyDescent="0.3">
      <c r="A31" s="109" t="s">
        <v>258</v>
      </c>
      <c r="B31" s="107"/>
      <c r="C31" s="107"/>
    </row>
    <row r="32" spans="1:3" x14ac:dyDescent="0.3">
      <c r="A32" s="110" t="s">
        <v>258</v>
      </c>
      <c r="B32" s="107"/>
      <c r="C32" s="107"/>
    </row>
    <row r="33" spans="1:3" x14ac:dyDescent="0.3">
      <c r="A33" s="111" t="s">
        <v>381</v>
      </c>
      <c r="B33" s="107">
        <v>5</v>
      </c>
      <c r="C33" s="107">
        <v>7</v>
      </c>
    </row>
    <row r="34" spans="1:3" x14ac:dyDescent="0.3">
      <c r="A34" s="109" t="s">
        <v>380</v>
      </c>
      <c r="B34" s="107">
        <v>41</v>
      </c>
      <c r="C34" s="10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24DE-001B-4D70-8578-FC9A408D6B7F}">
  <dimension ref="A1:E82"/>
  <sheetViews>
    <sheetView workbookViewId="0">
      <selection activeCell="A2" sqref="A2:E11"/>
    </sheetView>
  </sheetViews>
  <sheetFormatPr defaultRowHeight="14.4" x14ac:dyDescent="0.3"/>
  <cols>
    <col min="1" max="1" width="8.88671875" style="93"/>
    <col min="2" max="2" width="10.6640625" style="93" customWidth="1"/>
    <col min="3" max="5" width="50.77734375" customWidth="1"/>
  </cols>
  <sheetData>
    <row r="1" spans="1:5" s="102" customFormat="1" ht="25.2" x14ac:dyDescent="0.3">
      <c r="A1" s="101" t="s">
        <v>0</v>
      </c>
      <c r="B1" s="101" t="s">
        <v>373</v>
      </c>
      <c r="C1" s="101" t="s">
        <v>370</v>
      </c>
      <c r="D1" s="101" t="s">
        <v>369</v>
      </c>
      <c r="E1" s="101" t="s">
        <v>99</v>
      </c>
    </row>
    <row r="2" spans="1:5" x14ac:dyDescent="0.3">
      <c r="A2" s="94">
        <v>1</v>
      </c>
      <c r="B2" s="94">
        <f>IFERROR(MATCH(C2,Subjects,0),"")</f>
        <v>1</v>
      </c>
      <c r="C2" s="1" t="s">
        <v>110</v>
      </c>
      <c r="D2" s="1"/>
      <c r="E2" s="1"/>
    </row>
    <row r="3" spans="1:5" x14ac:dyDescent="0.3">
      <c r="A3" s="94">
        <v>2</v>
      </c>
      <c r="B3" s="94">
        <f>IFERROR(MATCH(C3,Subjects,0),"")</f>
        <v>2</v>
      </c>
      <c r="C3" s="1" t="s">
        <v>114</v>
      </c>
      <c r="D3" s="1" t="s">
        <v>114</v>
      </c>
      <c r="E3" s="1"/>
    </row>
    <row r="4" spans="1:5" x14ac:dyDescent="0.3">
      <c r="A4" s="94">
        <v>2</v>
      </c>
      <c r="B4" s="94">
        <f>IFERROR(MATCH(C4,Subjects,0),"")</f>
        <v>3</v>
      </c>
      <c r="C4" s="1" t="s">
        <v>360</v>
      </c>
      <c r="D4" s="1" t="s">
        <v>272</v>
      </c>
      <c r="E4" s="1"/>
    </row>
    <row r="5" spans="1:5" x14ac:dyDescent="0.3">
      <c r="A5" s="94">
        <v>4</v>
      </c>
      <c r="B5" s="94">
        <f>IFERROR(MATCH(C5,Subjects,0),"")</f>
        <v>4</v>
      </c>
      <c r="C5" s="1" t="s">
        <v>362</v>
      </c>
      <c r="D5" s="1"/>
      <c r="E5" s="1" t="s">
        <v>190</v>
      </c>
    </row>
    <row r="6" spans="1:5" x14ac:dyDescent="0.3">
      <c r="A6" s="94">
        <v>4</v>
      </c>
      <c r="B6" s="94">
        <f>IFERROR(MATCH(C6,Subjects,0),"")</f>
        <v>5</v>
      </c>
      <c r="C6" s="1" t="s">
        <v>363</v>
      </c>
      <c r="D6" s="1"/>
      <c r="E6" s="1"/>
    </row>
    <row r="7" spans="1:5" x14ac:dyDescent="0.3">
      <c r="A7" s="94">
        <v>5</v>
      </c>
      <c r="B7" s="94">
        <f>IFERROR(MATCH(C7,Subjects,0),"")</f>
        <v>6</v>
      </c>
      <c r="C7" s="1" t="s">
        <v>257</v>
      </c>
      <c r="D7" s="1" t="s">
        <v>257</v>
      </c>
      <c r="E7" s="1" t="s">
        <v>257</v>
      </c>
    </row>
    <row r="8" spans="1:5" x14ac:dyDescent="0.3">
      <c r="A8" s="94">
        <v>5</v>
      </c>
      <c r="B8" s="94">
        <f>IFERROR(MATCH(C8,Subjects,0),"")</f>
        <v>7</v>
      </c>
      <c r="C8" s="1" t="s">
        <v>258</v>
      </c>
      <c r="D8" s="1" t="s">
        <v>258</v>
      </c>
      <c r="E8" s="1"/>
    </row>
    <row r="9" spans="1:5" x14ac:dyDescent="0.3">
      <c r="A9" s="94">
        <v>5</v>
      </c>
      <c r="B9" s="94">
        <f>IFERROR(MATCH(C9,Subjects,0),"")</f>
        <v>8</v>
      </c>
      <c r="C9" s="1" t="s">
        <v>273</v>
      </c>
      <c r="D9" s="1" t="s">
        <v>273</v>
      </c>
      <c r="E9" s="1"/>
    </row>
    <row r="10" spans="1:5" x14ac:dyDescent="0.3">
      <c r="A10" s="94">
        <v>6</v>
      </c>
      <c r="B10" s="94">
        <f>IFERROR(MATCH(C10,Subjects,0),"")</f>
        <v>9</v>
      </c>
      <c r="C10" s="1" t="s">
        <v>259</v>
      </c>
      <c r="D10" s="1" t="s">
        <v>259</v>
      </c>
      <c r="E10" s="1" t="s">
        <v>334</v>
      </c>
    </row>
    <row r="11" spans="1:5" x14ac:dyDescent="0.3">
      <c r="A11" s="94">
        <v>7</v>
      </c>
      <c r="B11" s="94">
        <f>IFERROR(MATCH(C11,Subjects,0),"")</f>
        <v>10</v>
      </c>
      <c r="C11" s="1" t="s">
        <v>361</v>
      </c>
      <c r="D11" s="1" t="s">
        <v>274</v>
      </c>
      <c r="E11" s="1"/>
    </row>
    <row r="12" spans="1:5" x14ac:dyDescent="0.3">
      <c r="A12" s="94"/>
      <c r="B12" s="94" t="str">
        <f>IFERROR(MATCH(C12,Subjects,0),"")</f>
        <v/>
      </c>
      <c r="C12" s="1"/>
      <c r="D12" s="1"/>
      <c r="E12" s="1"/>
    </row>
    <row r="13" spans="1:5" x14ac:dyDescent="0.3">
      <c r="A13" s="94"/>
      <c r="B13" s="94" t="str">
        <f>IFERROR(MATCH(C13,Subjects,0),"")</f>
        <v/>
      </c>
      <c r="C13" s="1"/>
      <c r="D13" s="1"/>
      <c r="E13" s="1"/>
    </row>
    <row r="14" spans="1:5" x14ac:dyDescent="0.3">
      <c r="A14" s="94"/>
      <c r="B14" s="94" t="str">
        <f>IFERROR(MATCH(C14,Subjects,0),"")</f>
        <v/>
      </c>
      <c r="C14" s="1"/>
      <c r="D14" s="1"/>
      <c r="E14" s="1"/>
    </row>
    <row r="15" spans="1:5" x14ac:dyDescent="0.3">
      <c r="A15" s="94"/>
      <c r="B15" s="94" t="str">
        <f>IFERROR(MATCH(C15,Subjects,0),"")</f>
        <v/>
      </c>
      <c r="C15" s="1"/>
      <c r="D15" s="1"/>
      <c r="E15" s="1"/>
    </row>
    <row r="16" spans="1:5" x14ac:dyDescent="0.3">
      <c r="A16" s="94"/>
      <c r="B16" s="94" t="str">
        <f>IFERROR(MATCH(C16,Subjects,0),"")</f>
        <v/>
      </c>
      <c r="C16" s="1"/>
      <c r="D16" s="1"/>
      <c r="E16" s="1"/>
    </row>
    <row r="17" spans="1:5" x14ac:dyDescent="0.3">
      <c r="A17" s="94"/>
      <c r="B17" s="94" t="str">
        <f>IFERROR(MATCH(C17,Subjects,0),"")</f>
        <v/>
      </c>
      <c r="C17" s="1"/>
      <c r="D17" s="1"/>
      <c r="E17" s="1"/>
    </row>
    <row r="18" spans="1:5" x14ac:dyDescent="0.3">
      <c r="A18" s="94"/>
      <c r="B18" s="94" t="str">
        <f>IFERROR(MATCH(C18,Subjects,0),"")</f>
        <v/>
      </c>
      <c r="C18" s="1"/>
      <c r="D18" s="1"/>
      <c r="E18" s="1"/>
    </row>
    <row r="19" spans="1:5" x14ac:dyDescent="0.3">
      <c r="A19" s="94"/>
      <c r="B19" s="94" t="str">
        <f>IFERROR(MATCH(C19,Subjects,0),"")</f>
        <v/>
      </c>
      <c r="C19" s="1"/>
      <c r="D19" s="1"/>
      <c r="E19" s="1"/>
    </row>
    <row r="20" spans="1:5" x14ac:dyDescent="0.3">
      <c r="A20" s="94"/>
      <c r="B20" s="94" t="str">
        <f>IFERROR(MATCH(C20,Subjects,0),"")</f>
        <v/>
      </c>
      <c r="C20" s="1"/>
      <c r="D20" s="1"/>
      <c r="E20" s="1"/>
    </row>
    <row r="21" spans="1:5" x14ac:dyDescent="0.3">
      <c r="A21" s="94"/>
      <c r="B21" s="94" t="str">
        <f>IFERROR(MATCH(C21,Subjects,0),"")</f>
        <v/>
      </c>
      <c r="C21" s="1"/>
      <c r="D21" s="1"/>
      <c r="E21" s="1"/>
    </row>
    <row r="22" spans="1:5" x14ac:dyDescent="0.3">
      <c r="A22" s="94"/>
      <c r="B22" s="94" t="str">
        <f>IFERROR(MATCH(C22,Subjects,0),"")</f>
        <v/>
      </c>
      <c r="C22" s="1"/>
      <c r="D22" s="1"/>
      <c r="E22" s="1"/>
    </row>
    <row r="23" spans="1:5" x14ac:dyDescent="0.3">
      <c r="A23" s="94"/>
      <c r="B23" s="94" t="str">
        <f>IFERROR(MATCH(C23,Subjects,0),"")</f>
        <v/>
      </c>
      <c r="C23" s="1"/>
      <c r="D23" s="1"/>
      <c r="E23" s="1"/>
    </row>
    <row r="24" spans="1:5" x14ac:dyDescent="0.3">
      <c r="A24" s="94"/>
      <c r="B24" s="94" t="str">
        <f>IFERROR(MATCH(C24,Subjects,0),"")</f>
        <v/>
      </c>
      <c r="C24" s="1"/>
      <c r="D24" s="1"/>
      <c r="E24" s="1"/>
    </row>
    <row r="25" spans="1:5" x14ac:dyDescent="0.3">
      <c r="A25" s="94"/>
      <c r="B25" s="94" t="str">
        <f>IFERROR(MATCH(C25,Subjects,0),"")</f>
        <v/>
      </c>
      <c r="C25" s="1"/>
      <c r="D25" s="1"/>
      <c r="E25" s="1"/>
    </row>
    <row r="26" spans="1:5" x14ac:dyDescent="0.3">
      <c r="A26" s="94"/>
      <c r="B26" s="94" t="str">
        <f>IFERROR(MATCH(C26,Subjects,0),"")</f>
        <v/>
      </c>
      <c r="C26" s="1"/>
      <c r="D26" s="1"/>
      <c r="E26" s="1"/>
    </row>
    <row r="27" spans="1:5" x14ac:dyDescent="0.3">
      <c r="A27" s="94"/>
      <c r="B27" s="94" t="str">
        <f>IFERROR(MATCH(C27,Subjects,0),"")</f>
        <v/>
      </c>
      <c r="C27" s="1"/>
      <c r="D27" s="1"/>
      <c r="E27" s="1"/>
    </row>
    <row r="28" spans="1:5" x14ac:dyDescent="0.3">
      <c r="A28" s="94"/>
      <c r="B28" s="94" t="str">
        <f>IFERROR(MATCH(C28,Subjects,0),"")</f>
        <v/>
      </c>
      <c r="C28" s="1"/>
      <c r="D28" s="1"/>
      <c r="E28" s="1"/>
    </row>
    <row r="29" spans="1:5" x14ac:dyDescent="0.3">
      <c r="A29" s="94"/>
      <c r="B29" s="94" t="str">
        <f>IFERROR(MATCH(C29,Subjects,0),"")</f>
        <v/>
      </c>
      <c r="C29" s="1"/>
      <c r="D29" s="1"/>
      <c r="E29" s="1"/>
    </row>
    <row r="30" spans="1:5" x14ac:dyDescent="0.3">
      <c r="A30" s="94"/>
      <c r="B30" s="94" t="str">
        <f>IFERROR(MATCH(C30,Subjects,0),"")</f>
        <v/>
      </c>
      <c r="C30" s="1"/>
      <c r="D30" s="1"/>
      <c r="E30" s="1"/>
    </row>
    <row r="31" spans="1:5" x14ac:dyDescent="0.3">
      <c r="A31" s="94"/>
      <c r="B31" s="94" t="str">
        <f>IFERROR(MATCH(C31,Subjects,0),"")</f>
        <v/>
      </c>
      <c r="C31" s="1"/>
      <c r="D31" s="1"/>
      <c r="E31" s="1"/>
    </row>
    <row r="32" spans="1:5" x14ac:dyDescent="0.3">
      <c r="A32" s="94"/>
      <c r="B32" s="94" t="str">
        <f>IFERROR(MATCH(C32,Subjects,0),"")</f>
        <v/>
      </c>
      <c r="C32" s="1"/>
      <c r="D32" s="1"/>
      <c r="E32" s="1"/>
    </row>
    <row r="33" spans="1:5" x14ac:dyDescent="0.3">
      <c r="A33" s="94"/>
      <c r="B33" s="94" t="str">
        <f>IFERROR(MATCH(C33,Subjects,0),"")</f>
        <v/>
      </c>
      <c r="C33" s="1"/>
      <c r="D33" s="1"/>
      <c r="E33" s="1"/>
    </row>
    <row r="34" spans="1:5" x14ac:dyDescent="0.3">
      <c r="A34" s="94"/>
      <c r="B34" s="94" t="str">
        <f>IFERROR(MATCH(C34,Subjects,0),"")</f>
        <v/>
      </c>
      <c r="C34" s="1"/>
      <c r="D34" s="1"/>
      <c r="E34" s="1"/>
    </row>
    <row r="35" spans="1:5" x14ac:dyDescent="0.3">
      <c r="A35" s="94"/>
      <c r="B35" s="94" t="str">
        <f>IFERROR(MATCH(C35,Subjects,0),"")</f>
        <v/>
      </c>
      <c r="C35" s="1"/>
      <c r="D35" s="1"/>
      <c r="E35" s="1"/>
    </row>
    <row r="36" spans="1:5" x14ac:dyDescent="0.3">
      <c r="A36" s="94"/>
      <c r="B36" s="94" t="str">
        <f>IFERROR(MATCH(C36,Subjects,0),"")</f>
        <v/>
      </c>
      <c r="C36" s="1"/>
      <c r="D36" s="1"/>
      <c r="E36" s="1"/>
    </row>
    <row r="37" spans="1:5" x14ac:dyDescent="0.3">
      <c r="A37" s="94"/>
      <c r="B37" s="94" t="str">
        <f>IFERROR(MATCH(C37,Subjects,0),"")</f>
        <v/>
      </c>
      <c r="C37" s="1"/>
      <c r="D37" s="1"/>
      <c r="E37" s="1"/>
    </row>
    <row r="38" spans="1:5" x14ac:dyDescent="0.3">
      <c r="A38" s="94"/>
      <c r="B38" s="94" t="str">
        <f>IFERROR(MATCH(C38,Subjects,0),"")</f>
        <v/>
      </c>
      <c r="C38" s="1"/>
      <c r="D38" s="1"/>
      <c r="E38" s="1"/>
    </row>
    <row r="39" spans="1:5" x14ac:dyDescent="0.3">
      <c r="A39" s="94"/>
      <c r="B39" s="94" t="str">
        <f>IFERROR(MATCH(C39,Subjects,0),"")</f>
        <v/>
      </c>
      <c r="C39" s="1"/>
      <c r="D39" s="1"/>
      <c r="E39" s="1"/>
    </row>
    <row r="40" spans="1:5" x14ac:dyDescent="0.3">
      <c r="A40" s="94"/>
      <c r="B40" s="94" t="str">
        <f>IFERROR(MATCH(C40,Subjects,0),"")</f>
        <v/>
      </c>
      <c r="C40" s="1"/>
      <c r="D40" s="1"/>
      <c r="E40" s="1"/>
    </row>
    <row r="41" spans="1:5" x14ac:dyDescent="0.3">
      <c r="A41" s="94"/>
      <c r="B41" s="94" t="str">
        <f>IFERROR(MATCH(C41,Subjects,0),"")</f>
        <v/>
      </c>
      <c r="C41" s="1"/>
      <c r="D41" s="1"/>
      <c r="E41" s="1"/>
    </row>
    <row r="42" spans="1:5" x14ac:dyDescent="0.3">
      <c r="A42" s="94"/>
      <c r="B42" s="94" t="str">
        <f>IFERROR(MATCH(C42,Subjects,0),"")</f>
        <v/>
      </c>
      <c r="C42" s="1"/>
      <c r="D42" s="1"/>
      <c r="E42" s="1"/>
    </row>
    <row r="43" spans="1:5" x14ac:dyDescent="0.3">
      <c r="A43" s="94"/>
      <c r="B43" s="94" t="str">
        <f>IFERROR(MATCH(C43,Subjects,0),"")</f>
        <v/>
      </c>
      <c r="C43" s="1"/>
      <c r="D43" s="1"/>
      <c r="E43" s="1"/>
    </row>
    <row r="44" spans="1:5" x14ac:dyDescent="0.3">
      <c r="A44" s="94"/>
      <c r="B44" s="94" t="str">
        <f>IFERROR(MATCH(C44,Subjects,0),"")</f>
        <v/>
      </c>
      <c r="C44" s="1"/>
      <c r="D44" s="1"/>
      <c r="E44" s="1"/>
    </row>
    <row r="45" spans="1:5" x14ac:dyDescent="0.3">
      <c r="A45" s="94"/>
      <c r="B45" s="94" t="str">
        <f>IFERROR(MATCH(C45,Subjects,0),"")</f>
        <v/>
      </c>
      <c r="C45" s="1"/>
      <c r="D45" s="1"/>
      <c r="E45" s="1"/>
    </row>
    <row r="46" spans="1:5" x14ac:dyDescent="0.3">
      <c r="A46" s="94"/>
      <c r="B46" s="94" t="str">
        <f>IFERROR(MATCH(C46,Subjects,0),"")</f>
        <v/>
      </c>
      <c r="C46" s="1"/>
      <c r="D46" s="1"/>
      <c r="E46" s="1"/>
    </row>
    <row r="47" spans="1:5" x14ac:dyDescent="0.3">
      <c r="A47" s="94"/>
      <c r="B47" s="94" t="str">
        <f>IFERROR(MATCH(C47,Subjects,0),"")</f>
        <v/>
      </c>
      <c r="C47" s="1"/>
      <c r="D47" s="1"/>
      <c r="E47" s="1"/>
    </row>
    <row r="48" spans="1:5" x14ac:dyDescent="0.3">
      <c r="A48" s="94"/>
      <c r="B48" s="94" t="str">
        <f>IFERROR(MATCH(C48,Subjects,0),"")</f>
        <v/>
      </c>
      <c r="C48" s="1"/>
      <c r="D48" s="1"/>
      <c r="E48" s="1"/>
    </row>
    <row r="49" spans="1:5" x14ac:dyDescent="0.3">
      <c r="A49" s="94"/>
      <c r="B49" s="94" t="str">
        <f>IFERROR(MATCH(C49,Subjects,0),"")</f>
        <v/>
      </c>
      <c r="C49" s="1"/>
      <c r="D49" s="1"/>
      <c r="E49" s="1"/>
    </row>
    <row r="50" spans="1:5" x14ac:dyDescent="0.3">
      <c r="A50" s="94"/>
      <c r="B50" s="94" t="str">
        <f>IFERROR(MATCH(C50,Subjects,0),"")</f>
        <v/>
      </c>
      <c r="C50" s="1"/>
      <c r="D50" s="1"/>
      <c r="E50" s="1"/>
    </row>
    <row r="51" spans="1:5" x14ac:dyDescent="0.3">
      <c r="A51" s="94"/>
      <c r="B51" s="94" t="str">
        <f>IFERROR(MATCH(C51,Subjects,0),"")</f>
        <v/>
      </c>
      <c r="C51" s="1"/>
      <c r="D51" s="1"/>
      <c r="E51" s="1"/>
    </row>
    <row r="52" spans="1:5" x14ac:dyDescent="0.3">
      <c r="A52" s="94"/>
      <c r="B52" s="94" t="str">
        <f>IFERROR(MATCH(C52,Subjects,0),"")</f>
        <v/>
      </c>
      <c r="C52" s="1"/>
      <c r="D52" s="1"/>
      <c r="E52" s="1"/>
    </row>
    <row r="53" spans="1:5" x14ac:dyDescent="0.3">
      <c r="A53" s="94"/>
      <c r="B53" s="94" t="str">
        <f>IFERROR(MATCH(C53,Subjects,0),"")</f>
        <v/>
      </c>
      <c r="C53" s="1"/>
      <c r="D53" s="1"/>
      <c r="E53" s="1"/>
    </row>
    <row r="54" spans="1:5" x14ac:dyDescent="0.3">
      <c r="A54" s="94"/>
      <c r="B54" s="94" t="str">
        <f>IFERROR(MATCH(C54,Subjects,0),"")</f>
        <v/>
      </c>
      <c r="C54" s="1"/>
      <c r="D54" s="1"/>
      <c r="E54" s="1"/>
    </row>
    <row r="55" spans="1:5" x14ac:dyDescent="0.3">
      <c r="A55" s="94"/>
      <c r="B55" s="94" t="str">
        <f>IFERROR(MATCH(C55,Subjects,0),"")</f>
        <v/>
      </c>
      <c r="C55" s="1"/>
      <c r="D55" s="1"/>
      <c r="E55" s="1"/>
    </row>
    <row r="56" spans="1:5" x14ac:dyDescent="0.3">
      <c r="A56" s="94"/>
      <c r="B56" s="94" t="str">
        <f>IFERROR(MATCH(C56,Subjects,0),"")</f>
        <v/>
      </c>
      <c r="C56" s="1"/>
      <c r="D56" s="1"/>
      <c r="E56" s="1"/>
    </row>
    <row r="57" spans="1:5" x14ac:dyDescent="0.3">
      <c r="A57" s="94"/>
      <c r="B57" s="94" t="str">
        <f>IFERROR(MATCH(C57,Subjects,0),"")</f>
        <v/>
      </c>
      <c r="C57" s="1"/>
      <c r="D57" s="1"/>
      <c r="E57" s="1"/>
    </row>
    <row r="58" spans="1:5" x14ac:dyDescent="0.3">
      <c r="A58" s="94"/>
      <c r="B58" s="94" t="str">
        <f>IFERROR(MATCH(C58,Subjects,0),"")</f>
        <v/>
      </c>
      <c r="C58" s="1"/>
      <c r="D58" s="1"/>
      <c r="E58" s="1"/>
    </row>
    <row r="59" spans="1:5" x14ac:dyDescent="0.3">
      <c r="A59" s="94"/>
      <c r="B59" s="94" t="str">
        <f>IFERROR(MATCH(C59,Subjects,0),"")</f>
        <v/>
      </c>
      <c r="C59" s="1"/>
      <c r="D59" s="1"/>
      <c r="E59" s="1"/>
    </row>
    <row r="60" spans="1:5" x14ac:dyDescent="0.3">
      <c r="A60" s="94"/>
      <c r="B60" s="94" t="str">
        <f>IFERROR(MATCH(C60,Subjects,0),"")</f>
        <v/>
      </c>
      <c r="C60" s="1"/>
      <c r="D60" s="1"/>
      <c r="E60" s="1"/>
    </row>
    <row r="61" spans="1:5" x14ac:dyDescent="0.3">
      <c r="A61" s="94"/>
      <c r="B61" s="94" t="str">
        <f>IFERROR(MATCH(C61,Subjects,0),"")</f>
        <v/>
      </c>
      <c r="C61" s="1"/>
      <c r="D61" s="1"/>
      <c r="E61" s="1"/>
    </row>
    <row r="62" spans="1:5" x14ac:dyDescent="0.3">
      <c r="A62" s="94"/>
      <c r="B62" s="94" t="str">
        <f>IFERROR(MATCH(C62,Subjects,0),"")</f>
        <v/>
      </c>
      <c r="C62" s="1"/>
      <c r="D62" s="1"/>
      <c r="E62" s="1"/>
    </row>
    <row r="63" spans="1:5" x14ac:dyDescent="0.3">
      <c r="A63" s="94"/>
      <c r="B63" s="94" t="str">
        <f>IFERROR(MATCH(C63,Subjects,0),"")</f>
        <v/>
      </c>
      <c r="C63" s="1"/>
      <c r="D63" s="1"/>
      <c r="E63" s="1"/>
    </row>
    <row r="64" spans="1:5" x14ac:dyDescent="0.3">
      <c r="A64" s="94"/>
      <c r="B64" s="94" t="str">
        <f>IFERROR(MATCH(C64,Subjects,0),"")</f>
        <v/>
      </c>
      <c r="C64" s="1"/>
      <c r="D64" s="1"/>
      <c r="E64" s="1"/>
    </row>
    <row r="65" spans="1:5" x14ac:dyDescent="0.3">
      <c r="A65" s="94"/>
      <c r="B65" s="94" t="str">
        <f>IFERROR(MATCH(C65,Subjects,0),"")</f>
        <v/>
      </c>
      <c r="C65" s="1"/>
      <c r="D65" s="1"/>
      <c r="E65" s="1"/>
    </row>
    <row r="66" spans="1:5" x14ac:dyDescent="0.3">
      <c r="A66" s="94"/>
      <c r="B66" s="94" t="str">
        <f>IFERROR(MATCH(C66,Subjects,0),"")</f>
        <v/>
      </c>
      <c r="C66" s="1"/>
      <c r="D66" s="1"/>
      <c r="E66" s="1"/>
    </row>
    <row r="67" spans="1:5" x14ac:dyDescent="0.3">
      <c r="A67" s="94"/>
      <c r="B67" s="94" t="str">
        <f>IFERROR(MATCH(C67,Subjects,0),"")</f>
        <v/>
      </c>
      <c r="C67" s="1"/>
      <c r="D67" s="1"/>
      <c r="E67" s="1"/>
    </row>
    <row r="68" spans="1:5" x14ac:dyDescent="0.3">
      <c r="A68" s="94"/>
      <c r="B68" s="94" t="str">
        <f>IFERROR(MATCH(C68,Subjects,0),"")</f>
        <v/>
      </c>
      <c r="C68" s="1"/>
      <c r="D68" s="1"/>
      <c r="E68" s="1"/>
    </row>
    <row r="69" spans="1:5" x14ac:dyDescent="0.3">
      <c r="A69" s="94"/>
      <c r="B69" s="94" t="str">
        <f>IFERROR(MATCH(C69,Subjects,0),"")</f>
        <v/>
      </c>
      <c r="C69" s="1"/>
      <c r="D69" s="1"/>
      <c r="E69" s="1"/>
    </row>
    <row r="70" spans="1:5" x14ac:dyDescent="0.3">
      <c r="A70" s="94"/>
      <c r="B70" s="94" t="str">
        <f>IFERROR(MATCH(C70,Subjects,0),"")</f>
        <v/>
      </c>
      <c r="C70" s="1"/>
      <c r="D70" s="1"/>
      <c r="E70" s="1"/>
    </row>
    <row r="71" spans="1:5" x14ac:dyDescent="0.3">
      <c r="A71" s="94"/>
      <c r="B71" s="94" t="str">
        <f>IFERROR(MATCH(C71,Subjects,0),"")</f>
        <v/>
      </c>
      <c r="C71" s="1"/>
      <c r="D71" s="1"/>
      <c r="E71" s="1"/>
    </row>
    <row r="72" spans="1:5" x14ac:dyDescent="0.3">
      <c r="A72" s="94"/>
      <c r="B72" s="94" t="str">
        <f>IFERROR(MATCH(C72,Subjects,0),"")</f>
        <v/>
      </c>
      <c r="C72" s="1"/>
      <c r="D72" s="1"/>
      <c r="E72" s="1"/>
    </row>
    <row r="73" spans="1:5" x14ac:dyDescent="0.3">
      <c r="A73" s="94"/>
      <c r="B73" s="94" t="str">
        <f>IFERROR(MATCH(C73,Subjects,0),"")</f>
        <v/>
      </c>
      <c r="C73" s="1"/>
      <c r="D73" s="1"/>
      <c r="E73" s="1"/>
    </row>
    <row r="74" spans="1:5" x14ac:dyDescent="0.3">
      <c r="A74" s="94"/>
      <c r="B74" s="94" t="str">
        <f>IFERROR(MATCH(C74,Subjects,0),"")</f>
        <v/>
      </c>
      <c r="C74" s="1"/>
      <c r="D74" s="1"/>
      <c r="E74" s="1"/>
    </row>
    <row r="75" spans="1:5" x14ac:dyDescent="0.3">
      <c r="A75" s="94"/>
      <c r="B75" s="94" t="str">
        <f>IFERROR(MATCH(C75,Subjects,0),"")</f>
        <v/>
      </c>
      <c r="C75" s="1"/>
      <c r="D75" s="1"/>
      <c r="E75" s="1"/>
    </row>
    <row r="76" spans="1:5" x14ac:dyDescent="0.3">
      <c r="A76" s="94"/>
      <c r="B76" s="94" t="str">
        <f>IFERROR(MATCH(C76,Subjects,0),"")</f>
        <v/>
      </c>
      <c r="C76" s="1"/>
      <c r="D76" s="1"/>
      <c r="E76" s="1"/>
    </row>
    <row r="77" spans="1:5" x14ac:dyDescent="0.3">
      <c r="A77" s="94"/>
      <c r="B77" s="94" t="str">
        <f>IFERROR(MATCH(C77,Subjects,0),"")</f>
        <v/>
      </c>
      <c r="C77" s="1"/>
      <c r="D77" s="1"/>
      <c r="E77" s="1"/>
    </row>
    <row r="78" spans="1:5" x14ac:dyDescent="0.3">
      <c r="A78" s="94"/>
      <c r="B78" s="94" t="str">
        <f>IFERROR(MATCH(C78,Subjects,0),"")</f>
        <v/>
      </c>
      <c r="C78" s="1"/>
      <c r="D78" s="1"/>
      <c r="E78" s="1"/>
    </row>
    <row r="79" spans="1:5" x14ac:dyDescent="0.3">
      <c r="A79" s="94"/>
      <c r="B79" s="94" t="str">
        <f>IFERROR(MATCH(C79,Subjects,0),"")</f>
        <v/>
      </c>
      <c r="C79" s="1"/>
      <c r="D79" s="1"/>
      <c r="E79" s="1"/>
    </row>
    <row r="80" spans="1:5" x14ac:dyDescent="0.3">
      <c r="A80" s="94"/>
      <c r="B80" s="94" t="str">
        <f>IFERROR(MATCH(C80,Subjects,0),"")</f>
        <v/>
      </c>
      <c r="C80" s="1"/>
      <c r="D80" s="1"/>
      <c r="E80" s="1"/>
    </row>
    <row r="81" spans="1:5" x14ac:dyDescent="0.3">
      <c r="A81" s="94"/>
      <c r="B81" s="94" t="str">
        <f>IFERROR(MATCH(C81,Subjects,0),"")</f>
        <v/>
      </c>
      <c r="C81" s="1"/>
      <c r="D81" s="1"/>
      <c r="E81" s="1"/>
    </row>
    <row r="82" spans="1:5" x14ac:dyDescent="0.3">
      <c r="A82" s="94"/>
      <c r="B82" s="94" t="str">
        <f>IFERROR(MATCH(C82,Subjects,0),"")</f>
        <v/>
      </c>
      <c r="C82" s="1"/>
      <c r="D82" s="1"/>
      <c r="E82" s="1"/>
    </row>
  </sheetData>
  <dataValidations count="3">
    <dataValidation type="list" allowBlank="1" showInputMessage="1" showErrorMessage="1" sqref="C2:C82" xr:uid="{E8737A4A-EE05-4439-BBE5-E1018B6E07E6}">
      <formula1>Subjects</formula1>
    </dataValidation>
    <dataValidation type="list" allowBlank="1" showInputMessage="1" showErrorMessage="1" sqref="D2:D82" xr:uid="{F107501D-6114-47C6-A979-1E4EA61D3A36}">
      <formula1>Worksheets</formula1>
    </dataValidation>
    <dataValidation type="list" allowBlank="1" showInputMessage="1" showErrorMessage="1" sqref="E2:E82" xr:uid="{0B4AB100-FBCB-4BAE-811A-2FF60A880B2D}">
      <formula1>INDEX(Labs,,2)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30BC-AF93-4A58-9025-0BE4ADFF3564}">
  <dimension ref="A1:A80"/>
  <sheetViews>
    <sheetView workbookViewId="0"/>
  </sheetViews>
  <sheetFormatPr defaultRowHeight="14.4" x14ac:dyDescent="0.3"/>
  <cols>
    <col min="1" max="1" width="32.6640625" customWidth="1"/>
  </cols>
  <sheetData>
    <row r="1" spans="1:1" x14ac:dyDescent="0.3">
      <c r="A1" s="45" t="s">
        <v>372</v>
      </c>
    </row>
    <row r="2" spans="1:1" x14ac:dyDescent="0.3">
      <c r="A2" s="53" t="s">
        <v>114</v>
      </c>
    </row>
    <row r="3" spans="1:1" x14ac:dyDescent="0.3">
      <c r="A3" s="53" t="s">
        <v>272</v>
      </c>
    </row>
    <row r="4" spans="1:1" x14ac:dyDescent="0.3">
      <c r="A4" s="53" t="s">
        <v>257</v>
      </c>
    </row>
    <row r="5" spans="1:1" x14ac:dyDescent="0.3">
      <c r="A5" s="53" t="s">
        <v>258</v>
      </c>
    </row>
    <row r="6" spans="1:1" x14ac:dyDescent="0.3">
      <c r="A6" s="53" t="s">
        <v>273</v>
      </c>
    </row>
    <row r="7" spans="1:1" x14ac:dyDescent="0.3">
      <c r="A7" s="53" t="s">
        <v>259</v>
      </c>
    </row>
    <row r="8" spans="1:1" x14ac:dyDescent="0.3">
      <c r="A8" s="53" t="s">
        <v>274</v>
      </c>
    </row>
    <row r="9" spans="1:1" x14ac:dyDescent="0.3">
      <c r="A9" s="53" t="s">
        <v>276</v>
      </c>
    </row>
    <row r="10" spans="1:1" x14ac:dyDescent="0.3">
      <c r="A10" s="53" t="s">
        <v>261</v>
      </c>
    </row>
    <row r="11" spans="1:1" x14ac:dyDescent="0.3">
      <c r="A11" s="53" t="s">
        <v>277</v>
      </c>
    </row>
    <row r="12" spans="1:1" x14ac:dyDescent="0.3">
      <c r="A12" s="53" t="s">
        <v>275</v>
      </c>
    </row>
    <row r="13" spans="1:1" x14ac:dyDescent="0.3">
      <c r="A13" s="53" t="s">
        <v>278</v>
      </c>
    </row>
    <row r="14" spans="1:1" x14ac:dyDescent="0.3">
      <c r="A14" s="53" t="s">
        <v>279</v>
      </c>
    </row>
    <row r="15" spans="1:1" x14ac:dyDescent="0.3">
      <c r="A15" s="53" t="s">
        <v>263</v>
      </c>
    </row>
    <row r="16" spans="1:1" x14ac:dyDescent="0.3">
      <c r="A16" s="53" t="s">
        <v>199</v>
      </c>
    </row>
    <row r="17" spans="1:1" x14ac:dyDescent="0.3">
      <c r="A17" s="53" t="s">
        <v>280</v>
      </c>
    </row>
    <row r="18" spans="1:1" x14ac:dyDescent="0.3">
      <c r="A18" s="53" t="s">
        <v>281</v>
      </c>
    </row>
    <row r="19" spans="1:1" x14ac:dyDescent="0.3">
      <c r="A19" s="53" t="s">
        <v>282</v>
      </c>
    </row>
    <row r="20" spans="1:1" x14ac:dyDescent="0.3">
      <c r="A20" s="53" t="s">
        <v>264</v>
      </c>
    </row>
    <row r="21" spans="1:1" x14ac:dyDescent="0.3">
      <c r="A21" s="53" t="s">
        <v>283</v>
      </c>
    </row>
    <row r="22" spans="1:1" x14ac:dyDescent="0.3">
      <c r="A22" s="53" t="s">
        <v>265</v>
      </c>
    </row>
    <row r="23" spans="1:1" x14ac:dyDescent="0.3">
      <c r="A23" s="53" t="s">
        <v>284</v>
      </c>
    </row>
    <row r="24" spans="1:1" x14ac:dyDescent="0.3">
      <c r="A24" s="53" t="s">
        <v>285</v>
      </c>
    </row>
    <row r="25" spans="1:1" x14ac:dyDescent="0.3">
      <c r="A25" s="53" t="s">
        <v>266</v>
      </c>
    </row>
    <row r="26" spans="1:1" x14ac:dyDescent="0.3">
      <c r="A26" s="53" t="s">
        <v>286</v>
      </c>
    </row>
    <row r="27" spans="1:1" x14ac:dyDescent="0.3">
      <c r="A27" s="53" t="s">
        <v>4</v>
      </c>
    </row>
    <row r="28" spans="1:1" x14ac:dyDescent="0.3">
      <c r="A28" s="53" t="s">
        <v>287</v>
      </c>
    </row>
    <row r="29" spans="1:1" x14ac:dyDescent="0.3">
      <c r="A29" s="53" t="s">
        <v>288</v>
      </c>
    </row>
    <row r="30" spans="1:1" x14ac:dyDescent="0.3">
      <c r="A30" s="53" t="s">
        <v>268</v>
      </c>
    </row>
    <row r="31" spans="1:1" x14ac:dyDescent="0.3">
      <c r="A31" s="53" t="s">
        <v>269</v>
      </c>
    </row>
    <row r="32" spans="1:1" x14ac:dyDescent="0.3">
      <c r="A32" s="53" t="s">
        <v>289</v>
      </c>
    </row>
    <row r="33" spans="1:1" x14ac:dyDescent="0.3">
      <c r="A33" s="53" t="s">
        <v>290</v>
      </c>
    </row>
    <row r="34" spans="1:1" x14ac:dyDescent="0.3">
      <c r="A34" s="53" t="s">
        <v>291</v>
      </c>
    </row>
    <row r="35" spans="1:1" x14ac:dyDescent="0.3">
      <c r="A35" s="53" t="s">
        <v>292</v>
      </c>
    </row>
    <row r="36" spans="1:1" x14ac:dyDescent="0.3">
      <c r="A36" s="53" t="s">
        <v>293</v>
      </c>
    </row>
    <row r="37" spans="1:1" x14ac:dyDescent="0.3">
      <c r="A37" s="53" t="s">
        <v>294</v>
      </c>
    </row>
    <row r="38" spans="1:1" x14ac:dyDescent="0.3">
      <c r="A38" s="53"/>
    </row>
    <row r="39" spans="1:1" x14ac:dyDescent="0.3">
      <c r="A39" s="53"/>
    </row>
    <row r="40" spans="1:1" x14ac:dyDescent="0.3">
      <c r="A40" s="53"/>
    </row>
    <row r="41" spans="1:1" x14ac:dyDescent="0.3">
      <c r="A41" s="53"/>
    </row>
    <row r="42" spans="1:1" x14ac:dyDescent="0.3">
      <c r="A42" s="53"/>
    </row>
    <row r="43" spans="1:1" x14ac:dyDescent="0.3">
      <c r="A43" s="53"/>
    </row>
    <row r="44" spans="1:1" x14ac:dyDescent="0.3">
      <c r="A44" s="53"/>
    </row>
    <row r="45" spans="1:1" x14ac:dyDescent="0.3">
      <c r="A45" s="53"/>
    </row>
    <row r="46" spans="1:1" x14ac:dyDescent="0.3">
      <c r="A46" s="53"/>
    </row>
    <row r="47" spans="1:1" x14ac:dyDescent="0.3">
      <c r="A47" s="53"/>
    </row>
    <row r="48" spans="1:1" x14ac:dyDescent="0.3">
      <c r="A48" s="53"/>
    </row>
    <row r="49" spans="1:1" x14ac:dyDescent="0.3">
      <c r="A49" s="53"/>
    </row>
    <row r="50" spans="1:1" x14ac:dyDescent="0.3">
      <c r="A50" s="53"/>
    </row>
    <row r="51" spans="1:1" x14ac:dyDescent="0.3">
      <c r="A51" s="53"/>
    </row>
    <row r="52" spans="1:1" x14ac:dyDescent="0.3">
      <c r="A52" s="53"/>
    </row>
    <row r="53" spans="1:1" x14ac:dyDescent="0.3">
      <c r="A53" s="53"/>
    </row>
    <row r="54" spans="1:1" x14ac:dyDescent="0.3">
      <c r="A54" s="53"/>
    </row>
    <row r="55" spans="1:1" x14ac:dyDescent="0.3">
      <c r="A55" s="53"/>
    </row>
    <row r="56" spans="1:1" x14ac:dyDescent="0.3">
      <c r="A56" s="53"/>
    </row>
    <row r="57" spans="1:1" x14ac:dyDescent="0.3">
      <c r="A57" s="53"/>
    </row>
    <row r="58" spans="1:1" x14ac:dyDescent="0.3">
      <c r="A58" s="53"/>
    </row>
    <row r="59" spans="1:1" x14ac:dyDescent="0.3">
      <c r="A59" s="53"/>
    </row>
    <row r="60" spans="1:1" x14ac:dyDescent="0.3">
      <c r="A60" s="53"/>
    </row>
    <row r="61" spans="1:1" x14ac:dyDescent="0.3">
      <c r="A61" s="53"/>
    </row>
    <row r="62" spans="1:1" x14ac:dyDescent="0.3">
      <c r="A62" s="53"/>
    </row>
    <row r="63" spans="1:1" x14ac:dyDescent="0.3">
      <c r="A63" s="53"/>
    </row>
    <row r="64" spans="1:1" x14ac:dyDescent="0.3">
      <c r="A64" s="53"/>
    </row>
    <row r="65" spans="1:1" x14ac:dyDescent="0.3">
      <c r="A65" s="53"/>
    </row>
    <row r="66" spans="1:1" x14ac:dyDescent="0.3">
      <c r="A66" s="53"/>
    </row>
    <row r="67" spans="1:1" x14ac:dyDescent="0.3">
      <c r="A67" s="53"/>
    </row>
    <row r="68" spans="1:1" x14ac:dyDescent="0.3">
      <c r="A68" s="53"/>
    </row>
    <row r="69" spans="1:1" x14ac:dyDescent="0.3">
      <c r="A69" s="53"/>
    </row>
    <row r="70" spans="1:1" x14ac:dyDescent="0.3">
      <c r="A70" s="53"/>
    </row>
    <row r="71" spans="1:1" x14ac:dyDescent="0.3">
      <c r="A71" s="53"/>
    </row>
    <row r="72" spans="1:1" x14ac:dyDescent="0.3">
      <c r="A72" s="53"/>
    </row>
    <row r="73" spans="1:1" x14ac:dyDescent="0.3">
      <c r="A73" s="53"/>
    </row>
    <row r="74" spans="1:1" x14ac:dyDescent="0.3">
      <c r="A74" s="53"/>
    </row>
    <row r="75" spans="1:1" x14ac:dyDescent="0.3">
      <c r="A75" s="53"/>
    </row>
    <row r="76" spans="1:1" x14ac:dyDescent="0.3">
      <c r="A76" s="53"/>
    </row>
    <row r="77" spans="1:1" x14ac:dyDescent="0.3">
      <c r="A77" s="53"/>
    </row>
    <row r="78" spans="1:1" x14ac:dyDescent="0.3">
      <c r="A78" s="53"/>
    </row>
    <row r="79" spans="1:1" x14ac:dyDescent="0.3">
      <c r="A79" s="53"/>
    </row>
    <row r="80" spans="1:1" x14ac:dyDescent="0.3">
      <c r="A80" s="5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workbookViewId="0">
      <selection activeCell="D1" sqref="D1"/>
    </sheetView>
  </sheetViews>
  <sheetFormatPr defaultColWidth="8.88671875" defaultRowHeight="12.6" x14ac:dyDescent="0.2"/>
  <cols>
    <col min="1" max="2" width="8.88671875" style="22"/>
    <col min="3" max="3" width="12.6640625" style="22" customWidth="1"/>
    <col min="4" max="4" width="109.6640625" style="23" customWidth="1"/>
    <col min="5" max="5" width="125.6640625" style="23" customWidth="1"/>
    <col min="6" max="6" width="4.6640625" style="6" customWidth="1"/>
    <col min="7" max="7" width="4.6640625" style="22" customWidth="1"/>
    <col min="8" max="12" width="12.6640625" style="6" customWidth="1"/>
    <col min="13" max="13" width="70.6640625" style="6" customWidth="1"/>
    <col min="14" max="16384" width="8.88671875" style="6"/>
  </cols>
  <sheetData>
    <row r="1" spans="1:13" x14ac:dyDescent="0.2">
      <c r="A1" s="44" t="s">
        <v>53</v>
      </c>
      <c r="B1" s="44" t="s">
        <v>54</v>
      </c>
      <c r="C1" s="44" t="s">
        <v>47</v>
      </c>
      <c r="D1" s="45" t="s">
        <v>48</v>
      </c>
      <c r="E1" s="21" t="s">
        <v>55</v>
      </c>
      <c r="H1" s="98" t="s">
        <v>58</v>
      </c>
      <c r="I1" s="98"/>
      <c r="J1" s="98"/>
      <c r="K1" s="98"/>
      <c r="L1" s="98"/>
      <c r="M1" s="24" t="s">
        <v>60</v>
      </c>
    </row>
    <row r="2" spans="1:13" x14ac:dyDescent="0.2">
      <c r="A2" s="41"/>
      <c r="B2" s="41">
        <v>1</v>
      </c>
      <c r="C2" s="41" t="s">
        <v>115</v>
      </c>
      <c r="D2" s="43" t="s">
        <v>145</v>
      </c>
      <c r="E2" s="21" t="str">
        <f>IF(D2&lt;&gt;"",C2&amp;" - "&amp;D2,"")</f>
        <v>EAS Job 01 - Drill and Tap</v>
      </c>
      <c r="G2" s="20">
        <v>1</v>
      </c>
      <c r="H2" s="17" t="str">
        <f>IFERROR(INDEX(Jobs,SMALL(IF(Jobs17=$G2,ROW(Jobs)-MIN(ROW(Jobs))+1),COLUMNS($E$5:E5))),"")</f>
        <v>EAS Job 01</v>
      </c>
      <c r="I2" s="17" t="str">
        <f t="array" ref="I2">IFERROR(INDEX(Jobs,SMALL(IF(Jobs17=$G2,ROW(Jobs)-MIN(ROW(Jobs))+1),COLUMNS($E$5:F5))),"")</f>
        <v>EAS Job 02</v>
      </c>
      <c r="J2" s="17" t="str">
        <f t="array" ref="J2">IFERROR(INDEX(Jobs,SMALL(IF(Jobs17=$G2,ROW(Jobs)-MIN(ROW(Jobs))+1),COLUMNS($E$5:G5))),"")</f>
        <v/>
      </c>
      <c r="K2" s="17" t="str">
        <f t="array" ref="K2">IFERROR(INDEX(Jobs,SMALL(IF(Jobs17=$G2,ROW(Jobs)-MIN(ROW(Jobs))+1),COLUMNS($E$5:H5))),"")</f>
        <v/>
      </c>
      <c r="L2" s="18" t="str">
        <f t="array" ref="L2">IFERROR(INDEX(Jobs,SMALL(IF(Jobs17=$G2,ROW(Jobs)-MIN(ROW(Jobs))+1),COLUMNS($E$5:I5))),"")</f>
        <v/>
      </c>
      <c r="M2" s="17" t="str">
        <f>IF(H2&lt;&gt;"",H2,"")&amp;IF(I2&lt;&gt;"",", "&amp;I2,"")&amp;IF(J2&lt;&gt;"",", "&amp;J2,"")&amp;IF(K2&lt;&gt;"",", "&amp;K2,"")&amp;IF(L2&lt;&gt;"",", "&amp;L2,"")</f>
        <v>EAS Job 01, EAS Job 02</v>
      </c>
    </row>
    <row r="3" spans="1:13" x14ac:dyDescent="0.2">
      <c r="A3" s="41"/>
      <c r="B3" s="41">
        <v>1</v>
      </c>
      <c r="C3" s="41" t="s">
        <v>116</v>
      </c>
      <c r="D3" s="43" t="s">
        <v>146</v>
      </c>
      <c r="E3" s="21" t="str">
        <f t="shared" ref="E3:E27" si="0">IF(D3&lt;&gt;"",C3&amp;" - "&amp;D3,"")</f>
        <v>EAS Job 02 - Splicing and Terminating</v>
      </c>
      <c r="G3" s="20">
        <v>2</v>
      </c>
      <c r="H3" s="17" t="str">
        <f t="array" ref="H3">IFERROR(INDEX(Jobs,SMALL(IF(Jobs17=$G3,ROW(Jobs)-MIN(ROW(Jobs))+1),COLUMNS($E$5:E6))),"")</f>
        <v>EAS Job 03</v>
      </c>
      <c r="I3" s="17" t="str">
        <f t="array" ref="I3">IFERROR(INDEX(Jobs,SMALL(IF(Jobs17=$G3,ROW(Jobs)-MIN(ROW(Jobs))+1),COLUMNS($E$5:F6))),"")</f>
        <v>EAS Job 04</v>
      </c>
      <c r="J3" s="17" t="str">
        <f t="array" ref="J3">IFERROR(INDEX(Jobs,SMALL(IF(Jobs17=$G3,ROW(Jobs)-MIN(ROW(Jobs))+1),COLUMNS($E$5:G6))),"")</f>
        <v/>
      </c>
      <c r="K3" s="17" t="str">
        <f t="array" ref="K3">IFERROR(INDEX(Jobs,SMALL(IF(Jobs17=$G3,ROW(Jobs)-MIN(ROW(Jobs))+1),COLUMNS($E$5:H6))),"")</f>
        <v/>
      </c>
      <c r="L3" s="18" t="str">
        <f t="array" ref="L3">IFERROR(INDEX(Jobs,SMALL(IF(Jobs17=$G3,ROW(Jobs)-MIN(ROW(Jobs))+1),COLUMNS($E$5:I6))),"")</f>
        <v/>
      </c>
      <c r="M3" s="17" t="str">
        <f t="shared" ref="M3:M18" si="1">IF(H3&lt;&gt;"",H3,"")&amp;IF(I3&lt;&gt;"",", "&amp;I3,"")&amp;IF(J3&lt;&gt;"",", "&amp;J3,"")&amp;IF(K3&lt;&gt;"",", "&amp;K3,"")&amp;IF(L3&lt;&gt;"",", "&amp;L3,"")</f>
        <v>EAS Job 03, EAS Job 04</v>
      </c>
    </row>
    <row r="4" spans="1:13" x14ac:dyDescent="0.2">
      <c r="A4" s="41"/>
      <c r="B4" s="41">
        <v>2</v>
      </c>
      <c r="C4" s="41" t="s">
        <v>117</v>
      </c>
      <c r="D4" s="43" t="s">
        <v>147</v>
      </c>
      <c r="E4" s="21" t="str">
        <f t="shared" si="0"/>
        <v>EAS Job 03 - Extension Cord</v>
      </c>
      <c r="G4" s="20">
        <v>3</v>
      </c>
      <c r="H4" s="17" t="str">
        <f t="array" ref="H4">IFERROR(INDEX(Jobs,SMALL(IF(Jobs17=$G4,ROW(Jobs)-MIN(ROW(Jobs))+1),COLUMNS($E$5:E7))),"")</f>
        <v>EAS Job 05</v>
      </c>
      <c r="I4" s="17" t="str">
        <f t="array" ref="I4">IFERROR(INDEX(Jobs,SMALL(IF(Jobs17=$G4,ROW(Jobs)-MIN(ROW(Jobs))+1),COLUMNS($E$5:F7))),"")</f>
        <v>EAS Job 06</v>
      </c>
      <c r="J4" s="17" t="str">
        <f t="array" ref="J4">IFERROR(INDEX(Jobs,SMALL(IF(Jobs17=$G4,ROW(Jobs)-MIN(ROW(Jobs))+1),COLUMNS($E$5:G7))),"")</f>
        <v/>
      </c>
      <c r="K4" s="17" t="str">
        <f t="array" ref="K4">IFERROR(INDEX(Jobs,SMALL(IF(Jobs17=$G4,ROW(Jobs)-MIN(ROW(Jobs))+1),COLUMNS($E$5:H7))),"")</f>
        <v/>
      </c>
      <c r="L4" s="18" t="str">
        <f t="array" ref="L4">IFERROR(INDEX(Jobs,SMALL(IF(Jobs17=$G4,ROW(Jobs)-MIN(ROW(Jobs))+1),COLUMNS($E$5:I7))),"")</f>
        <v/>
      </c>
      <c r="M4" s="17" t="str">
        <f t="shared" si="1"/>
        <v>EAS Job 05, EAS Job 06</v>
      </c>
    </row>
    <row r="5" spans="1:13" x14ac:dyDescent="0.2">
      <c r="A5" s="41"/>
      <c r="B5" s="41">
        <v>2</v>
      </c>
      <c r="C5" s="41" t="s">
        <v>118</v>
      </c>
      <c r="D5" s="43" t="s">
        <v>148</v>
      </c>
      <c r="E5" s="21" t="str">
        <f t="shared" si="0"/>
        <v>EAS Job 04 - Electrical Measurement and Drawings</v>
      </c>
      <c r="G5" s="20">
        <v>4</v>
      </c>
      <c r="H5" s="17" t="str">
        <f t="array" ref="H5">IFERROR(INDEX(Jobs,SMALL(IF(Jobs17=$G5,ROW(Jobs)-MIN(ROW(Jobs))+1),COLUMNS($E$5:E8))),"")</f>
        <v>EAS Job 07</v>
      </c>
      <c r="I5" s="17" t="str">
        <f t="array" ref="I5">IFERROR(INDEX(Jobs,SMALL(IF(Jobs17=$G5,ROW(Jobs)-MIN(ROW(Jobs))+1),COLUMNS($E$5:F8))),"")</f>
        <v>EAS Job 08</v>
      </c>
      <c r="J5" s="17" t="str">
        <f t="array" ref="J5">IFERROR(INDEX(Jobs,SMALL(IF(Jobs17=$G5,ROW(Jobs)-MIN(ROW(Jobs))+1),COLUMNS($E$5:G8))),"")</f>
        <v>EAS Job 09</v>
      </c>
      <c r="K5" s="17" t="str">
        <f t="array" ref="K5">IFERROR(INDEX(Jobs,SMALL(IF(Jobs17=$G5,ROW(Jobs)-MIN(ROW(Jobs))+1),COLUMNS($E$5:H8))),"")</f>
        <v/>
      </c>
      <c r="L5" s="18" t="str">
        <f t="array" ref="L5">IFERROR(INDEX(Jobs,SMALL(IF(Jobs17=$G5,ROW(Jobs)-MIN(ROW(Jobs))+1),COLUMNS($E$5:I8))),"")</f>
        <v/>
      </c>
      <c r="M5" s="17" t="str">
        <f t="shared" si="1"/>
        <v>EAS Job 07, EAS Job 08, EAS Job 09</v>
      </c>
    </row>
    <row r="6" spans="1:13" x14ac:dyDescent="0.2">
      <c r="A6" s="41"/>
      <c r="B6" s="41">
        <v>3</v>
      </c>
      <c r="C6" s="41" t="s">
        <v>119</v>
      </c>
      <c r="D6" s="43" t="s">
        <v>149</v>
      </c>
      <c r="E6" s="21" t="str">
        <f t="shared" si="0"/>
        <v>EAS Job 05 - Simple Duplex</v>
      </c>
      <c r="G6" s="20">
        <v>5</v>
      </c>
      <c r="H6" s="17" t="str">
        <f t="array" ref="H6">IFERROR(INDEX(Jobs,SMALL(IF(Jobs17=$G6,ROW(Jobs)-MIN(ROW(Jobs))+1),COLUMNS($E$5:E9))),"")</f>
        <v>EAS Job 10</v>
      </c>
      <c r="I6" s="17" t="str">
        <f t="array" ref="I6">IFERROR(INDEX(Jobs,SMALL(IF(Jobs17=$G6,ROW(Jobs)-MIN(ROW(Jobs))+1),COLUMNS($E$5:F9))),"")</f>
        <v>EAS Job 11</v>
      </c>
      <c r="J6" s="17" t="str">
        <f t="array" ref="J6">IFERROR(INDEX(Jobs,SMALL(IF(Jobs17=$G6,ROW(Jobs)-MIN(ROW(Jobs))+1),COLUMNS($E$5:G9))),"")</f>
        <v/>
      </c>
      <c r="K6" s="17" t="str">
        <f t="array" ref="K6">IFERROR(INDEX(Jobs,SMALL(IF(Jobs17=$G6,ROW(Jobs)-MIN(ROW(Jobs))+1),COLUMNS($E$5:H9))),"")</f>
        <v/>
      </c>
      <c r="L6" s="18" t="str">
        <f t="array" ref="L6">IFERROR(INDEX(Jobs,SMALL(IF(Jobs17=$G6,ROW(Jobs)-MIN(ROW(Jobs))+1),COLUMNS($E$5:I9))),"")</f>
        <v/>
      </c>
      <c r="M6" s="17" t="str">
        <f t="shared" si="1"/>
        <v>EAS Job 10, EAS Job 11</v>
      </c>
    </row>
    <row r="7" spans="1:13" x14ac:dyDescent="0.2">
      <c r="A7" s="41"/>
      <c r="B7" s="41">
        <v>3</v>
      </c>
      <c r="C7" s="41" t="s">
        <v>120</v>
      </c>
      <c r="D7" s="43" t="s">
        <v>150</v>
      </c>
      <c r="E7" s="21" t="str">
        <f t="shared" si="0"/>
        <v>EAS Job 06 - Two Duplex Recepticles</v>
      </c>
      <c r="G7" s="20">
        <v>6</v>
      </c>
      <c r="H7" s="17" t="str">
        <f t="array" ref="H7">IFERROR(INDEX(Jobs,SMALL(IF(Jobs17=$G7,ROW(Jobs)-MIN(ROW(Jobs))+1),COLUMNS($E$5:E10))),"")</f>
        <v>EAS Job 12</v>
      </c>
      <c r="I7" s="17" t="str">
        <f t="array" ref="I7">IFERROR(INDEX(Jobs,SMALL(IF(Jobs17=$G7,ROW(Jobs)-MIN(ROW(Jobs))+1),COLUMNS($E$5:F10))),"")</f>
        <v>EAS Job 13</v>
      </c>
      <c r="J7" s="17" t="str">
        <f t="array" ref="J7">IFERROR(INDEX(Jobs,SMALL(IF(Jobs17=$G7,ROW(Jobs)-MIN(ROW(Jobs))+1),COLUMNS($E$5:G10))),"")</f>
        <v>EAS Job 14</v>
      </c>
      <c r="K7" s="17" t="str">
        <f t="array" ref="K7">IFERROR(INDEX(Jobs,SMALL(IF(Jobs17=$G7,ROW(Jobs)-MIN(ROW(Jobs))+1),COLUMNS($E$5:H10))),"")</f>
        <v/>
      </c>
      <c r="L7" s="18" t="str">
        <f t="array" ref="L7">IFERROR(INDEX(Jobs,SMALL(IF(Jobs17=$G7,ROW(Jobs)-MIN(ROW(Jobs))+1),COLUMNS($E$5:I10))),"")</f>
        <v/>
      </c>
      <c r="M7" s="17" t="str">
        <f t="shared" si="1"/>
        <v>EAS Job 12, EAS Job 13, EAS Job 14</v>
      </c>
    </row>
    <row r="8" spans="1:13" x14ac:dyDescent="0.2">
      <c r="A8" s="41"/>
      <c r="B8" s="41">
        <v>4</v>
      </c>
      <c r="C8" s="41" t="s">
        <v>121</v>
      </c>
      <c r="D8" s="43" t="s">
        <v>151</v>
      </c>
      <c r="E8" s="21" t="str">
        <f t="shared" si="0"/>
        <v>EAS Job 07 - Switch Luminaire Circuit</v>
      </c>
      <c r="G8" s="20">
        <v>7</v>
      </c>
      <c r="H8" s="17" t="str">
        <f t="array" ref="H8">IFERROR(INDEX(Jobs,SMALL(IF(Jobs17=$G8,ROW(Jobs)-MIN(ROW(Jobs))+1),COLUMNS($E$5:E11))),"")</f>
        <v>EAS Job 15</v>
      </c>
      <c r="I8" s="17" t="str">
        <f t="array" ref="I8">IFERROR(INDEX(Jobs,SMALL(IF(Jobs17=$G8,ROW(Jobs)-MIN(ROW(Jobs))+1),COLUMNS($E$5:F11))),"")</f>
        <v/>
      </c>
      <c r="J8" s="17" t="str">
        <f t="array" ref="J8">IFERROR(INDEX(Jobs,SMALL(IF(Jobs17=$G8,ROW(Jobs)-MIN(ROW(Jobs))+1),COLUMNS($E$5:G11))),"")</f>
        <v/>
      </c>
      <c r="K8" s="17" t="str">
        <f t="array" ref="K8">IFERROR(INDEX(Jobs,SMALL(IF(Jobs17=$G8,ROW(Jobs)-MIN(ROW(Jobs))+1),COLUMNS($E$5:H11))),"")</f>
        <v/>
      </c>
      <c r="L8" s="18" t="str">
        <f t="array" ref="L8">IFERROR(INDEX(Jobs,SMALL(IF(Jobs17=$G8,ROW(Jobs)-MIN(ROW(Jobs))+1),COLUMNS($E$5:I11))),"")</f>
        <v/>
      </c>
      <c r="M8" s="17" t="str">
        <f t="shared" si="1"/>
        <v>EAS Job 15</v>
      </c>
    </row>
    <row r="9" spans="1:13" x14ac:dyDescent="0.2">
      <c r="A9" s="41"/>
      <c r="B9" s="41">
        <v>4</v>
      </c>
      <c r="C9" s="41" t="s">
        <v>122</v>
      </c>
      <c r="D9" s="43" t="s">
        <v>152</v>
      </c>
      <c r="E9" s="21" t="str">
        <f t="shared" si="0"/>
        <v>EAS Job 08 - Switched Luminaire and Duplex Circuit, Switch HR</v>
      </c>
      <c r="G9" s="20">
        <v>8</v>
      </c>
      <c r="H9" s="17" t="str">
        <f t="array" ref="H9">IFERROR(INDEX(Jobs,SMALL(IF(Jobs17=$G9,ROW(Jobs)-MIN(ROW(Jobs))+1),COLUMNS($E$5:E12))),"")</f>
        <v>EAS Job 16</v>
      </c>
      <c r="I9" s="17" t="str">
        <f t="array" ref="I9">IFERROR(INDEX(Jobs,SMALL(IF(Jobs17=$G9,ROW(Jobs)-MIN(ROW(Jobs))+1),COLUMNS($E$5:F12))),"")</f>
        <v/>
      </c>
      <c r="J9" s="17" t="str">
        <f t="array" ref="J9">IFERROR(INDEX(Jobs,SMALL(IF(Jobs17=$G9,ROW(Jobs)-MIN(ROW(Jobs))+1),COLUMNS($E$5:G12))),"")</f>
        <v/>
      </c>
      <c r="K9" s="17" t="str">
        <f t="array" ref="K9">IFERROR(INDEX(Jobs,SMALL(IF(Jobs17=$G9,ROW(Jobs)-MIN(ROW(Jobs))+1),COLUMNS($E$5:H12))),"")</f>
        <v/>
      </c>
      <c r="L9" s="18" t="str">
        <f t="array" ref="L9">IFERROR(INDEX(Jobs,SMALL(IF(Jobs17=$G9,ROW(Jobs)-MIN(ROW(Jobs))+1),COLUMNS($E$5:I12))),"")</f>
        <v/>
      </c>
      <c r="M9" s="17" t="str">
        <f t="shared" si="1"/>
        <v>EAS Job 16</v>
      </c>
    </row>
    <row r="10" spans="1:13" x14ac:dyDescent="0.2">
      <c r="A10" s="41"/>
      <c r="B10" s="41">
        <v>4</v>
      </c>
      <c r="C10" s="41" t="s">
        <v>123</v>
      </c>
      <c r="D10" s="43" t="s">
        <v>153</v>
      </c>
      <c r="E10" s="21" t="str">
        <f t="shared" si="0"/>
        <v>EAS Job 09 - Switched Luminaire and Duplex Circuit, Duplex HR</v>
      </c>
      <c r="G10" s="20">
        <v>9</v>
      </c>
      <c r="H10" s="17" t="str">
        <f t="array" ref="H10">IFERROR(INDEX(Jobs,SMALL(IF(Jobs17=$G10,ROW(Jobs)-MIN(ROW(Jobs))+1),COLUMNS($E$5:E13))),"")</f>
        <v>EAS Job 17</v>
      </c>
      <c r="I10" s="17" t="str">
        <f t="array" ref="I10">IFERROR(INDEX(Jobs,SMALL(IF(Jobs17=$G10,ROW(Jobs)-MIN(ROW(Jobs))+1),COLUMNS($E$5:F13))),"")</f>
        <v>EAS Job 18</v>
      </c>
      <c r="J10" s="17" t="str">
        <f t="array" ref="J10">IFERROR(INDEX(Jobs,SMALL(IF(Jobs17=$G10,ROW(Jobs)-MIN(ROW(Jobs))+1),COLUMNS($E$5:G13))),"")</f>
        <v>EAS Job 19</v>
      </c>
      <c r="K10" s="17" t="str">
        <f t="array" ref="K10">IFERROR(INDEX(Jobs,SMALL(IF(Jobs17=$G10,ROW(Jobs)-MIN(ROW(Jobs))+1),COLUMNS($E$5:H13))),"")</f>
        <v/>
      </c>
      <c r="L10" s="18" t="str">
        <f t="array" ref="L10">IFERROR(INDEX(Jobs,SMALL(IF(Jobs17=$G10,ROW(Jobs)-MIN(ROW(Jobs))+1),COLUMNS($E$5:I13))),"")</f>
        <v/>
      </c>
      <c r="M10" s="17" t="str">
        <f t="shared" si="1"/>
        <v>EAS Job 17, EAS Job 18, EAS Job 19</v>
      </c>
    </row>
    <row r="11" spans="1:13" x14ac:dyDescent="0.2">
      <c r="A11" s="41"/>
      <c r="B11" s="41">
        <v>5</v>
      </c>
      <c r="C11" s="41" t="s">
        <v>124</v>
      </c>
      <c r="D11" s="43" t="s">
        <v>154</v>
      </c>
      <c r="E11" s="21" t="str">
        <f t="shared" si="0"/>
        <v>EAS Job 10 - Switched Luminaire Circuit, Luminaire HR</v>
      </c>
      <c r="G11" s="20">
        <v>10</v>
      </c>
      <c r="H11" s="17" t="str">
        <f t="array" ref="H11">IFERROR(INDEX(Jobs,SMALL(IF(Jobs17=$G11,ROW(Jobs)-MIN(ROW(Jobs))+1),COLUMNS($E$5:E14))),"")</f>
        <v>EAS Job 20</v>
      </c>
      <c r="I11" s="17" t="str">
        <f t="array" ref="I11">IFERROR(INDEX(Jobs,SMALL(IF(Jobs17=$G11,ROW(Jobs)-MIN(ROW(Jobs))+1),COLUMNS($E$5:F14))),"")</f>
        <v>EAS Job 21</v>
      </c>
      <c r="J11" s="17" t="str">
        <f t="array" ref="J11">IFERROR(INDEX(Jobs,SMALL(IF(Jobs17=$G11,ROW(Jobs)-MIN(ROW(Jobs))+1),COLUMNS($E$5:G14))),"")</f>
        <v>EAS Job 22</v>
      </c>
      <c r="K11" s="17" t="str">
        <f t="array" ref="K11">IFERROR(INDEX(Jobs,SMALL(IF(Jobs17=$G11,ROW(Jobs)-MIN(ROW(Jobs))+1),COLUMNS($E$5:H14))),"")</f>
        <v/>
      </c>
      <c r="L11" s="18" t="str">
        <f t="array" ref="L11">IFERROR(INDEX(Jobs,SMALL(IF(Jobs17=$G11,ROW(Jobs)-MIN(ROW(Jobs))+1),COLUMNS($E$5:I14))),"")</f>
        <v/>
      </c>
      <c r="M11" s="17" t="str">
        <f t="shared" si="1"/>
        <v>EAS Job 20, EAS Job 21, EAS Job 22</v>
      </c>
    </row>
    <row r="12" spans="1:13" x14ac:dyDescent="0.2">
      <c r="A12" s="41"/>
      <c r="B12" s="41">
        <v>5</v>
      </c>
      <c r="C12" s="41" t="s">
        <v>125</v>
      </c>
      <c r="D12" s="43" t="s">
        <v>155</v>
      </c>
      <c r="E12" s="21" t="str">
        <f t="shared" si="0"/>
        <v>EAS Job 11 - Switched Luminaire and Duplex Circuit, Luminaire HR</v>
      </c>
      <c r="G12" s="20">
        <v>11</v>
      </c>
      <c r="H12" s="17" t="str">
        <f t="array" ref="H12">IFERROR(INDEX(Jobs,SMALL(IF(Jobs17=$G12,ROW(Jobs)-MIN(ROW(Jobs))+1),COLUMNS($E$5:E15))),"")</f>
        <v>EAS Job 23</v>
      </c>
      <c r="I12" s="17" t="str">
        <f t="array" ref="I12">IFERROR(INDEX(Jobs,SMALL(IF(Jobs17=$G12,ROW(Jobs)-MIN(ROW(Jobs))+1),COLUMNS($E$5:F15))),"")</f>
        <v>EAS Job 24</v>
      </c>
      <c r="J12" s="17" t="str">
        <f t="array" ref="J12">IFERROR(INDEX(Jobs,SMALL(IF(Jobs17=$G12,ROW(Jobs)-MIN(ROW(Jobs))+1),COLUMNS($E$5:G15))),"")</f>
        <v>EAS Job 25</v>
      </c>
      <c r="K12" s="17" t="str">
        <f t="array" ref="K12">IFERROR(INDEX(Jobs,SMALL(IF(Jobs17=$G12,ROW(Jobs)-MIN(ROW(Jobs))+1),COLUMNS($E$5:H15))),"")</f>
        <v/>
      </c>
      <c r="L12" s="18" t="str">
        <f t="array" ref="L12">IFERROR(INDEX(Jobs,SMALL(IF(Jobs17=$G12,ROW(Jobs)-MIN(ROW(Jobs))+1),COLUMNS($E$5:I15))),"")</f>
        <v/>
      </c>
      <c r="M12" s="17" t="str">
        <f t="shared" si="1"/>
        <v>EAS Job 23, EAS Job 24, EAS Job 25</v>
      </c>
    </row>
    <row r="13" spans="1:13" x14ac:dyDescent="0.2">
      <c r="A13" s="41"/>
      <c r="B13" s="41">
        <v>6</v>
      </c>
      <c r="C13" s="41" t="s">
        <v>126</v>
      </c>
      <c r="D13" s="43" t="s">
        <v>156</v>
      </c>
      <c r="E13" s="21" t="str">
        <f t="shared" si="0"/>
        <v>EAS Job 12 - Switched Two Luminaires</v>
      </c>
      <c r="G13" s="20">
        <v>12</v>
      </c>
      <c r="H13" s="17" t="str">
        <f t="array" ref="H13">IFERROR(INDEX(Jobs,SMALL(IF(Jobs17=$G13,ROW(Jobs)-MIN(ROW(Jobs))+1),COLUMNS($E$5:E16))),"")</f>
        <v>EAS Job 26</v>
      </c>
      <c r="I13" s="17" t="str">
        <f t="array" ref="I13">IFERROR(INDEX(Jobs,SMALL(IF(Jobs17=$G13,ROW(Jobs)-MIN(ROW(Jobs))+1),COLUMNS($E$5:F16))),"")</f>
        <v>EAS Job 27</v>
      </c>
      <c r="J13" s="17" t="str">
        <f t="array" ref="J13">IFERROR(INDEX(Jobs,SMALL(IF(Jobs17=$G13,ROW(Jobs)-MIN(ROW(Jobs))+1),COLUMNS($E$5:G16))),"")</f>
        <v>EAS Job 28</v>
      </c>
      <c r="K13" s="17" t="str">
        <f t="array" ref="K13">IFERROR(INDEX(Jobs,SMALL(IF(Jobs17=$G13,ROW(Jobs)-MIN(ROW(Jobs))+1),COLUMNS($E$5:H16))),"")</f>
        <v/>
      </c>
      <c r="L13" s="18" t="str">
        <f t="array" ref="L13">IFERROR(INDEX(Jobs,SMALL(IF(Jobs17=$G13,ROW(Jobs)-MIN(ROW(Jobs))+1),COLUMNS($E$5:I16))),"")</f>
        <v/>
      </c>
      <c r="M13" s="17" t="str">
        <f t="shared" si="1"/>
        <v>EAS Job 26, EAS Job 27, EAS Job 28</v>
      </c>
    </row>
    <row r="14" spans="1:13" x14ac:dyDescent="0.2">
      <c r="A14" s="41"/>
      <c r="B14" s="41">
        <v>6</v>
      </c>
      <c r="C14" s="41" t="s">
        <v>127</v>
      </c>
      <c r="D14" s="43" t="s">
        <v>157</v>
      </c>
      <c r="E14" s="21" t="str">
        <f t="shared" si="0"/>
        <v>EAS Job 13 - Switched and Two Duplex Circuit, Luminaire HR</v>
      </c>
      <c r="G14" s="20">
        <v>13</v>
      </c>
      <c r="H14" s="17" t="str">
        <f t="array" ref="H14">IFERROR(INDEX(Jobs,SMALL(IF(Jobs17=$G14,ROW(Jobs)-MIN(ROW(Jobs))+1),COLUMNS($E$5:E17))),"")</f>
        <v>EAS Job 29</v>
      </c>
      <c r="I14" s="17" t="str">
        <f t="array" ref="I14">IFERROR(INDEX(Jobs,SMALL(IF(Jobs17=$G14,ROW(Jobs)-MIN(ROW(Jobs))+1),COLUMNS($E$5:F17))),"")</f>
        <v>EAS Job 30</v>
      </c>
      <c r="J14" s="17" t="str">
        <f t="array" ref="J14">IFERROR(INDEX(Jobs,SMALL(IF(Jobs17=$G14,ROW(Jobs)-MIN(ROW(Jobs))+1),COLUMNS($E$5:G17))),"")</f>
        <v>EAS Job 31</v>
      </c>
      <c r="K14" s="17" t="str">
        <f t="array" ref="K14">IFERROR(INDEX(Jobs,SMALL(IF(Jobs17=$G14,ROW(Jobs)-MIN(ROW(Jobs))+1),COLUMNS($E$5:H17))),"")</f>
        <v/>
      </c>
      <c r="L14" s="18" t="str">
        <f t="array" ref="L14">IFERROR(INDEX(Jobs,SMALL(IF(Jobs17=$G14,ROW(Jobs)-MIN(ROW(Jobs))+1),COLUMNS($E$5:I17))),"")</f>
        <v/>
      </c>
      <c r="M14" s="17" t="str">
        <f t="shared" si="1"/>
        <v>EAS Job 29, EAS Job 30, EAS Job 31</v>
      </c>
    </row>
    <row r="15" spans="1:13" x14ac:dyDescent="0.2">
      <c r="A15" s="41"/>
      <c r="B15" s="41">
        <v>6</v>
      </c>
      <c r="C15" s="41" t="s">
        <v>128</v>
      </c>
      <c r="D15" s="43" t="s">
        <v>158</v>
      </c>
      <c r="E15" s="21" t="str">
        <f t="shared" si="0"/>
        <v>EAS Job 14 - Two Switches and Two Luminaires</v>
      </c>
      <c r="G15" s="20">
        <v>14</v>
      </c>
      <c r="H15" s="17" t="str">
        <f t="array" ref="H15">IFERROR(INDEX(Jobs,SMALL(IF(Jobs17=$G15,ROW(Jobs)-MIN(ROW(Jobs))+1),COLUMNS($E$5:E18))),"")</f>
        <v>EAS Job 32</v>
      </c>
      <c r="I15" s="17" t="str">
        <f t="array" ref="I15">IFERROR(INDEX(Jobs,SMALL(IF(Jobs17=$G15,ROW(Jobs)-MIN(ROW(Jobs))+1),COLUMNS($E$5:F18))),"")</f>
        <v>EAS Job 33</v>
      </c>
      <c r="J15" s="17" t="str">
        <f t="array" ref="J15">IFERROR(INDEX(Jobs,SMALL(IF(Jobs17=$G15,ROW(Jobs)-MIN(ROW(Jobs))+1),COLUMNS($E$5:G18))),"")</f>
        <v/>
      </c>
      <c r="K15" s="17" t="str">
        <f t="array" ref="K15">IFERROR(INDEX(Jobs,SMALL(IF(Jobs17=$G15,ROW(Jobs)-MIN(ROW(Jobs))+1),COLUMNS($E$5:H18))),"")</f>
        <v/>
      </c>
      <c r="L15" s="18" t="str">
        <f t="array" ref="L15">IFERROR(INDEX(Jobs,SMALL(IF(Jobs17=$G15,ROW(Jobs)-MIN(ROW(Jobs))+1),COLUMNS($E$5:I18))),"")</f>
        <v/>
      </c>
      <c r="M15" s="17" t="str">
        <f t="shared" si="1"/>
        <v>EAS Job 32, EAS Job 33</v>
      </c>
    </row>
    <row r="16" spans="1:13" x14ac:dyDescent="0.2">
      <c r="A16" s="41"/>
      <c r="B16" s="41">
        <v>7</v>
      </c>
      <c r="C16" s="41" t="s">
        <v>129</v>
      </c>
      <c r="D16" s="43" t="s">
        <v>159</v>
      </c>
      <c r="E16" s="21" t="str">
        <f t="shared" si="0"/>
        <v>EAS Job 15 - Switched Split Duplex Receptacle</v>
      </c>
      <c r="G16" s="20">
        <v>15</v>
      </c>
      <c r="H16" s="17" t="str">
        <f t="array" ref="H16">IFERROR(INDEX(Jobs,SMALL(IF(Jobs17=$G16,ROW(Jobs)-MIN(ROW(Jobs))+1),COLUMNS($E$5:E19))),"")</f>
        <v>EAS Job 34</v>
      </c>
      <c r="I16" s="17" t="str">
        <f t="array" ref="I16">IFERROR(INDEX(Jobs,SMALL(IF(Jobs17=$G16,ROW(Jobs)-MIN(ROW(Jobs))+1),COLUMNS($E$5:F19))),"")</f>
        <v>EAS Job 35</v>
      </c>
      <c r="J16" s="17" t="str">
        <f t="array" ref="J16">IFERROR(INDEX(Jobs,SMALL(IF(Jobs17=$G16,ROW(Jobs)-MIN(ROW(Jobs))+1),COLUMNS($E$5:G19))),"")</f>
        <v/>
      </c>
      <c r="K16" s="17" t="str">
        <f t="array" ref="K16">IFERROR(INDEX(Jobs,SMALL(IF(Jobs17=$G16,ROW(Jobs)-MIN(ROW(Jobs))+1),COLUMNS($E$5:H19))),"")</f>
        <v/>
      </c>
      <c r="L16" s="18" t="str">
        <f t="array" ref="L16">IFERROR(INDEX(Jobs,SMALL(IF(Jobs17=$G16,ROW(Jobs)-MIN(ROW(Jobs))+1),COLUMNS($E$5:I19))),"")</f>
        <v/>
      </c>
      <c r="M16" s="17" t="str">
        <f t="shared" si="1"/>
        <v>EAS Job 34, EAS Job 35</v>
      </c>
    </row>
    <row r="17" spans="1:13" x14ac:dyDescent="0.2">
      <c r="A17" s="41"/>
      <c r="B17" s="41">
        <v>8</v>
      </c>
      <c r="C17" s="41" t="s">
        <v>130</v>
      </c>
      <c r="D17" s="43" t="s">
        <v>160</v>
      </c>
      <c r="E17" s="21" t="str">
        <f t="shared" si="0"/>
        <v>EAS Job 16 - Two Switched Split Duplex Receptacles, Switch HR</v>
      </c>
      <c r="G17" s="20">
        <v>16</v>
      </c>
      <c r="H17" s="17" t="str">
        <f t="array" ref="H17">IFERROR(INDEX(Jobs,SMALL(IF(Jobs17=$G17,ROW(Jobs)-MIN(ROW(Jobs))+1),COLUMNS($E$5:E20))),"")</f>
        <v>EAS Job 36</v>
      </c>
      <c r="I17" s="17" t="str">
        <f t="array" ref="I17">IFERROR(INDEX(Jobs,SMALL(IF(Jobs17=$G17,ROW(Jobs)-MIN(ROW(Jobs))+1),COLUMNS($E$5:F20))),"")</f>
        <v>EAS Job 37</v>
      </c>
      <c r="J17" s="17" t="str">
        <f t="array" ref="J17">IFERROR(INDEX(Jobs,SMALL(IF(Jobs17=$G17,ROW(Jobs)-MIN(ROW(Jobs))+1),COLUMNS($E$5:G20))),"")</f>
        <v/>
      </c>
      <c r="K17" s="17" t="str">
        <f t="array" ref="K17">IFERROR(INDEX(Jobs,SMALL(IF(Jobs17=$G17,ROW(Jobs)-MIN(ROW(Jobs))+1),COLUMNS($E$5:H20))),"")</f>
        <v/>
      </c>
      <c r="L17" s="18" t="str">
        <f t="array" ref="L17">IFERROR(INDEX(Jobs,SMALL(IF(Jobs17=$G17,ROW(Jobs)-MIN(ROW(Jobs))+1),COLUMNS($E$5:I20))),"")</f>
        <v/>
      </c>
      <c r="M17" s="17" t="str">
        <f t="shared" si="1"/>
        <v>EAS Job 36, EAS Job 37</v>
      </c>
    </row>
    <row r="18" spans="1:13" x14ac:dyDescent="0.2">
      <c r="A18" s="41"/>
      <c r="B18" s="41">
        <v>9</v>
      </c>
      <c r="C18" s="41" t="s">
        <v>131</v>
      </c>
      <c r="D18" s="43" t="s">
        <v>161</v>
      </c>
      <c r="E18" s="21" t="str">
        <f t="shared" si="0"/>
        <v>EAS Job 17 - Three-Way Switch Circuit, Switch HR NM</v>
      </c>
      <c r="G18" s="20">
        <v>17</v>
      </c>
      <c r="H18" s="17" t="str">
        <f t="array" ref="H18">IFERROR(INDEX(Jobs,SMALL(IF(Jobs17=$G18,ROW(Jobs)-MIN(ROW(Jobs))+1),COLUMNS($E$5:E21))),"")</f>
        <v/>
      </c>
      <c r="I18" s="17" t="str">
        <f t="array" ref="I18">IFERROR(INDEX(Jobs,SMALL(IF(Jobs17=$G18,ROW(Jobs)-MIN(ROW(Jobs))+1),COLUMNS($E$5:F21))),"")</f>
        <v/>
      </c>
      <c r="J18" s="17" t="str">
        <f t="array" ref="J18">IFERROR(INDEX(Jobs,SMALL(IF(Jobs17=$G18,ROW(Jobs)-MIN(ROW(Jobs))+1),COLUMNS($E$5:G21))),"")</f>
        <v/>
      </c>
      <c r="K18" s="17" t="str">
        <f t="array" ref="K18">IFERROR(INDEX(Jobs,SMALL(IF(Jobs17=$G18,ROW(Jobs)-MIN(ROW(Jobs))+1),COLUMNS($E$5:H21))),"")</f>
        <v/>
      </c>
      <c r="L18" s="18" t="str">
        <f t="array" ref="L18">IFERROR(INDEX(Jobs,SMALL(IF(Jobs17=$G18,ROW(Jobs)-MIN(ROW(Jobs))+1),COLUMNS($E$5:I21))),"")</f>
        <v/>
      </c>
      <c r="M18" s="17" t="str">
        <f t="shared" si="1"/>
        <v/>
      </c>
    </row>
    <row r="19" spans="1:13" x14ac:dyDescent="0.2">
      <c r="A19" s="41"/>
      <c r="B19" s="41">
        <v>9</v>
      </c>
      <c r="C19" s="41" t="s">
        <v>132</v>
      </c>
      <c r="D19" s="43" t="s">
        <v>162</v>
      </c>
      <c r="E19" s="21" t="str">
        <f t="shared" si="0"/>
        <v>EAS Job 18 - Three-Way Switch Circuit, Switch HR MC</v>
      </c>
    </row>
    <row r="20" spans="1:13" x14ac:dyDescent="0.2">
      <c r="A20" s="41"/>
      <c r="B20" s="41">
        <v>9</v>
      </c>
      <c r="C20" s="41" t="s">
        <v>133</v>
      </c>
      <c r="D20" s="43" t="s">
        <v>163</v>
      </c>
      <c r="E20" s="21" t="str">
        <f t="shared" si="0"/>
        <v>EAS Job 19 - Three-Way Switch Circuit, Luminaire HR</v>
      </c>
      <c r="H20" s="99" t="s">
        <v>61</v>
      </c>
      <c r="I20" s="99"/>
      <c r="J20" s="99"/>
      <c r="K20" s="99"/>
      <c r="L20" s="99"/>
      <c r="M20" s="24" t="s">
        <v>60</v>
      </c>
    </row>
    <row r="21" spans="1:13" x14ac:dyDescent="0.2">
      <c r="A21" s="41"/>
      <c r="B21" s="41">
        <v>10</v>
      </c>
      <c r="C21" s="41" t="s">
        <v>134</v>
      </c>
      <c r="D21" s="43" t="s">
        <v>164</v>
      </c>
      <c r="E21" s="21" t="str">
        <f t="shared" si="0"/>
        <v>EAS Job 20 - Three-Way Switch Plus Duplex Circuit, Duplex HR</v>
      </c>
      <c r="G21" s="20">
        <v>1</v>
      </c>
      <c r="H21" s="17" t="str">
        <f t="array" ref="H21">IFERROR(INDEX(Jobs,SMALL(IF(Jobs11=$G21,ROW(Jobs)-MIN(ROW(Jobs))+1),COLUMNS($E$5:E5))),"")</f>
        <v/>
      </c>
      <c r="I21" s="17" t="str">
        <f t="array" ref="I21">IFERROR(INDEX(Jobs,SMALL(IF(Jobs11=$G21,ROW(Jobs)-MIN(ROW(Jobs))+1),COLUMNS($E$5:F5))),"")</f>
        <v/>
      </c>
      <c r="J21" s="17" t="str">
        <f t="array" ref="J21">IFERROR(INDEX(Jobs,SMALL(IF(Jobs11=$G21,ROW(Jobs)-MIN(ROW(Jobs))+1),COLUMNS($E$5:G5))),"")</f>
        <v/>
      </c>
      <c r="K21" s="17" t="str">
        <f t="array" ref="K21">IFERROR(INDEX(Jobs,SMALL(IF(Jobs11=$G21,ROW(Jobs)-MIN(ROW(Jobs))+1),COLUMNS($E$5:H5))),"")</f>
        <v/>
      </c>
      <c r="L21" s="17" t="str">
        <f t="array" ref="L21">IFERROR(INDEX(Jobs,SMALL(IF(Jobs11=$G21,ROW(Jobs)-MIN(ROW(Jobs))+1),COLUMNS($E$5:I5))),"")</f>
        <v/>
      </c>
      <c r="M21" s="17" t="str">
        <f t="shared" ref="M21:M31" si="2">IF(H21&lt;&gt;"",H21,"")&amp;IF(I21&lt;&gt;"",", "&amp;I21,"")&amp;IF(J21&lt;&gt;"",", "&amp;J21,"")&amp;IF(K21&lt;&gt;"",", "&amp;K21,"")&amp;IF(L21&lt;&gt;"",", "&amp;L21,"")</f>
        <v/>
      </c>
    </row>
    <row r="22" spans="1:13" x14ac:dyDescent="0.2">
      <c r="A22" s="41"/>
      <c r="B22" s="41">
        <v>10</v>
      </c>
      <c r="C22" s="41" t="s">
        <v>135</v>
      </c>
      <c r="D22" s="43" t="s">
        <v>165</v>
      </c>
      <c r="E22" s="21" t="str">
        <f t="shared" si="0"/>
        <v>EAS Job 21 - Three-Way Switch Plus Two Switched Duplex Circuit, Switch HR</v>
      </c>
      <c r="G22" s="20">
        <v>2</v>
      </c>
      <c r="H22" s="17" t="str">
        <f t="array" ref="H22">IFERROR(INDEX(Jobs,SMALL(IF(Jobs11=$G22,ROW(Jobs)-MIN(ROW(Jobs))+1),COLUMNS($E$5:E6))),"")</f>
        <v/>
      </c>
      <c r="I22" s="17" t="str">
        <f t="array" ref="I22">IFERROR(INDEX(Jobs,SMALL(IF(Jobs11=$G22,ROW(Jobs)-MIN(ROW(Jobs))+1),COLUMNS($E$5:F6))),"")</f>
        <v/>
      </c>
      <c r="J22" s="17" t="str">
        <f t="array" ref="J22">IFERROR(INDEX(Jobs,SMALL(IF(Jobs11=$G22,ROW(Jobs)-MIN(ROW(Jobs))+1),COLUMNS($E$5:G6))),"")</f>
        <v/>
      </c>
      <c r="K22" s="17" t="str">
        <f t="array" ref="K22">IFERROR(INDEX(Jobs,SMALL(IF(Jobs11=$G22,ROW(Jobs)-MIN(ROW(Jobs))+1),COLUMNS($E$5:H6))),"")</f>
        <v/>
      </c>
      <c r="L22" s="17" t="str">
        <f t="array" ref="L22">IFERROR(INDEX(Jobs,SMALL(IF(Jobs11=$G22,ROW(Jobs)-MIN(ROW(Jobs))+1),COLUMNS($E$5:I6))),"")</f>
        <v/>
      </c>
      <c r="M22" s="17" t="str">
        <f t="shared" si="2"/>
        <v/>
      </c>
    </row>
    <row r="23" spans="1:13" x14ac:dyDescent="0.2">
      <c r="A23" s="41"/>
      <c r="B23" s="41">
        <v>10</v>
      </c>
      <c r="C23" s="41" t="s">
        <v>136</v>
      </c>
      <c r="D23" s="43" t="s">
        <v>166</v>
      </c>
      <c r="E23" s="21" t="str">
        <f t="shared" si="0"/>
        <v>EAS Job 22 - Four-Way Switch Circuit, Switch HR</v>
      </c>
      <c r="G23" s="20">
        <v>3</v>
      </c>
      <c r="H23" s="17" t="str">
        <f t="array" ref="H23">IFERROR(INDEX(Jobs,SMALL(IF(Jobs11=$G23,ROW(Jobs)-MIN(ROW(Jobs))+1),COLUMNS($E$5:E7))),"")</f>
        <v/>
      </c>
      <c r="I23" s="17" t="str">
        <f t="array" ref="I23">IFERROR(INDEX(Jobs,SMALL(IF(Jobs11=$G23,ROW(Jobs)-MIN(ROW(Jobs))+1),COLUMNS($E$5:F7))),"")</f>
        <v/>
      </c>
      <c r="J23" s="17" t="str">
        <f t="array" ref="J23">IFERROR(INDEX(Jobs,SMALL(IF(Jobs11=$G23,ROW(Jobs)-MIN(ROW(Jobs))+1),COLUMNS($E$5:G7))),"")</f>
        <v/>
      </c>
      <c r="K23" s="17" t="str">
        <f t="array" ref="K23">IFERROR(INDEX(Jobs,SMALL(IF(Jobs11=$G23,ROW(Jobs)-MIN(ROW(Jobs))+1),COLUMNS($E$5:H7))),"")</f>
        <v/>
      </c>
      <c r="L23" s="17" t="str">
        <f t="array" ref="L23">IFERROR(INDEX(Jobs,SMALL(IF(Jobs11=$G23,ROW(Jobs)-MIN(ROW(Jobs))+1),COLUMNS($E$5:I7))),"")</f>
        <v/>
      </c>
      <c r="M23" s="17" t="str">
        <f t="shared" si="2"/>
        <v/>
      </c>
    </row>
    <row r="24" spans="1:13" x14ac:dyDescent="0.2">
      <c r="A24" s="41"/>
      <c r="B24" s="41">
        <v>11</v>
      </c>
      <c r="C24" s="41" t="s">
        <v>137</v>
      </c>
      <c r="D24" s="43" t="s">
        <v>167</v>
      </c>
      <c r="E24" s="21" t="str">
        <f t="shared" si="0"/>
        <v>EAS Job 23 - Four-Way Switch Circuit, Switch &amp; Light HR</v>
      </c>
      <c r="G24" s="20">
        <v>4</v>
      </c>
      <c r="H24" s="17" t="str">
        <f t="array" ref="H24">IFERROR(INDEX(Jobs,SMALL(IF(Jobs11=$G24,ROW(Jobs)-MIN(ROW(Jobs))+1),COLUMNS($E$5:E8))),"")</f>
        <v/>
      </c>
      <c r="I24" s="17" t="str">
        <f t="array" ref="I24">IFERROR(INDEX(Jobs,SMALL(IF(Jobs11=$G24,ROW(Jobs)-MIN(ROW(Jobs))+1),COLUMNS($E$5:F8))),"")</f>
        <v/>
      </c>
      <c r="J24" s="17" t="str">
        <f t="array" ref="J24">IFERROR(INDEX(Jobs,SMALL(IF(Jobs11=$G24,ROW(Jobs)-MIN(ROW(Jobs))+1),COLUMNS($E$5:G8))),"")</f>
        <v/>
      </c>
      <c r="K24" s="17" t="str">
        <f t="array" ref="K24">IFERROR(INDEX(Jobs,SMALL(IF(Jobs11=$G24,ROW(Jobs)-MIN(ROW(Jobs))+1),COLUMNS($E$5:H8))),"")</f>
        <v/>
      </c>
      <c r="L24" s="17" t="str">
        <f t="array" ref="L24">IFERROR(INDEX(Jobs,SMALL(IF(Jobs11=$G24,ROW(Jobs)-MIN(ROW(Jobs))+1),COLUMNS($E$5:I8))),"")</f>
        <v/>
      </c>
      <c r="M24" s="17" t="str">
        <f t="shared" si="2"/>
        <v/>
      </c>
    </row>
    <row r="25" spans="1:13" x14ac:dyDescent="0.2">
      <c r="A25" s="41"/>
      <c r="B25" s="41">
        <v>11</v>
      </c>
      <c r="C25" s="41" t="s">
        <v>138</v>
      </c>
      <c r="D25" s="43" t="s">
        <v>168</v>
      </c>
      <c r="E25" s="21" t="str">
        <f t="shared" si="0"/>
        <v>EAS Job 24 - Four-Way Switch Circuit, Luminaire HR</v>
      </c>
      <c r="G25" s="20">
        <v>5</v>
      </c>
      <c r="H25" s="17" t="str">
        <f t="array" ref="H25">IFERROR(INDEX(Jobs,SMALL(IF(Jobs11=$G25,ROW(Jobs)-MIN(ROW(Jobs))+1),COLUMNS($E$5:E9))),"")</f>
        <v/>
      </c>
      <c r="I25" s="17" t="str">
        <f t="array" ref="I25">IFERROR(INDEX(Jobs,SMALL(IF(Jobs11=$G25,ROW(Jobs)-MIN(ROW(Jobs))+1),COLUMNS($E$5:F9))),"")</f>
        <v/>
      </c>
      <c r="J25" s="17" t="str">
        <f t="array" ref="J25">IFERROR(INDEX(Jobs,SMALL(IF(Jobs11=$G25,ROW(Jobs)-MIN(ROW(Jobs))+1),COLUMNS($E$5:G9))),"")</f>
        <v/>
      </c>
      <c r="K25" s="17" t="str">
        <f t="array" ref="K25">IFERROR(INDEX(Jobs,SMALL(IF(Jobs11=$G25,ROW(Jobs)-MIN(ROW(Jobs))+1),COLUMNS($E$5:H9))),"")</f>
        <v/>
      </c>
      <c r="L25" s="17" t="str">
        <f t="array" ref="L25">IFERROR(INDEX(Jobs,SMALL(IF(Jobs11=$G25,ROW(Jobs)-MIN(ROW(Jobs))+1),COLUMNS($E$5:I9))),"")</f>
        <v/>
      </c>
      <c r="M25" s="17" t="str">
        <f t="shared" si="2"/>
        <v/>
      </c>
    </row>
    <row r="26" spans="1:13" x14ac:dyDescent="0.2">
      <c r="A26" s="41"/>
      <c r="B26" s="41">
        <v>11</v>
      </c>
      <c r="C26" s="41" t="s">
        <v>139</v>
      </c>
      <c r="D26" s="43" t="s">
        <v>169</v>
      </c>
      <c r="E26" s="21" t="str">
        <f t="shared" si="0"/>
        <v>EAS Job 25 - Four-Way Switch Four Switch Circuit, Switch HR</v>
      </c>
      <c r="G26" s="20">
        <v>6</v>
      </c>
      <c r="H26" s="17" t="str">
        <f t="array" ref="H26">IFERROR(INDEX(Jobs,SMALL(IF(Jobs11=$G26,ROW(Jobs)-MIN(ROW(Jobs))+1),COLUMNS($E$5:E10))),"")</f>
        <v/>
      </c>
      <c r="I26" s="17" t="str">
        <f t="array" ref="I26">IFERROR(INDEX(Jobs,SMALL(IF(Jobs11=$G26,ROW(Jobs)-MIN(ROW(Jobs))+1),COLUMNS($E$5:F10))),"")</f>
        <v/>
      </c>
      <c r="J26" s="17" t="str">
        <f t="array" ref="J26">IFERROR(INDEX(Jobs,SMALL(IF(Jobs11=$G26,ROW(Jobs)-MIN(ROW(Jobs))+1),COLUMNS($E$5:G10))),"")</f>
        <v/>
      </c>
      <c r="K26" s="17" t="str">
        <f t="array" ref="K26">IFERROR(INDEX(Jobs,SMALL(IF(Jobs11=$G26,ROW(Jobs)-MIN(ROW(Jobs))+1),COLUMNS($E$5:H10))),"")</f>
        <v/>
      </c>
      <c r="L26" s="17" t="str">
        <f t="array" ref="L26">IFERROR(INDEX(Jobs,SMALL(IF(Jobs11=$G26,ROW(Jobs)-MIN(ROW(Jobs))+1),COLUMNS($E$5:I10))),"")</f>
        <v/>
      </c>
      <c r="M26" s="17" t="str">
        <f t="shared" si="2"/>
        <v/>
      </c>
    </row>
    <row r="27" spans="1:13" x14ac:dyDescent="0.2">
      <c r="A27" s="41"/>
      <c r="B27" s="41">
        <v>12</v>
      </c>
      <c r="C27" s="41" t="s">
        <v>140</v>
      </c>
      <c r="D27" s="43" t="s">
        <v>170</v>
      </c>
      <c r="E27" s="21" t="str">
        <f t="shared" si="0"/>
        <v>EAS Job 26 - Ground Fault Circuit Interrupter</v>
      </c>
      <c r="G27" s="20">
        <v>7</v>
      </c>
      <c r="H27" s="17" t="str">
        <f t="array" ref="H27">IFERROR(INDEX(Jobs,SMALL(IF(Jobs11=$G27,ROW(Jobs)-MIN(ROW(Jobs))+1),COLUMNS($E$5:E11))),"")</f>
        <v/>
      </c>
      <c r="I27" s="17" t="str">
        <f t="array" ref="I27">IFERROR(INDEX(Jobs,SMALL(IF(Jobs11=$G27,ROW(Jobs)-MIN(ROW(Jobs))+1),COLUMNS($E$5:F11))),"")</f>
        <v/>
      </c>
      <c r="J27" s="17" t="str">
        <f t="array" ref="J27">IFERROR(INDEX(Jobs,SMALL(IF(Jobs11=$G27,ROW(Jobs)-MIN(ROW(Jobs))+1),COLUMNS($E$5:G11))),"")</f>
        <v/>
      </c>
      <c r="K27" s="17" t="str">
        <f t="array" ref="K27">IFERROR(INDEX(Jobs,SMALL(IF(Jobs11=$G27,ROW(Jobs)-MIN(ROW(Jobs))+1),COLUMNS($E$5:H11))),"")</f>
        <v/>
      </c>
      <c r="L27" s="17" t="str">
        <f t="array" ref="L27">IFERROR(INDEX(Jobs,SMALL(IF(Jobs11=$G27,ROW(Jobs)-MIN(ROW(Jobs))+1),COLUMNS($E$5:I11))),"")</f>
        <v/>
      </c>
      <c r="M27" s="17" t="str">
        <f t="shared" si="2"/>
        <v/>
      </c>
    </row>
    <row r="28" spans="1:13" x14ac:dyDescent="0.2">
      <c r="A28" s="41"/>
      <c r="B28" s="41">
        <v>12</v>
      </c>
      <c r="C28" s="41" t="s">
        <v>141</v>
      </c>
      <c r="D28" s="43" t="s">
        <v>171</v>
      </c>
      <c r="E28" s="21" t="str">
        <f t="shared" ref="E28:E60" si="3">IF(D29&lt;&gt;"",C29&amp;" - "&amp;D29,"")</f>
        <v>EAS Job 28 - Alternating Two Luminaires from one Switch</v>
      </c>
      <c r="G28" s="20">
        <v>8</v>
      </c>
      <c r="H28" s="17" t="str">
        <f t="array" ref="H28">IFERROR(INDEX(Jobs,SMALL(IF(Jobs11=$G28,ROW(Jobs)-MIN(ROW(Jobs))+1),COLUMNS($E$5:E12))),"")</f>
        <v/>
      </c>
      <c r="I28" s="17" t="str">
        <f t="array" ref="I28">IFERROR(INDEX(Jobs,SMALL(IF(Jobs11=$G28,ROW(Jobs)-MIN(ROW(Jobs))+1),COLUMNS($E$5:F12))),"")</f>
        <v/>
      </c>
      <c r="J28" s="17" t="str">
        <f t="array" ref="J28">IFERROR(INDEX(Jobs,SMALL(IF(Jobs11=$G28,ROW(Jobs)-MIN(ROW(Jobs))+1),COLUMNS($E$5:G12))),"")</f>
        <v/>
      </c>
      <c r="K28" s="17" t="str">
        <f t="array" ref="K28">IFERROR(INDEX(Jobs,SMALL(IF(Jobs11=$G28,ROW(Jobs)-MIN(ROW(Jobs))+1),COLUMNS($E$5:H12))),"")</f>
        <v/>
      </c>
      <c r="L28" s="17" t="str">
        <f t="array" ref="L28">IFERROR(INDEX(Jobs,SMALL(IF(Jobs11=$G28,ROW(Jobs)-MIN(ROW(Jobs))+1),COLUMNS($E$5:I12))),"")</f>
        <v/>
      </c>
      <c r="M28" s="17" t="str">
        <f t="shared" si="2"/>
        <v/>
      </c>
    </row>
    <row r="29" spans="1:13" x14ac:dyDescent="0.2">
      <c r="A29" s="41"/>
      <c r="B29" s="41">
        <v>12</v>
      </c>
      <c r="C29" s="41" t="s">
        <v>142</v>
      </c>
      <c r="D29" s="43" t="s">
        <v>172</v>
      </c>
      <c r="E29" s="21" t="str">
        <f t="shared" si="3"/>
        <v>EAS Job 29 - Speciality Switch, Switched Duplex</v>
      </c>
      <c r="G29" s="20">
        <v>9</v>
      </c>
      <c r="H29" s="17" t="str">
        <f t="array" ref="H29">IFERROR(INDEX(Jobs,SMALL(IF(Jobs11=$G29,ROW(Jobs)-MIN(ROW(Jobs))+1),COLUMNS($E$5:E13))),"")</f>
        <v/>
      </c>
      <c r="I29" s="17" t="str">
        <f t="array" ref="I29">IFERROR(INDEX(Jobs,SMALL(IF(Jobs11=$G29,ROW(Jobs)-MIN(ROW(Jobs))+1),COLUMNS($E$5:F13))),"")</f>
        <v/>
      </c>
      <c r="J29" s="17" t="str">
        <f t="array" ref="J29">IFERROR(INDEX(Jobs,SMALL(IF(Jobs11=$G29,ROW(Jobs)-MIN(ROW(Jobs))+1),COLUMNS($E$5:G13))),"")</f>
        <v/>
      </c>
      <c r="K29" s="17" t="str">
        <f t="array" ref="K29">IFERROR(INDEX(Jobs,SMALL(IF(Jobs11=$G29,ROW(Jobs)-MIN(ROW(Jobs))+1),COLUMNS($E$5:H13))),"")</f>
        <v/>
      </c>
      <c r="L29" s="17" t="str">
        <f t="array" ref="L29">IFERROR(INDEX(Jobs,SMALL(IF(Jobs11=$G29,ROW(Jobs)-MIN(ROW(Jobs))+1),COLUMNS($E$5:I13))),"")</f>
        <v/>
      </c>
      <c r="M29" s="17" t="str">
        <f t="shared" si="2"/>
        <v/>
      </c>
    </row>
    <row r="30" spans="1:13" x14ac:dyDescent="0.2">
      <c r="A30" s="41"/>
      <c r="B30" s="41">
        <v>13</v>
      </c>
      <c r="C30" s="41" t="s">
        <v>143</v>
      </c>
      <c r="D30" s="43" t="s">
        <v>173</v>
      </c>
      <c r="E30" s="21" t="str">
        <f t="shared" si="3"/>
        <v>EAS Job 30 - Speciality Switch, Duplex Hot</v>
      </c>
      <c r="G30" s="20">
        <v>10</v>
      </c>
      <c r="H30" s="17" t="str">
        <f t="array" ref="H30">IFERROR(INDEX(Jobs,SMALL(IF(Jobs11=$G30,ROW(Jobs)-MIN(ROW(Jobs))+1),COLUMNS($E$5:E14))),"")</f>
        <v/>
      </c>
      <c r="I30" s="17" t="str">
        <f t="array" ref="I30">IFERROR(INDEX(Jobs,SMALL(IF(Jobs11=$G30,ROW(Jobs)-MIN(ROW(Jobs))+1),COLUMNS($E$5:F14))),"")</f>
        <v/>
      </c>
      <c r="J30" s="17" t="str">
        <f t="array" ref="J30">IFERROR(INDEX(Jobs,SMALL(IF(Jobs11=$G30,ROW(Jobs)-MIN(ROW(Jobs))+1),COLUMNS($E$5:G14))),"")</f>
        <v/>
      </c>
      <c r="K30" s="17" t="str">
        <f t="array" ref="K30">IFERROR(INDEX(Jobs,SMALL(IF(Jobs11=$G30,ROW(Jobs)-MIN(ROW(Jobs))+1),COLUMNS($E$5:H14))),"")</f>
        <v/>
      </c>
      <c r="L30" s="17" t="str">
        <f t="array" ref="L30">IFERROR(INDEX(Jobs,SMALL(IF(Jobs11=$G30,ROW(Jobs)-MIN(ROW(Jobs))+1),COLUMNS($E$5:I14))),"")</f>
        <v/>
      </c>
      <c r="M30" s="17" t="str">
        <f t="shared" si="2"/>
        <v/>
      </c>
    </row>
    <row r="31" spans="1:13" x14ac:dyDescent="0.2">
      <c r="A31" s="41"/>
      <c r="B31" s="41">
        <v>13</v>
      </c>
      <c r="C31" s="41" t="s">
        <v>144</v>
      </c>
      <c r="D31" s="43" t="s">
        <v>174</v>
      </c>
      <c r="E31" s="21" t="str">
        <f t="shared" si="3"/>
        <v>EAS Job 31 - Conduit Bending, Stub Up</v>
      </c>
      <c r="G31" s="20">
        <v>11</v>
      </c>
      <c r="H31" s="17" t="str">
        <f t="array" ref="H31">IFERROR(INDEX(Jobs,SMALL(IF(Jobs11=$G31,ROW(Jobs)-MIN(ROW(Jobs))+1),COLUMNS($E$5:E15))),"")</f>
        <v/>
      </c>
      <c r="I31" s="17" t="str">
        <f t="array" ref="I31">IFERROR(INDEX(Jobs,SMALL(IF(Jobs11=$G31,ROW(Jobs)-MIN(ROW(Jobs))+1),COLUMNS($E$5:F15))),"")</f>
        <v/>
      </c>
      <c r="J31" s="17" t="str">
        <f t="array" ref="J31">IFERROR(INDEX(Jobs,SMALL(IF(Jobs11=$G31,ROW(Jobs)-MIN(ROW(Jobs))+1),COLUMNS($E$5:G15))),"")</f>
        <v/>
      </c>
      <c r="K31" s="17" t="str">
        <f t="array" ref="K31">IFERROR(INDEX(Jobs,SMALL(IF(Jobs11=$G31,ROW(Jobs)-MIN(ROW(Jobs))+1),COLUMNS($E$5:H15))),"")</f>
        <v/>
      </c>
      <c r="L31" s="17" t="str">
        <f t="array" ref="L31">IFERROR(INDEX(Jobs,SMALL(IF(Jobs11=$G31,ROW(Jobs)-MIN(ROW(Jobs))+1),COLUMNS($E$5:I15))),"")</f>
        <v/>
      </c>
      <c r="M31" s="17" t="str">
        <f t="shared" si="2"/>
        <v/>
      </c>
    </row>
    <row r="32" spans="1:13" x14ac:dyDescent="0.2">
      <c r="A32" s="41"/>
      <c r="B32" s="41">
        <v>13</v>
      </c>
      <c r="C32" s="41" t="s">
        <v>175</v>
      </c>
      <c r="D32" s="43" t="s">
        <v>182</v>
      </c>
      <c r="E32" s="21" t="str">
        <f t="shared" si="3"/>
        <v>EAS Job 32 - Conduit Bending, Back-to-Back</v>
      </c>
    </row>
    <row r="33" spans="1:5" x14ac:dyDescent="0.2">
      <c r="A33" s="41"/>
      <c r="B33" s="41">
        <v>14</v>
      </c>
      <c r="C33" s="41" t="s">
        <v>176</v>
      </c>
      <c r="D33" s="43" t="s">
        <v>183</v>
      </c>
      <c r="E33" s="21" t="str">
        <f t="shared" si="3"/>
        <v>EAS Job 33 - Conduit Bending, Box Offset</v>
      </c>
    </row>
    <row r="34" spans="1:5" x14ac:dyDescent="0.2">
      <c r="A34" s="41"/>
      <c r="B34" s="41">
        <v>14</v>
      </c>
      <c r="C34" s="41" t="s">
        <v>177</v>
      </c>
      <c r="D34" s="43" t="s">
        <v>188</v>
      </c>
      <c r="E34" s="21" t="str">
        <f t="shared" si="3"/>
        <v>EAS Job 34 - Conduit Bending, 30˚ Offset</v>
      </c>
    </row>
    <row r="35" spans="1:5" ht="13.8" x14ac:dyDescent="0.3">
      <c r="A35" s="41"/>
      <c r="B35" s="41">
        <v>15</v>
      </c>
      <c r="C35" s="41" t="s">
        <v>178</v>
      </c>
      <c r="D35" s="43" t="s">
        <v>185</v>
      </c>
      <c r="E35" s="21" t="str">
        <f t="shared" si="3"/>
        <v>EAS Job 35 - Conduit Bending, 45˚ Offset</v>
      </c>
    </row>
    <row r="36" spans="1:5" ht="13.8" x14ac:dyDescent="0.3">
      <c r="A36" s="41"/>
      <c r="B36" s="41">
        <v>15</v>
      </c>
      <c r="C36" s="41" t="s">
        <v>179</v>
      </c>
      <c r="D36" s="43" t="s">
        <v>184</v>
      </c>
      <c r="E36" s="21" t="str">
        <f t="shared" si="3"/>
        <v>EAS Job 36 - Conduit Bending, Three-Bend Saddle</v>
      </c>
    </row>
    <row r="37" spans="1:5" x14ac:dyDescent="0.2">
      <c r="A37" s="41"/>
      <c r="B37" s="41">
        <v>16</v>
      </c>
      <c r="C37" s="41" t="s">
        <v>180</v>
      </c>
      <c r="D37" s="43" t="s">
        <v>186</v>
      </c>
      <c r="E37" s="21" t="str">
        <f t="shared" si="3"/>
        <v>EAS Job 37 - Conduit Bending, Four-Bend Saddle</v>
      </c>
    </row>
    <row r="38" spans="1:5" x14ac:dyDescent="0.2">
      <c r="A38" s="41"/>
      <c r="B38" s="41">
        <v>16</v>
      </c>
      <c r="C38" s="41" t="s">
        <v>181</v>
      </c>
      <c r="D38" s="43" t="s">
        <v>187</v>
      </c>
      <c r="E38" s="21" t="str">
        <f t="shared" si="3"/>
        <v/>
      </c>
    </row>
    <row r="39" spans="1:5" x14ac:dyDescent="0.2">
      <c r="A39" s="41"/>
      <c r="B39" s="41"/>
      <c r="C39" s="41"/>
      <c r="D39" s="43"/>
      <c r="E39" s="21" t="str">
        <f t="shared" si="3"/>
        <v/>
      </c>
    </row>
    <row r="40" spans="1:5" x14ac:dyDescent="0.2">
      <c r="A40" s="41"/>
      <c r="B40" s="41"/>
      <c r="C40" s="41"/>
      <c r="D40" s="43"/>
      <c r="E40" s="21" t="str">
        <f t="shared" si="3"/>
        <v/>
      </c>
    </row>
    <row r="41" spans="1:5" x14ac:dyDescent="0.2">
      <c r="A41" s="41"/>
      <c r="B41" s="41"/>
      <c r="C41" s="41"/>
      <c r="D41" s="43"/>
      <c r="E41" s="21" t="str">
        <f t="shared" si="3"/>
        <v/>
      </c>
    </row>
    <row r="42" spans="1:5" x14ac:dyDescent="0.2">
      <c r="A42" s="41"/>
      <c r="B42" s="41"/>
      <c r="C42" s="41"/>
      <c r="D42" s="43"/>
      <c r="E42" s="21" t="str">
        <f t="shared" si="3"/>
        <v/>
      </c>
    </row>
    <row r="43" spans="1:5" x14ac:dyDescent="0.2">
      <c r="A43" s="41"/>
      <c r="B43" s="41"/>
      <c r="C43" s="41"/>
      <c r="D43" s="43"/>
      <c r="E43" s="21" t="str">
        <f t="shared" si="3"/>
        <v/>
      </c>
    </row>
    <row r="44" spans="1:5" x14ac:dyDescent="0.2">
      <c r="A44" s="41"/>
      <c r="B44" s="41"/>
      <c r="C44" s="41"/>
      <c r="D44" s="43"/>
      <c r="E44" s="21" t="str">
        <f t="shared" si="3"/>
        <v/>
      </c>
    </row>
    <row r="45" spans="1:5" x14ac:dyDescent="0.2">
      <c r="A45" s="41"/>
      <c r="B45" s="41"/>
      <c r="C45" s="41"/>
      <c r="D45" s="43"/>
      <c r="E45" s="21" t="str">
        <f t="shared" si="3"/>
        <v/>
      </c>
    </row>
    <row r="46" spans="1:5" x14ac:dyDescent="0.2">
      <c r="A46" s="41"/>
      <c r="B46" s="41"/>
      <c r="C46" s="41"/>
      <c r="D46" s="43"/>
      <c r="E46" s="21" t="str">
        <f t="shared" si="3"/>
        <v/>
      </c>
    </row>
    <row r="47" spans="1:5" x14ac:dyDescent="0.2">
      <c r="A47" s="41"/>
      <c r="B47" s="41"/>
      <c r="C47" s="41"/>
      <c r="D47" s="43"/>
      <c r="E47" s="21" t="str">
        <f t="shared" si="3"/>
        <v/>
      </c>
    </row>
    <row r="48" spans="1:5" x14ac:dyDescent="0.2">
      <c r="A48" s="41"/>
      <c r="B48" s="41"/>
      <c r="C48" s="41"/>
      <c r="D48" s="43"/>
      <c r="E48" s="21" t="str">
        <f t="shared" si="3"/>
        <v/>
      </c>
    </row>
    <row r="49" spans="1:5" x14ac:dyDescent="0.2">
      <c r="A49" s="41"/>
      <c r="B49" s="41"/>
      <c r="C49" s="41"/>
      <c r="D49" s="43"/>
      <c r="E49" s="21" t="str">
        <f t="shared" si="3"/>
        <v/>
      </c>
    </row>
    <row r="50" spans="1:5" x14ac:dyDescent="0.2">
      <c r="A50" s="41"/>
      <c r="B50" s="41"/>
      <c r="C50" s="41"/>
      <c r="D50" s="43"/>
      <c r="E50" s="21" t="str">
        <f t="shared" si="3"/>
        <v/>
      </c>
    </row>
    <row r="51" spans="1:5" x14ac:dyDescent="0.2">
      <c r="A51" s="41"/>
      <c r="B51" s="41"/>
      <c r="C51" s="41"/>
      <c r="D51" s="43"/>
      <c r="E51" s="21" t="str">
        <f t="shared" si="3"/>
        <v/>
      </c>
    </row>
    <row r="52" spans="1:5" x14ac:dyDescent="0.2">
      <c r="A52" s="41"/>
      <c r="B52" s="41"/>
      <c r="C52" s="41"/>
      <c r="D52" s="43"/>
      <c r="E52" s="21" t="str">
        <f t="shared" si="3"/>
        <v/>
      </c>
    </row>
    <row r="53" spans="1:5" x14ac:dyDescent="0.2">
      <c r="A53" s="41"/>
      <c r="B53" s="41"/>
      <c r="C53" s="41"/>
      <c r="D53" s="43"/>
      <c r="E53" s="21" t="str">
        <f t="shared" si="3"/>
        <v/>
      </c>
    </row>
    <row r="54" spans="1:5" x14ac:dyDescent="0.2">
      <c r="A54" s="41"/>
      <c r="B54" s="41"/>
      <c r="C54" s="41"/>
      <c r="D54" s="43"/>
      <c r="E54" s="21" t="str">
        <f t="shared" si="3"/>
        <v/>
      </c>
    </row>
    <row r="55" spans="1:5" x14ac:dyDescent="0.2">
      <c r="A55" s="41"/>
      <c r="B55" s="41"/>
      <c r="C55" s="41"/>
      <c r="D55" s="43"/>
      <c r="E55" s="21" t="str">
        <f t="shared" si="3"/>
        <v/>
      </c>
    </row>
    <row r="56" spans="1:5" x14ac:dyDescent="0.2">
      <c r="A56" s="41"/>
      <c r="B56" s="41"/>
      <c r="C56" s="41"/>
      <c r="D56" s="43"/>
      <c r="E56" s="21" t="str">
        <f t="shared" si="3"/>
        <v/>
      </c>
    </row>
    <row r="57" spans="1:5" x14ac:dyDescent="0.2">
      <c r="A57" s="41"/>
      <c r="B57" s="41"/>
      <c r="C57" s="41"/>
      <c r="D57" s="43"/>
      <c r="E57" s="21" t="str">
        <f t="shared" si="3"/>
        <v/>
      </c>
    </row>
    <row r="58" spans="1:5" x14ac:dyDescent="0.2">
      <c r="A58" s="41"/>
      <c r="B58" s="41"/>
      <c r="C58" s="41"/>
      <c r="D58" s="43"/>
      <c r="E58" s="21" t="str">
        <f t="shared" si="3"/>
        <v/>
      </c>
    </row>
    <row r="59" spans="1:5" x14ac:dyDescent="0.2">
      <c r="A59" s="41"/>
      <c r="B59" s="41"/>
      <c r="C59" s="41"/>
      <c r="D59" s="43"/>
      <c r="E59" s="21" t="str">
        <f t="shared" si="3"/>
        <v/>
      </c>
    </row>
    <row r="60" spans="1:5" x14ac:dyDescent="0.2">
      <c r="A60" s="41"/>
      <c r="B60" s="41"/>
      <c r="C60" s="41"/>
      <c r="D60" s="43"/>
      <c r="E60" s="21" t="str">
        <f t="shared" si="3"/>
        <v/>
      </c>
    </row>
    <row r="61" spans="1:5" x14ac:dyDescent="0.2">
      <c r="A61" s="41"/>
      <c r="B61" s="41"/>
      <c r="C61" s="41"/>
      <c r="D61" s="42"/>
    </row>
  </sheetData>
  <sheetProtection selectLockedCells="1"/>
  <sortState ref="C2:D61">
    <sortCondition ref="C2:C61"/>
  </sortState>
  <mergeCells count="2">
    <mergeCell ref="H1:L1"/>
    <mergeCell ref="H20:L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13E2-3F1B-4EA6-9E9D-80E797A7F89D}">
  <dimension ref="A1:K1048576"/>
  <sheetViews>
    <sheetView topLeftCell="A58" workbookViewId="0"/>
  </sheetViews>
  <sheetFormatPr defaultColWidth="8.88671875" defaultRowHeight="12.6" x14ac:dyDescent="0.2"/>
  <cols>
    <col min="1" max="1" width="35.5546875" style="39" bestFit="1" customWidth="1"/>
    <col min="2" max="3" width="35.5546875" style="39" customWidth="1"/>
    <col min="4" max="4" width="25.6640625" style="39" customWidth="1"/>
    <col min="5" max="5" width="30.6640625" style="39" hidden="1" customWidth="1"/>
    <col min="6" max="6" width="4.6640625" style="39" customWidth="1"/>
    <col min="7" max="7" width="26.21875" style="39" bestFit="1" customWidth="1"/>
    <col min="8" max="8" width="4.6640625" style="49" customWidth="1"/>
    <col min="9" max="11" width="20.6640625" style="39" customWidth="1"/>
    <col min="12" max="12" width="85.6640625" style="39" customWidth="1"/>
    <col min="13" max="16384" width="8.88671875" style="39"/>
  </cols>
  <sheetData>
    <row r="1" spans="1:8" x14ac:dyDescent="0.2">
      <c r="A1" s="48" t="s">
        <v>359</v>
      </c>
      <c r="H1" s="39"/>
    </row>
    <row r="2" spans="1:8" x14ac:dyDescent="0.2">
      <c r="A2" s="53" t="s">
        <v>110</v>
      </c>
      <c r="H2" s="39"/>
    </row>
    <row r="3" spans="1:8" x14ac:dyDescent="0.2">
      <c r="A3" s="53" t="s">
        <v>114</v>
      </c>
      <c r="H3" s="39"/>
    </row>
    <row r="4" spans="1:8" x14ac:dyDescent="0.2">
      <c r="A4" s="53" t="s">
        <v>360</v>
      </c>
      <c r="H4" s="39"/>
    </row>
    <row r="5" spans="1:8" x14ac:dyDescent="0.2">
      <c r="A5" s="53" t="s">
        <v>362</v>
      </c>
      <c r="H5" s="39"/>
    </row>
    <row r="6" spans="1:8" x14ac:dyDescent="0.2">
      <c r="A6" s="53" t="s">
        <v>363</v>
      </c>
      <c r="H6" s="39"/>
    </row>
    <row r="7" spans="1:8" x14ac:dyDescent="0.2">
      <c r="A7" s="53" t="s">
        <v>257</v>
      </c>
      <c r="H7" s="39"/>
    </row>
    <row r="8" spans="1:8" x14ac:dyDescent="0.2">
      <c r="A8" s="53" t="s">
        <v>258</v>
      </c>
      <c r="H8" s="39"/>
    </row>
    <row r="9" spans="1:8" x14ac:dyDescent="0.2">
      <c r="A9" s="53" t="s">
        <v>273</v>
      </c>
      <c r="H9" s="39"/>
    </row>
    <row r="10" spans="1:8" x14ac:dyDescent="0.2">
      <c r="A10" s="53" t="s">
        <v>259</v>
      </c>
      <c r="H10" s="39"/>
    </row>
    <row r="11" spans="1:8" x14ac:dyDescent="0.2">
      <c r="A11" s="53" t="s">
        <v>361</v>
      </c>
      <c r="H11" s="39"/>
    </row>
    <row r="12" spans="1:8" x14ac:dyDescent="0.2">
      <c r="A12" s="53" t="s">
        <v>276</v>
      </c>
      <c r="H12" s="39"/>
    </row>
    <row r="13" spans="1:8" x14ac:dyDescent="0.2">
      <c r="A13" s="53" t="s">
        <v>261</v>
      </c>
      <c r="H13" s="39"/>
    </row>
    <row r="14" spans="1:8" x14ac:dyDescent="0.2">
      <c r="A14" s="53" t="s">
        <v>277</v>
      </c>
      <c r="H14" s="39"/>
    </row>
    <row r="15" spans="1:8" x14ac:dyDescent="0.2">
      <c r="A15" s="53" t="s">
        <v>275</v>
      </c>
      <c r="H15" s="39"/>
    </row>
    <row r="16" spans="1:8" x14ac:dyDescent="0.2">
      <c r="A16" s="53" t="s">
        <v>278</v>
      </c>
      <c r="H16" s="39"/>
    </row>
    <row r="17" spans="1:8" x14ac:dyDescent="0.2">
      <c r="A17" s="53" t="s">
        <v>279</v>
      </c>
      <c r="H17" s="39"/>
    </row>
    <row r="18" spans="1:8" x14ac:dyDescent="0.2">
      <c r="A18" s="53" t="s">
        <v>263</v>
      </c>
      <c r="H18" s="39"/>
    </row>
    <row r="19" spans="1:8" x14ac:dyDescent="0.2">
      <c r="A19" s="53" t="s">
        <v>199</v>
      </c>
      <c r="H19" s="39"/>
    </row>
    <row r="20" spans="1:8" x14ac:dyDescent="0.2">
      <c r="A20" s="53" t="s">
        <v>280</v>
      </c>
      <c r="H20" s="39"/>
    </row>
    <row r="21" spans="1:8" x14ac:dyDescent="0.2">
      <c r="A21" s="53" t="s">
        <v>281</v>
      </c>
      <c r="H21" s="39"/>
    </row>
    <row r="22" spans="1:8" x14ac:dyDescent="0.2">
      <c r="A22" s="53" t="s">
        <v>282</v>
      </c>
      <c r="H22" s="39"/>
    </row>
    <row r="23" spans="1:8" x14ac:dyDescent="0.2">
      <c r="A23" s="53" t="s">
        <v>264</v>
      </c>
      <c r="H23" s="39"/>
    </row>
    <row r="24" spans="1:8" x14ac:dyDescent="0.2">
      <c r="A24" s="53" t="s">
        <v>283</v>
      </c>
      <c r="H24" s="39"/>
    </row>
    <row r="25" spans="1:8" x14ac:dyDescent="0.2">
      <c r="A25" s="53" t="s">
        <v>265</v>
      </c>
      <c r="H25" s="39"/>
    </row>
    <row r="26" spans="1:8" x14ac:dyDescent="0.2">
      <c r="A26" s="53" t="s">
        <v>284</v>
      </c>
      <c r="H26" s="39"/>
    </row>
    <row r="27" spans="1:8" x14ac:dyDescent="0.2">
      <c r="A27" s="53" t="s">
        <v>285</v>
      </c>
      <c r="H27" s="39"/>
    </row>
    <row r="28" spans="1:8" x14ac:dyDescent="0.2">
      <c r="A28" s="53" t="s">
        <v>266</v>
      </c>
      <c r="H28" s="39"/>
    </row>
    <row r="29" spans="1:8" x14ac:dyDescent="0.2">
      <c r="A29" s="53" t="s">
        <v>286</v>
      </c>
      <c r="H29" s="39"/>
    </row>
    <row r="30" spans="1:8" x14ac:dyDescent="0.2">
      <c r="A30" s="53" t="s">
        <v>4</v>
      </c>
      <c r="H30" s="39"/>
    </row>
    <row r="31" spans="1:8" x14ac:dyDescent="0.2">
      <c r="A31" s="53" t="s">
        <v>287</v>
      </c>
      <c r="H31" s="39"/>
    </row>
    <row r="32" spans="1:8" x14ac:dyDescent="0.2">
      <c r="A32" s="53" t="s">
        <v>288</v>
      </c>
      <c r="H32" s="39"/>
    </row>
    <row r="33" spans="1:8" x14ac:dyDescent="0.2">
      <c r="A33" s="53" t="s">
        <v>268</v>
      </c>
      <c r="H33" s="39"/>
    </row>
    <row r="34" spans="1:8" x14ac:dyDescent="0.2">
      <c r="A34" s="53" t="s">
        <v>269</v>
      </c>
      <c r="H34" s="39"/>
    </row>
    <row r="35" spans="1:8" x14ac:dyDescent="0.2">
      <c r="A35" s="53" t="s">
        <v>289</v>
      </c>
      <c r="H35" s="39"/>
    </row>
    <row r="36" spans="1:8" x14ac:dyDescent="0.2">
      <c r="A36" s="53" t="s">
        <v>290</v>
      </c>
      <c r="H36" s="39"/>
    </row>
    <row r="37" spans="1:8" x14ac:dyDescent="0.2">
      <c r="A37" s="53" t="s">
        <v>291</v>
      </c>
      <c r="H37" s="39"/>
    </row>
    <row r="38" spans="1:8" x14ac:dyDescent="0.2">
      <c r="A38" s="53" t="s">
        <v>292</v>
      </c>
      <c r="H38" s="39"/>
    </row>
    <row r="39" spans="1:8" x14ac:dyDescent="0.2">
      <c r="A39" s="53" t="s">
        <v>293</v>
      </c>
      <c r="H39" s="39"/>
    </row>
    <row r="40" spans="1:8" x14ac:dyDescent="0.2">
      <c r="A40" s="53" t="s">
        <v>294</v>
      </c>
      <c r="H40" s="39"/>
    </row>
    <row r="41" spans="1:8" x14ac:dyDescent="0.2">
      <c r="A41" s="53" t="s">
        <v>294</v>
      </c>
      <c r="H41" s="39"/>
    </row>
    <row r="42" spans="1:8" x14ac:dyDescent="0.2">
      <c r="A42" s="53"/>
      <c r="H42" s="39"/>
    </row>
    <row r="43" spans="1:8" x14ac:dyDescent="0.2">
      <c r="A43" s="53"/>
      <c r="H43" s="39"/>
    </row>
    <row r="44" spans="1:8" x14ac:dyDescent="0.2">
      <c r="A44" s="53"/>
      <c r="H44" s="39"/>
    </row>
    <row r="45" spans="1:8" x14ac:dyDescent="0.2">
      <c r="A45" s="53"/>
      <c r="H45" s="39"/>
    </row>
    <row r="46" spans="1:8" x14ac:dyDescent="0.2">
      <c r="A46" s="53"/>
      <c r="H46" s="39"/>
    </row>
    <row r="47" spans="1:8" x14ac:dyDescent="0.2">
      <c r="A47" s="53"/>
      <c r="H47" s="39"/>
    </row>
    <row r="48" spans="1:8" x14ac:dyDescent="0.2">
      <c r="A48" s="53"/>
      <c r="H48" s="39"/>
    </row>
    <row r="49" spans="1:8" x14ac:dyDescent="0.2">
      <c r="A49" s="53"/>
      <c r="H49" s="39"/>
    </row>
    <row r="50" spans="1:8" x14ac:dyDescent="0.2">
      <c r="A50" s="53"/>
      <c r="H50" s="39"/>
    </row>
    <row r="51" spans="1:8" x14ac:dyDescent="0.2">
      <c r="A51" s="53"/>
      <c r="H51" s="39"/>
    </row>
    <row r="52" spans="1:8" x14ac:dyDescent="0.2">
      <c r="A52" s="53"/>
      <c r="H52" s="39"/>
    </row>
    <row r="53" spans="1:8" x14ac:dyDescent="0.2">
      <c r="A53" s="53"/>
      <c r="H53" s="39"/>
    </row>
    <row r="54" spans="1:8" x14ac:dyDescent="0.2">
      <c r="A54" s="53"/>
      <c r="H54" s="39"/>
    </row>
    <row r="55" spans="1:8" x14ac:dyDescent="0.2">
      <c r="A55" s="53"/>
      <c r="H55" s="39"/>
    </row>
    <row r="56" spans="1:8" x14ac:dyDescent="0.2">
      <c r="A56" s="53"/>
      <c r="H56" s="39"/>
    </row>
    <row r="57" spans="1:8" x14ac:dyDescent="0.2">
      <c r="A57" s="53"/>
      <c r="H57" s="39"/>
    </row>
    <row r="58" spans="1:8" x14ac:dyDescent="0.2">
      <c r="A58" s="53"/>
      <c r="H58" s="39"/>
    </row>
    <row r="59" spans="1:8" x14ac:dyDescent="0.2">
      <c r="A59" s="53"/>
      <c r="H59" s="39"/>
    </row>
    <row r="60" spans="1:8" x14ac:dyDescent="0.2">
      <c r="A60" s="53"/>
      <c r="H60" s="39"/>
    </row>
    <row r="61" spans="1:8" x14ac:dyDescent="0.2">
      <c r="A61" s="53"/>
      <c r="H61" s="39"/>
    </row>
    <row r="62" spans="1:8" x14ac:dyDescent="0.2">
      <c r="A62" s="53"/>
      <c r="H62" s="39"/>
    </row>
    <row r="63" spans="1:8" x14ac:dyDescent="0.2">
      <c r="A63" s="53"/>
      <c r="H63" s="39"/>
    </row>
    <row r="64" spans="1:8" x14ac:dyDescent="0.2">
      <c r="A64" s="53"/>
      <c r="H64" s="39"/>
    </row>
    <row r="65" spans="1:8" x14ac:dyDescent="0.2">
      <c r="A65" s="53"/>
      <c r="H65" s="39"/>
    </row>
    <row r="66" spans="1:8" x14ac:dyDescent="0.2">
      <c r="A66" s="53"/>
      <c r="H66" s="39"/>
    </row>
    <row r="67" spans="1:8" x14ac:dyDescent="0.2">
      <c r="A67" s="53"/>
      <c r="H67" s="39"/>
    </row>
    <row r="68" spans="1:8" x14ac:dyDescent="0.2">
      <c r="A68" s="53"/>
      <c r="H68" s="39"/>
    </row>
    <row r="69" spans="1:8" x14ac:dyDescent="0.2">
      <c r="A69" s="53"/>
      <c r="H69" s="39"/>
    </row>
    <row r="70" spans="1:8" x14ac:dyDescent="0.2">
      <c r="A70" s="53"/>
      <c r="H70" s="39"/>
    </row>
    <row r="71" spans="1:8" x14ac:dyDescent="0.2">
      <c r="A71" s="53"/>
      <c r="H71" s="39"/>
    </row>
    <row r="72" spans="1:8" x14ac:dyDescent="0.2">
      <c r="A72" s="53"/>
      <c r="H72" s="39"/>
    </row>
    <row r="73" spans="1:8" x14ac:dyDescent="0.2">
      <c r="A73" s="53"/>
      <c r="H73" s="39"/>
    </row>
    <row r="74" spans="1:8" x14ac:dyDescent="0.2">
      <c r="A74" s="53"/>
      <c r="H74" s="39"/>
    </row>
    <row r="75" spans="1:8" x14ac:dyDescent="0.2">
      <c r="A75" s="53"/>
      <c r="H75" s="39"/>
    </row>
    <row r="76" spans="1:8" x14ac:dyDescent="0.2">
      <c r="A76" s="53"/>
      <c r="H76" s="39"/>
    </row>
    <row r="77" spans="1:8" x14ac:dyDescent="0.2">
      <c r="A77" s="53"/>
      <c r="H77" s="39"/>
    </row>
    <row r="78" spans="1:8" x14ac:dyDescent="0.2">
      <c r="A78" s="53"/>
      <c r="H78" s="39"/>
    </row>
    <row r="79" spans="1:8" x14ac:dyDescent="0.2">
      <c r="A79" s="53"/>
      <c r="H79" s="39"/>
    </row>
    <row r="80" spans="1:8" x14ac:dyDescent="0.2">
      <c r="A80" s="53"/>
      <c r="H80" s="39"/>
    </row>
    <row r="81" spans="1:8" x14ac:dyDescent="0.2">
      <c r="A81" s="53"/>
      <c r="H81" s="39"/>
    </row>
    <row r="82" spans="1:8" x14ac:dyDescent="0.2">
      <c r="H82" s="39"/>
    </row>
    <row r="1048576" spans="9:11" x14ac:dyDescent="0.2">
      <c r="I1048576" s="50"/>
      <c r="K1048576" s="50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C35676-F275-4640-8E77-A0C78C8475F0}">
          <x14:formula1>
            <xm:f>Homework!$C$2:$C$60</xm:f>
          </x14:formula1>
          <xm:sqref>B2:B71</xm:sqref>
        </x14:dataValidation>
        <x14:dataValidation type="list" allowBlank="1" showInputMessage="1" showErrorMessage="1" xr:uid="{FE06B2CB-4E79-47F8-99BD-A6D884716949}">
          <x14:formula1>
            <xm:f>#REF!</xm:f>
          </x14:formula1>
          <xm:sqref>C3:C71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CE23-F664-40DD-9F04-52C50DE7251A}">
  <dimension ref="A1:B33"/>
  <sheetViews>
    <sheetView topLeftCell="A2" workbookViewId="0">
      <selection activeCell="A2" sqref="A2:B33"/>
    </sheetView>
  </sheetViews>
  <sheetFormatPr defaultRowHeight="14.4" x14ac:dyDescent="0.3"/>
  <cols>
    <col min="1" max="1" width="12.77734375" customWidth="1"/>
    <col min="2" max="2" width="55.77734375" customWidth="1"/>
  </cols>
  <sheetData>
    <row r="1" spans="1:2" x14ac:dyDescent="0.3">
      <c r="A1" s="48" t="s">
        <v>99</v>
      </c>
      <c r="B1" s="48" t="s">
        <v>371</v>
      </c>
    </row>
    <row r="2" spans="1:2" x14ac:dyDescent="0.3">
      <c r="A2" s="41" t="s">
        <v>302</v>
      </c>
      <c r="B2" s="43" t="s">
        <v>190</v>
      </c>
    </row>
    <row r="3" spans="1:2" x14ac:dyDescent="0.3">
      <c r="A3" s="41" t="s">
        <v>303</v>
      </c>
      <c r="B3" s="43" t="s">
        <v>257</v>
      </c>
    </row>
    <row r="4" spans="1:2" x14ac:dyDescent="0.3">
      <c r="A4" s="41" t="s">
        <v>304</v>
      </c>
      <c r="B4" s="43" t="s">
        <v>334</v>
      </c>
    </row>
    <row r="5" spans="1:2" x14ac:dyDescent="0.3">
      <c r="A5" s="41" t="s">
        <v>305</v>
      </c>
      <c r="B5" s="43" t="s">
        <v>335</v>
      </c>
    </row>
    <row r="6" spans="1:2" x14ac:dyDescent="0.3">
      <c r="A6" s="41" t="s">
        <v>306</v>
      </c>
      <c r="B6" s="43" t="s">
        <v>336</v>
      </c>
    </row>
    <row r="7" spans="1:2" x14ac:dyDescent="0.3">
      <c r="A7" s="41" t="s">
        <v>307</v>
      </c>
      <c r="B7" s="43" t="s">
        <v>337</v>
      </c>
    </row>
    <row r="8" spans="1:2" x14ac:dyDescent="0.3">
      <c r="A8" s="41" t="s">
        <v>308</v>
      </c>
      <c r="B8" s="43" t="s">
        <v>338</v>
      </c>
    </row>
    <row r="9" spans="1:2" x14ac:dyDescent="0.3">
      <c r="A9" s="41" t="s">
        <v>309</v>
      </c>
      <c r="B9" s="43" t="s">
        <v>339</v>
      </c>
    </row>
    <row r="10" spans="1:2" x14ac:dyDescent="0.3">
      <c r="A10" s="41" t="s">
        <v>310</v>
      </c>
      <c r="B10" s="43" t="s">
        <v>340</v>
      </c>
    </row>
    <row r="11" spans="1:2" x14ac:dyDescent="0.3">
      <c r="A11" s="41" t="s">
        <v>311</v>
      </c>
      <c r="B11" s="43" t="s">
        <v>277</v>
      </c>
    </row>
    <row r="12" spans="1:2" x14ac:dyDescent="0.3">
      <c r="A12" s="41" t="s">
        <v>312</v>
      </c>
      <c r="B12" s="43" t="s">
        <v>341</v>
      </c>
    </row>
    <row r="13" spans="1:2" x14ac:dyDescent="0.3">
      <c r="A13" s="41" t="s">
        <v>313</v>
      </c>
      <c r="B13" s="43" t="s">
        <v>342</v>
      </c>
    </row>
    <row r="14" spans="1:2" x14ac:dyDescent="0.3">
      <c r="A14" s="41" t="s">
        <v>314</v>
      </c>
      <c r="B14" s="43" t="s">
        <v>343</v>
      </c>
    </row>
    <row r="15" spans="1:2" x14ac:dyDescent="0.3">
      <c r="A15" s="41" t="s">
        <v>315</v>
      </c>
      <c r="B15" s="43" t="s">
        <v>344</v>
      </c>
    </row>
    <row r="16" spans="1:2" x14ac:dyDescent="0.3">
      <c r="A16" s="41" t="s">
        <v>316</v>
      </c>
      <c r="B16" s="43" t="s">
        <v>345</v>
      </c>
    </row>
    <row r="17" spans="1:2" x14ac:dyDescent="0.3">
      <c r="A17" s="41" t="s">
        <v>317</v>
      </c>
      <c r="B17" s="43" t="s">
        <v>338</v>
      </c>
    </row>
    <row r="18" spans="1:2" x14ac:dyDescent="0.3">
      <c r="A18" s="41" t="s">
        <v>318</v>
      </c>
      <c r="B18" s="43" t="s">
        <v>346</v>
      </c>
    </row>
    <row r="19" spans="1:2" x14ac:dyDescent="0.3">
      <c r="A19" s="41" t="s">
        <v>319</v>
      </c>
      <c r="B19" s="43" t="s">
        <v>347</v>
      </c>
    </row>
    <row r="20" spans="1:2" x14ac:dyDescent="0.3">
      <c r="A20" s="41" t="s">
        <v>320</v>
      </c>
      <c r="B20" s="43" t="s">
        <v>282</v>
      </c>
    </row>
    <row r="21" spans="1:2" x14ac:dyDescent="0.3">
      <c r="A21" s="41" t="s">
        <v>321</v>
      </c>
      <c r="B21" s="43" t="s">
        <v>264</v>
      </c>
    </row>
    <row r="22" spans="1:2" x14ac:dyDescent="0.3">
      <c r="A22" s="41" t="s">
        <v>322</v>
      </c>
      <c r="B22" s="43" t="s">
        <v>348</v>
      </c>
    </row>
    <row r="23" spans="1:2" x14ac:dyDescent="0.3">
      <c r="A23" s="41" t="s">
        <v>323</v>
      </c>
      <c r="B23" s="43" t="s">
        <v>349</v>
      </c>
    </row>
    <row r="24" spans="1:2" x14ac:dyDescent="0.3">
      <c r="A24" s="41" t="s">
        <v>324</v>
      </c>
      <c r="B24" s="43" t="s">
        <v>350</v>
      </c>
    </row>
    <row r="25" spans="1:2" x14ac:dyDescent="0.3">
      <c r="A25" s="41" t="s">
        <v>325</v>
      </c>
      <c r="B25" s="43" t="s">
        <v>4</v>
      </c>
    </row>
    <row r="26" spans="1:2" x14ac:dyDescent="0.3">
      <c r="A26" s="41" t="s">
        <v>326</v>
      </c>
      <c r="B26" s="43" t="s">
        <v>351</v>
      </c>
    </row>
    <row r="27" spans="1:2" x14ac:dyDescent="0.3">
      <c r="A27" s="41" t="s">
        <v>327</v>
      </c>
      <c r="B27" s="43" t="s">
        <v>352</v>
      </c>
    </row>
    <row r="28" spans="1:2" x14ac:dyDescent="0.3">
      <c r="A28" s="41" t="s">
        <v>328</v>
      </c>
      <c r="B28" s="43" t="s">
        <v>353</v>
      </c>
    </row>
    <row r="29" spans="1:2" x14ac:dyDescent="0.3">
      <c r="A29" s="41" t="s">
        <v>329</v>
      </c>
      <c r="B29" s="43"/>
    </row>
    <row r="30" spans="1:2" x14ac:dyDescent="0.3">
      <c r="A30" s="41" t="s">
        <v>330</v>
      </c>
      <c r="B30" s="43" t="s">
        <v>354</v>
      </c>
    </row>
    <row r="31" spans="1:2" x14ac:dyDescent="0.3">
      <c r="A31" s="41" t="s">
        <v>331</v>
      </c>
      <c r="B31" s="43"/>
    </row>
    <row r="32" spans="1:2" x14ac:dyDescent="0.3">
      <c r="A32" s="41" t="s">
        <v>332</v>
      </c>
      <c r="B32" s="43"/>
    </row>
    <row r="33" spans="1:2" x14ac:dyDescent="0.3">
      <c r="A33" s="41" t="s">
        <v>333</v>
      </c>
      <c r="B33" s="4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42F9-38A6-4795-96FF-CD7A5D8CFBEE}">
  <dimension ref="A1:M71"/>
  <sheetViews>
    <sheetView topLeftCell="A32" workbookViewId="0">
      <selection activeCell="C2" sqref="C2:C37"/>
    </sheetView>
  </sheetViews>
  <sheetFormatPr defaultColWidth="8.88671875" defaultRowHeight="12.6" x14ac:dyDescent="0.2"/>
  <cols>
    <col min="1" max="2" width="10.6640625" style="39" customWidth="1"/>
    <col min="3" max="3" width="29.88671875" style="39" bestFit="1" customWidth="1"/>
    <col min="4" max="4" width="25.6640625" style="39" customWidth="1"/>
    <col min="5" max="5" width="30.6640625" style="39" customWidth="1"/>
    <col min="6" max="6" width="4.6640625" style="39" customWidth="1"/>
    <col min="7" max="7" width="4.6640625" style="49" customWidth="1"/>
    <col min="8" max="12" width="20.6640625" style="39" hidden="1" customWidth="1"/>
    <col min="13" max="13" width="85.6640625" style="39" customWidth="1"/>
    <col min="14" max="16384" width="8.88671875" style="39"/>
  </cols>
  <sheetData>
    <row r="1" spans="1:13" x14ac:dyDescent="0.2">
      <c r="A1" s="47" t="s">
        <v>62</v>
      </c>
      <c r="B1" s="47" t="s">
        <v>63</v>
      </c>
      <c r="C1" s="48" t="s">
        <v>56</v>
      </c>
      <c r="D1" s="48" t="s">
        <v>57</v>
      </c>
      <c r="E1" s="48" t="s">
        <v>59</v>
      </c>
      <c r="H1" s="100" t="s">
        <v>58</v>
      </c>
      <c r="I1" s="100"/>
      <c r="J1" s="100"/>
      <c r="K1" s="100"/>
      <c r="L1" s="100"/>
      <c r="M1" s="46" t="s">
        <v>64</v>
      </c>
    </row>
    <row r="2" spans="1:13" x14ac:dyDescent="0.2">
      <c r="A2" s="41"/>
      <c r="B2" s="41">
        <v>1</v>
      </c>
      <c r="C2" s="53" t="s">
        <v>114</v>
      </c>
      <c r="D2" s="82"/>
      <c r="E2" s="50" t="str">
        <f>C2&amp;IF(D2&lt;&gt;""," ("&amp;D2&amp;")","")</f>
        <v>Math Functions</v>
      </c>
      <c r="G2" s="51">
        <v>1</v>
      </c>
      <c r="H2" s="50" t="str">
        <f t="array" ref="H2">IFERROR(INDEX(Assignments,SMALL(IF(Hmwk17=$G2,ROW(Assignments)-MIN(ROW(Assignments))+1),COLUMNS($E$5:E5))),"")</f>
        <v>Math Functions</v>
      </c>
      <c r="I2" s="50" t="str">
        <f t="array" ref="I2">IFERROR(INDEX(Assignments,SMALL(IF(Hmwk17=$G2,ROW(Assignments)-MIN(ROW(Assignments))+1),COLUMNS($E$5:F5))),"")</f>
        <v>Eng/Sci Notation</v>
      </c>
      <c r="J2" s="50" t="str">
        <f t="array" ref="J2">IFERROR(INDEX(Assignments,SMALL(IF(Hmwk17=$G2,ROW(Assignments)-MIN(ROW(Assignments))+1),COLUMNS($E$5:G5))),"")</f>
        <v/>
      </c>
      <c r="K2" s="50" t="str">
        <f t="array" ref="K2">IFERROR(INDEX(Assignments,SMALL(IF(Hmwk17=$G2,ROW(Assignments)-MIN(ROW(Assignments))+1),COLUMNS($E$5:H5))),"")</f>
        <v/>
      </c>
      <c r="L2" s="50" t="str">
        <f t="array" ref="L2">IFERROR(INDEX(Assignments,SMALL(IF(Hmwk17=$G2,ROW(Assignments)-MIN(ROW(Assignments))+1),COLUMNS($E$5:I5))),"")</f>
        <v/>
      </c>
      <c r="M2" s="52" t="str">
        <f>IF(H2&lt;&gt;"",H2,"")&amp;IF(I2&lt;&gt;"",", "&amp;I2,"")&amp;IF(J2&lt;&gt;"",", "&amp;J2,"")&amp;IF(K2&lt;&gt;"",", "&amp;K2,"")&amp;IF(L2&lt;&gt;"",", "&amp;L2,"")</f>
        <v>Math Functions, Eng/Sci Notation</v>
      </c>
    </row>
    <row r="3" spans="1:13" x14ac:dyDescent="0.2">
      <c r="A3" s="41"/>
      <c r="B3" s="41">
        <v>1</v>
      </c>
      <c r="C3" s="53" t="s">
        <v>272</v>
      </c>
      <c r="D3" s="82"/>
      <c r="E3" s="50" t="str">
        <f t="shared" ref="E3:E67" si="0">C3&amp;IF(D3&lt;&gt;""," ("&amp;D3&amp;")","")</f>
        <v>Eng/Sci Notation</v>
      </c>
      <c r="G3" s="51">
        <v>2</v>
      </c>
      <c r="H3" s="50" t="str">
        <f t="array" ref="H3">IFERROR(INDEX(Assignments,SMALL(IF(Hmwk17=$G3,ROW(Assignments)-MIN(ROW(Assignments))+1),COLUMNS($E$5:E6))),"")</f>
        <v>Ohm's Law</v>
      </c>
      <c r="I3" s="50" t="str">
        <f t="array" ref="I3">IFERROR(INDEX(Assignments,SMALL(IF(Hmwk17=$G3,ROW(Assignments)-MIN(ROW(Assignments))+1),COLUMNS($E$5:F6))),"")</f>
        <v/>
      </c>
      <c r="J3" s="50" t="str">
        <f t="array" ref="J3">IFERROR(INDEX(Assignments,SMALL(IF(Hmwk17=$G3,ROW(Assignments)-MIN(ROW(Assignments))+1),COLUMNS($E$5:G6))),"")</f>
        <v/>
      </c>
      <c r="K3" s="50" t="str">
        <f t="array" ref="K3">IFERROR(INDEX(Assignments,SMALL(IF(Hmwk17=$G3,ROW(Assignments)-MIN(ROW(Assignments))+1),COLUMNS($E$5:H6))),"")</f>
        <v/>
      </c>
      <c r="L3" s="50" t="str">
        <f t="array" ref="L3">IFERROR(INDEX(Assignments,SMALL(IF(Hmwk17=$G3,ROW(Assignments)-MIN(ROW(Assignments))+1),COLUMNS($E$5:I6))),"")</f>
        <v/>
      </c>
      <c r="M3" s="52" t="str">
        <f t="shared" ref="M3:M18" si="1">IF(H3&lt;&gt;"",H3,"")&amp;IF(I3&lt;&gt;"",", "&amp;I3,"")&amp;IF(J3&lt;&gt;"",", "&amp;J3,"")&amp;IF(K3&lt;&gt;"",", "&amp;K3,"")&amp;IF(L3&lt;&gt;"",", "&amp;L3,"")</f>
        <v>Ohm's Law</v>
      </c>
    </row>
    <row r="4" spans="1:13" x14ac:dyDescent="0.2">
      <c r="A4" s="41"/>
      <c r="B4" s="41">
        <v>2</v>
      </c>
      <c r="C4" s="53" t="s">
        <v>257</v>
      </c>
      <c r="D4" s="54"/>
      <c r="E4" s="50" t="str">
        <f t="shared" si="0"/>
        <v>Ohm's Law</v>
      </c>
      <c r="G4" s="51">
        <v>3</v>
      </c>
      <c r="H4" s="50" t="str">
        <f t="array" ref="H4">IFERROR(INDEX(Assignments,SMALL(IF(Hmwk17=$G4,ROW(Assignments)-MIN(ROW(Assignments))+1),COLUMNS($E$5:E8))),"")</f>
        <v>Watt's Law</v>
      </c>
      <c r="I4" s="50" t="str">
        <f t="array" ref="I4">IFERROR(INDEX(Assignments,SMALL(IF(Hmwk17=$G4,ROW(Assignments)-MIN(ROW(Assignments))+1),COLUMNS($E$5:F7))),"")</f>
        <v>Ohm's Wheel</v>
      </c>
      <c r="J4" s="50" t="str">
        <f t="array" ref="J4">IFERROR(INDEX(Assignments,SMALL(IF(Hmwk17=$G4,ROW(Assignments)-MIN(ROW(Assignments))+1),COLUMNS($E$5:G7))),"")</f>
        <v/>
      </c>
      <c r="K4" s="50" t="str">
        <f t="array" ref="K4">IFERROR(INDEX(Assignments,SMALL(IF(Hmwk17=$G4,ROW(Assignments)-MIN(ROW(Assignments))+1),COLUMNS($E$5:H7))),"")</f>
        <v/>
      </c>
      <c r="L4" s="50" t="str">
        <f t="array" ref="L4">IFERROR(INDEX(Assignments,SMALL(IF(Hmwk17=$G4,ROW(Assignments)-MIN(ROW(Assignments))+1),COLUMNS($E$5:I7))),"")</f>
        <v/>
      </c>
      <c r="M4" s="52" t="str">
        <f t="shared" si="1"/>
        <v>Watt's Law, Ohm's Wheel</v>
      </c>
    </row>
    <row r="5" spans="1:13" x14ac:dyDescent="0.2">
      <c r="A5" s="41"/>
      <c r="B5" s="41">
        <v>3</v>
      </c>
      <c r="C5" s="53" t="s">
        <v>258</v>
      </c>
      <c r="D5" s="54"/>
      <c r="E5" s="50" t="str">
        <f t="shared" si="0"/>
        <v>Watt's Law</v>
      </c>
      <c r="G5" s="51">
        <v>4</v>
      </c>
      <c r="H5" s="50" t="str">
        <f t="array" ref="H5">IFERROR(INDEX(Assignments,SMALL(IF(Hmwk17=$G5,ROW(Assignments)-MIN(ROW(Assignments))+1),COLUMNS($E$5:E9))),"")</f>
        <v>Series Circuits</v>
      </c>
      <c r="I5" s="50" t="str">
        <f t="array" ref="I5">IFERROR(INDEX(Assignments,SMALL(IF(Hmwk17=$G5,ROW(Assignments)-MIN(ROW(Assignments))+1),COLUMNS($E$5:F8))),"")</f>
        <v>More Series Circuits</v>
      </c>
      <c r="J5" s="50" t="str">
        <f t="array" ref="J5">IFERROR(INDEX(Assignments,SMALL(IF(Hmwk17=$G5,ROW(Assignments)-MIN(ROW(Assignments))+1),COLUMNS($E$5:G8))),"")</f>
        <v/>
      </c>
      <c r="K5" s="50" t="str">
        <f t="array" ref="K5">IFERROR(INDEX(Assignments,SMALL(IF(Hmwk17=$G5,ROW(Assignments)-MIN(ROW(Assignments))+1),COLUMNS($E$5:H8))),"")</f>
        <v/>
      </c>
      <c r="L5" s="50" t="str">
        <f t="array" ref="L5">IFERROR(INDEX(Assignments,SMALL(IF(Hmwk17=$G5,ROW(Assignments)-MIN(ROW(Assignments))+1),COLUMNS($E$5:I8))),"")</f>
        <v/>
      </c>
      <c r="M5" s="52" t="str">
        <f t="shared" si="1"/>
        <v>Series Circuits, More Series Circuits</v>
      </c>
    </row>
    <row r="6" spans="1:13" x14ac:dyDescent="0.2">
      <c r="A6" s="41"/>
      <c r="B6" s="41">
        <v>3</v>
      </c>
      <c r="C6" s="53" t="s">
        <v>273</v>
      </c>
      <c r="D6" s="82"/>
      <c r="E6" s="50" t="str">
        <f t="shared" si="0"/>
        <v>Ohm's Wheel</v>
      </c>
      <c r="G6" s="51">
        <v>5</v>
      </c>
      <c r="H6" s="50" t="str">
        <f t="array" ref="H6">IFERROR(INDEX(Assignments,SMALL(IF(Hmwk17=$G6,ROW(Assignments)-MIN(ROW(Assignments))+1),COLUMNS($E$5:E10))),"")</f>
        <v>Voltage Referencing</v>
      </c>
      <c r="I6" s="50" t="str">
        <f t="array" ref="I6">IFERROR(INDEX(Assignments,SMALL(IF(Hmwk17=$G6,ROW(Assignments)-MIN(ROW(Assignments))+1),COLUMNS($E$5:F9))),"")</f>
        <v>Parallel Circuits</v>
      </c>
      <c r="J6" s="50" t="str">
        <f t="array" ref="J6">IFERROR(INDEX(Assignments,SMALL(IF(Hmwk17=$G6,ROW(Assignments)-MIN(ROW(Assignments))+1),COLUMNS($E$5:G9))),"")</f>
        <v>Kirchhoff's Current Law</v>
      </c>
      <c r="K6" s="50" t="str">
        <f t="array" ref="K6">IFERROR(INDEX(Assignments,SMALL(IF(Hmwk17=$G6,ROW(Assignments)-MIN(ROW(Assignments))+1),COLUMNS($E$5:H9))),"")</f>
        <v>More Parallel Circuits</v>
      </c>
      <c r="L6" s="50" t="str">
        <f t="array" ref="L6">IFERROR(INDEX(Assignments,SMALL(IF(Hmwk17=$G6,ROW(Assignments)-MIN(ROW(Assignments))+1),COLUMNS($E$5:I9))),"")</f>
        <v/>
      </c>
      <c r="M6" s="52" t="str">
        <f t="shared" si="1"/>
        <v>Voltage Referencing, Parallel Circuits, Kirchhoff's Current Law, More Parallel Circuits</v>
      </c>
    </row>
    <row r="7" spans="1:13" x14ac:dyDescent="0.2">
      <c r="A7" s="41"/>
      <c r="B7" s="41">
        <v>4</v>
      </c>
      <c r="C7" s="53" t="s">
        <v>259</v>
      </c>
      <c r="D7" s="54"/>
      <c r="E7" s="50" t="str">
        <f t="shared" si="0"/>
        <v>Series Circuits</v>
      </c>
      <c r="G7" s="51">
        <v>6</v>
      </c>
      <c r="H7" s="50" t="str">
        <f t="array" ref="H7">IFERROR(INDEX(Assignments,SMALL(IF(Hmwk17=$G7,ROW(Assignments)-MIN(ROW(Assignments))+1),COLUMNS($E$5:E11))),"")</f>
        <v>Series-Parallel Circuits</v>
      </c>
      <c r="I7" s="50" t="str">
        <f t="array" ref="I7">IFERROR(INDEX(Assignments,SMALL(IF(Hmwk17=$G7,ROW(Assignments)-MIN(ROW(Assignments))+1),COLUMNS($E$5:F10))),"")</f>
        <v>Parallel-Series Circuits</v>
      </c>
      <c r="J7" s="50" t="str">
        <f t="array" ref="J7">IFERROR(INDEX(Assignments,SMALL(IF(Hmwk17=$G7,ROW(Assignments)-MIN(ROW(Assignments))+1),COLUMNS($E$5:G10))),"")</f>
        <v>Combination Circuits</v>
      </c>
      <c r="K7" s="50" t="str">
        <f t="array" ref="K7">IFERROR(INDEX(Assignments,SMALL(IF(Hmwk17=$G7,ROW(Assignments)-MIN(ROW(Assignments))+1),COLUMNS($E$5:H10))),"")</f>
        <v/>
      </c>
      <c r="L7" s="50" t="str">
        <f t="array" ref="L7">IFERROR(INDEX(Assignments,SMALL(IF(Hmwk17=$G7,ROW(Assignments)-MIN(ROW(Assignments))+1),COLUMNS($E$5:I10))),"")</f>
        <v/>
      </c>
      <c r="M7" s="52" t="str">
        <f t="shared" si="1"/>
        <v>Series-Parallel Circuits, Parallel-Series Circuits, Combination Circuits</v>
      </c>
    </row>
    <row r="8" spans="1:13" x14ac:dyDescent="0.2">
      <c r="A8" s="41"/>
      <c r="B8" s="41">
        <v>4</v>
      </c>
      <c r="C8" s="53" t="s">
        <v>274</v>
      </c>
      <c r="D8" s="54"/>
      <c r="E8" s="50" t="str">
        <f t="shared" si="0"/>
        <v>More Series Circuits</v>
      </c>
      <c r="G8" s="51">
        <v>7</v>
      </c>
      <c r="H8" s="50" t="str">
        <f t="array" ref="H8">IFERROR(INDEX(Assignments,SMALL(IF(Hmwk17=$G8,ROW(Assignments)-MIN(ROW(Assignments))+1),COLUMNS($E$5:E12))),"")</f>
        <v>Voltage Dividers</v>
      </c>
      <c r="I8" s="50" t="str">
        <f t="array" ref="I8">IFERROR(INDEX(Assignments,SMALL(IF(Hmwk17=$G8,ROW(Assignments)-MIN(ROW(Assignments))+1),COLUMNS($E$5:F11))),"")</f>
        <v>Loaded Voltage Dividers</v>
      </c>
      <c r="J8" s="50" t="str">
        <f t="array" ref="J8">IFERROR(INDEX(Assignments,SMALL(IF(Hmwk17=$G8,ROW(Assignments)-MIN(ROW(Assignments))+1),COLUMNS($E$5:G11))),"")</f>
        <v>More Loaded Voltage Dividers</v>
      </c>
      <c r="K8" s="50" t="str">
        <f t="array" ref="K8">IFERROR(INDEX(Assignments,SMALL(IF(Hmwk17=$G8,ROW(Assignments)-MIN(ROW(Assignments))+1),COLUMNS($E$5:H11))),"")</f>
        <v/>
      </c>
      <c r="L8" s="50" t="str">
        <f t="array" ref="L8">IFERROR(INDEX(Assignments,SMALL(IF(Hmwk17=$G8,ROW(Assignments)-MIN(ROW(Assignments))+1),COLUMNS($E$5:I11))),"")</f>
        <v/>
      </c>
      <c r="M8" s="52" t="str">
        <f t="shared" si="1"/>
        <v>Voltage Dividers, Loaded Voltage Dividers, More Loaded Voltage Dividers</v>
      </c>
    </row>
    <row r="9" spans="1:13" x14ac:dyDescent="0.2">
      <c r="A9" s="41"/>
      <c r="B9" s="41">
        <v>5</v>
      </c>
      <c r="C9" s="53" t="s">
        <v>276</v>
      </c>
      <c r="D9" s="54"/>
      <c r="E9" s="50" t="str">
        <f t="shared" si="0"/>
        <v>Voltage Referencing</v>
      </c>
      <c r="G9" s="51">
        <v>8</v>
      </c>
      <c r="H9" s="50" t="str">
        <f t="array" ref="H9">IFERROR(INDEX(Assignments,SMALL(IF(Hmwk17=$G9,ROW(Assignments)-MIN(ROW(Assignments))+1),COLUMNS($E$5:E13))),"")</f>
        <v>Internal Resistance</v>
      </c>
      <c r="I9" s="50" t="str">
        <f t="array" ref="I9">IFERROR(INDEX(Assignments,SMALL(IF(Hmwk17=$G9,ROW(Assignments)-MIN(ROW(Assignments))+1),COLUMNS($E$5:F12))),"")</f>
        <v>Wheatstone Bridge</v>
      </c>
      <c r="J9" s="50" t="str">
        <f t="array" ref="J9">IFERROR(INDEX(Assignments,SMALL(IF(Hmwk17=$G9,ROW(Assignments)-MIN(ROW(Assignments))+1),COLUMNS($E$5:G12))),"")</f>
        <v>More Wheatstone Bridge</v>
      </c>
      <c r="K9" s="50" t="str">
        <f t="array" ref="K9">IFERROR(INDEX(Assignments,SMALL(IF(Hmwk17=$G9,ROW(Assignments)-MIN(ROW(Assignments))+1),COLUMNS($E$5:H12))),"")</f>
        <v/>
      </c>
      <c r="L9" s="50" t="str">
        <f t="array" ref="L9">IFERROR(INDEX(Assignments,SMALL(IF(Hmwk17=$G9,ROW(Assignments)-MIN(ROW(Assignments))+1),COLUMNS($E$5:I12))),"")</f>
        <v/>
      </c>
      <c r="M9" s="52" t="str">
        <f t="shared" si="1"/>
        <v>Internal Resistance, Wheatstone Bridge, More Wheatstone Bridge</v>
      </c>
    </row>
    <row r="10" spans="1:13" x14ac:dyDescent="0.2">
      <c r="A10" s="41"/>
      <c r="B10" s="41">
        <v>5</v>
      </c>
      <c r="C10" s="53" t="s">
        <v>261</v>
      </c>
      <c r="D10" s="54"/>
      <c r="E10" s="50" t="str">
        <f t="shared" si="0"/>
        <v>Parallel Circuits</v>
      </c>
      <c r="G10" s="51">
        <v>9</v>
      </c>
      <c r="H10" s="50" t="str">
        <f t="array" ref="H10">IFERROR(INDEX(Assignments,SMALL(IF(Hmwk17=$G10,ROW(Assignments)-MIN(ROW(Assignments))+1),COLUMNS($E$5:E14))),"")</f>
        <v>Electromagnetism</v>
      </c>
      <c r="I10" s="50" t="str">
        <f t="array" ref="I10">IFERROR(INDEX(Assignments,SMALL(IF(Hmwk17=$G10,ROW(Assignments)-MIN(ROW(Assignments))+1),COLUMNS($E$5:F13))),"")</f>
        <v>Flemming's Right Hand Rule</v>
      </c>
      <c r="J10" s="50" t="str">
        <f t="array" ref="J10">IFERROR(INDEX(Assignments,SMALL(IF(Hmwk17=$G10,ROW(Assignments)-MIN(ROW(Assignments))+1),COLUMNS($E$5:G13))),"")</f>
        <v>Generator Effect</v>
      </c>
      <c r="K10" s="50" t="str">
        <f t="array" ref="K10">IFERROR(INDEX(Assignments,SMALL(IF(Hmwk17=$G10,ROW(Assignments)-MIN(ROW(Assignments))+1),COLUMNS($E$5:H13))),"")</f>
        <v/>
      </c>
      <c r="L10" s="50" t="str">
        <f t="array" ref="L10">IFERROR(INDEX(Assignments,SMALL(IF(Hmwk17=$G10,ROW(Assignments)-MIN(ROW(Assignments))+1),COLUMNS($E$5:I13))),"")</f>
        <v/>
      </c>
      <c r="M10" s="52" t="str">
        <f t="shared" si="1"/>
        <v>Electromagnetism, Flemming's Right Hand Rule, Generator Effect</v>
      </c>
    </row>
    <row r="11" spans="1:13" x14ac:dyDescent="0.2">
      <c r="A11" s="41"/>
      <c r="B11" s="41">
        <v>5</v>
      </c>
      <c r="C11" s="53" t="s">
        <v>277</v>
      </c>
      <c r="D11" s="82"/>
      <c r="E11" s="50" t="str">
        <f t="shared" si="0"/>
        <v>Kirchhoff's Current Law</v>
      </c>
      <c r="G11" s="51">
        <v>10</v>
      </c>
      <c r="H11" s="50" t="str">
        <f t="array" ref="H11">IFERROR(INDEX(Assignments,SMALL(IF(Hmwk17=$G11,ROW(Assignments)-MIN(ROW(Assignments))+1),COLUMNS($E$5:E15))),"")</f>
        <v>Trigonometry</v>
      </c>
      <c r="I11" s="50" t="str">
        <f t="array" ref="I11">IFERROR(INDEX(Assignments,SMALL(IF(Hmwk17=$G11,ROW(Assignments)-MIN(ROW(Assignments))+1),COLUMNS($E$5:F14))),"")</f>
        <v/>
      </c>
      <c r="J11" s="50" t="str">
        <f t="array" ref="J11">IFERROR(INDEX(Assignments,SMALL(IF(Hmwk17=$G11,ROW(Assignments)-MIN(ROW(Assignments))+1),COLUMNS($E$5:G14))),"")</f>
        <v/>
      </c>
      <c r="K11" s="50" t="str">
        <f t="array" ref="K11">IFERROR(INDEX(Assignments,SMALL(IF(Hmwk17=$G11,ROW(Assignments)-MIN(ROW(Assignments))+1),COLUMNS($E$5:H14))),"")</f>
        <v/>
      </c>
      <c r="L11" s="50" t="str">
        <f t="array" ref="L11">IFERROR(INDEX(Assignments,SMALL(IF(Hmwk17=$G11,ROW(Assignments)-MIN(ROW(Assignments))+1),COLUMNS($E$5:I14))),"")</f>
        <v/>
      </c>
      <c r="M11" s="52" t="str">
        <f t="shared" si="1"/>
        <v>Trigonometry</v>
      </c>
    </row>
    <row r="12" spans="1:13" x14ac:dyDescent="0.2">
      <c r="A12" s="41"/>
      <c r="B12" s="41">
        <v>5</v>
      </c>
      <c r="C12" s="53" t="s">
        <v>275</v>
      </c>
      <c r="D12" s="54"/>
      <c r="E12" s="50" t="str">
        <f t="shared" si="0"/>
        <v>More Parallel Circuits</v>
      </c>
      <c r="G12" s="51">
        <v>11</v>
      </c>
      <c r="H12" s="50" t="str">
        <f t="array" ref="H12">IFERROR(INDEX(Assignments,SMALL(IF(Hmwk17=$G12,ROW(Assignments)-MIN(ROW(Assignments))+1),COLUMNS($E$5:E16))),"")</f>
        <v>AC Measurement</v>
      </c>
      <c r="I12" s="50" t="str">
        <f t="array" ref="I12">IFERROR(INDEX(Assignments,SMALL(IF(Hmwk17=$G12,ROW(Assignments)-MIN(ROW(Assignments))+1),COLUMNS($E$5:F15))),"")</f>
        <v/>
      </c>
      <c r="J12" s="50" t="str">
        <f t="array" ref="J12">IFERROR(INDEX(Assignments,SMALL(IF(Hmwk17=$G12,ROW(Assignments)-MIN(ROW(Assignments))+1),COLUMNS($E$5:G15))),"")</f>
        <v/>
      </c>
      <c r="K12" s="50" t="str">
        <f t="array" ref="K12">IFERROR(INDEX(Assignments,SMALL(IF(Hmwk17=$G12,ROW(Assignments)-MIN(ROW(Assignments))+1),COLUMNS($E$5:H15))),"")</f>
        <v/>
      </c>
      <c r="L12" s="50" t="str">
        <f t="array" ref="L12">IFERROR(INDEX(Assignments,SMALL(IF(Hmwk17=$G12,ROW(Assignments)-MIN(ROW(Assignments))+1),COLUMNS($E$5:I15))),"")</f>
        <v/>
      </c>
      <c r="M12" s="52" t="str">
        <f t="shared" si="1"/>
        <v>AC Measurement</v>
      </c>
    </row>
    <row r="13" spans="1:13" x14ac:dyDescent="0.2">
      <c r="A13" s="41"/>
      <c r="B13" s="41">
        <v>6</v>
      </c>
      <c r="C13" s="53" t="s">
        <v>278</v>
      </c>
      <c r="D13" s="54"/>
      <c r="E13" s="50" t="str">
        <f t="shared" si="0"/>
        <v>Series-Parallel Circuits</v>
      </c>
      <c r="G13" s="51">
        <v>12</v>
      </c>
      <c r="H13" s="50" t="str">
        <f t="array" ref="H13">IFERROR(INDEX(Assignments,SMALL(IF(Hmwk17=$G13,ROW(Assignments)-MIN(ROW(Assignments))+1),COLUMNS($E$5:E17))),"")</f>
        <v>Transformers</v>
      </c>
      <c r="I13" s="50" t="str">
        <f t="array" ref="I13">IFERROR(INDEX(Assignments,SMALL(IF(Hmwk17=$G13,ROW(Assignments)-MIN(ROW(Assignments))+1),COLUMNS($E$5:F16))),"")</f>
        <v>Transformer Efficiency</v>
      </c>
      <c r="J13" s="50" t="str">
        <f t="array" ref="J13">IFERROR(INDEX(Assignments,SMALL(IF(Hmwk17=$G13,ROW(Assignments)-MIN(ROW(Assignments))+1),COLUMNS($E$5:G16))),"")</f>
        <v/>
      </c>
      <c r="K13" s="50" t="str">
        <f t="array" ref="K13">IFERROR(INDEX(Assignments,SMALL(IF(Hmwk17=$G13,ROW(Assignments)-MIN(ROW(Assignments))+1),COLUMNS($E$5:H16))),"")</f>
        <v/>
      </c>
      <c r="L13" s="50" t="str">
        <f t="array" ref="L13">IFERROR(INDEX(Assignments,SMALL(IF(Hmwk17=$G13,ROW(Assignments)-MIN(ROW(Assignments))+1),COLUMNS($E$5:I16))),"")</f>
        <v/>
      </c>
      <c r="M13" s="52" t="str">
        <f t="shared" si="1"/>
        <v>Transformers, Transformer Efficiency</v>
      </c>
    </row>
    <row r="14" spans="1:13" x14ac:dyDescent="0.2">
      <c r="A14" s="41"/>
      <c r="B14" s="41">
        <v>6</v>
      </c>
      <c r="C14" s="53" t="s">
        <v>279</v>
      </c>
      <c r="D14" s="54"/>
      <c r="E14" s="50" t="str">
        <f t="shared" si="0"/>
        <v>Parallel-Series Circuits</v>
      </c>
      <c r="G14" s="51">
        <v>13</v>
      </c>
      <c r="H14" s="50" t="str">
        <f t="array" ref="H14">IFERROR(INDEX(Assignments,SMALL(IF(Hmwk17=$G14,ROW(Assignments)-MIN(ROW(Assignments))+1),COLUMNS($E$5:E18))),"")</f>
        <v>Inductive Reactance</v>
      </c>
      <c r="I14" s="50" t="str">
        <f t="array" ref="I14">IFERROR(INDEX(Assignments,SMALL(IF(Hmwk17=$G14,ROW(Assignments)-MIN(ROW(Assignments))+1),COLUMNS($E$5:F17))),"")</f>
        <v>Impedance Triangle</v>
      </c>
      <c r="J14" s="50" t="str">
        <f t="array" ref="J14">IFERROR(INDEX(Assignments,SMALL(IF(Hmwk17=$G14,ROW(Assignments)-MIN(ROW(Assignments))+1),COLUMNS($E$5:G17))),"")</f>
        <v/>
      </c>
      <c r="K14" s="50" t="str">
        <f t="array" ref="K14">IFERROR(INDEX(Assignments,SMALL(IF(Hmwk17=$G14,ROW(Assignments)-MIN(ROW(Assignments))+1),COLUMNS($E$5:H17))),"")</f>
        <v/>
      </c>
      <c r="L14" s="50" t="str">
        <f t="array" ref="L14">IFERROR(INDEX(Assignments,SMALL(IF(Hmwk17=$G14,ROW(Assignments)-MIN(ROW(Assignments))+1),COLUMNS($E$5:I17))),"")</f>
        <v/>
      </c>
      <c r="M14" s="52" t="str">
        <f t="shared" si="1"/>
        <v>Inductive Reactance, Impedance Triangle</v>
      </c>
    </row>
    <row r="15" spans="1:13" x14ac:dyDescent="0.2">
      <c r="A15" s="41"/>
      <c r="B15" s="41">
        <v>6</v>
      </c>
      <c r="C15" s="53" t="s">
        <v>263</v>
      </c>
      <c r="D15" s="54"/>
      <c r="E15" s="50" t="str">
        <f t="shared" si="0"/>
        <v>Combination Circuits</v>
      </c>
      <c r="G15" s="51">
        <v>14</v>
      </c>
      <c r="H15" s="50" t="str">
        <f t="array" ref="H15">IFERROR(INDEX(Assignments,SMALL(IF(Hmwk17=$G15,ROW(Assignments)-MIN(ROW(Assignments))+1),COLUMNS($E$5:E19))),"")</f>
        <v>Power Triangle</v>
      </c>
      <c r="I15" s="50" t="str">
        <f t="array" ref="I15">IFERROR(INDEX(Assignments,SMALL(IF(Hmwk17=$G15,ROW(Assignments)-MIN(ROW(Assignments))+1),COLUMNS($E$5:F18))),"")</f>
        <v/>
      </c>
      <c r="J15" s="50" t="str">
        <f t="array" ref="J15">IFERROR(INDEX(Assignments,SMALL(IF(Hmwk17=$G15,ROW(Assignments)-MIN(ROW(Assignments))+1),COLUMNS($E$5:G18))),"")</f>
        <v/>
      </c>
      <c r="K15" s="50" t="str">
        <f t="array" ref="K15">IFERROR(INDEX(Assignments,SMALL(IF(Hmwk17=$G15,ROW(Assignments)-MIN(ROW(Assignments))+1),COLUMNS($E$5:H18))),"")</f>
        <v/>
      </c>
      <c r="L15" s="50" t="str">
        <f t="array" ref="L15">IFERROR(INDEX(Assignments,SMALL(IF(Hmwk17=$G15,ROW(Assignments)-MIN(ROW(Assignments))+1),COLUMNS($E$5:I18))),"")</f>
        <v/>
      </c>
      <c r="M15" s="52" t="str">
        <f t="shared" si="1"/>
        <v>Power Triangle</v>
      </c>
    </row>
    <row r="16" spans="1:13" x14ac:dyDescent="0.2">
      <c r="A16" s="41"/>
      <c r="B16" s="41">
        <v>7</v>
      </c>
      <c r="C16" s="53" t="s">
        <v>199</v>
      </c>
      <c r="D16" s="54"/>
      <c r="E16" s="50" t="str">
        <f t="shared" si="0"/>
        <v>Voltage Dividers</v>
      </c>
      <c r="G16" s="51">
        <v>15</v>
      </c>
      <c r="H16" s="50" t="str">
        <f t="array" ref="H16">IFERROR(INDEX(Assignments,SMALL(IF(Hmwk17=$G16,ROW(Assignments)-MIN(ROW(Assignments))+1),COLUMNS($E$5:E20))),"")</f>
        <v>RL Series Circuits</v>
      </c>
      <c r="I16" s="50" t="str">
        <f t="array" ref="I16">IFERROR(INDEX(Assignments,SMALL(IF(Hmwk17=$G16,ROW(Assignments)-MIN(ROW(Assignments))+1),COLUMNS($E$5:F19))),"")</f>
        <v>RL Parallel Circuits</v>
      </c>
      <c r="J16" s="50" t="str">
        <f t="array" ref="J16">IFERROR(INDEX(Assignments,SMALL(IF(Hmwk17=$G16,ROW(Assignments)-MIN(ROW(Assignments))+1),COLUMNS($E$5:G19))),"")</f>
        <v/>
      </c>
      <c r="K16" s="50" t="str">
        <f t="array" ref="K16">IFERROR(INDEX(Assignments,SMALL(IF(Hmwk17=$G16,ROW(Assignments)-MIN(ROW(Assignments))+1),COLUMNS($E$5:H19))),"")</f>
        <v/>
      </c>
      <c r="L16" s="50" t="str">
        <f t="array" ref="L16">IFERROR(INDEX(Assignments,SMALL(IF(Hmwk17=$G16,ROW(Assignments)-MIN(ROW(Assignments))+1),COLUMNS($E$5:I19))),"")</f>
        <v/>
      </c>
      <c r="M16" s="52" t="str">
        <f t="shared" si="1"/>
        <v>RL Series Circuits, RL Parallel Circuits</v>
      </c>
    </row>
    <row r="17" spans="1:13" x14ac:dyDescent="0.2">
      <c r="A17" s="41"/>
      <c r="B17" s="41">
        <v>7</v>
      </c>
      <c r="C17" s="53" t="s">
        <v>280</v>
      </c>
      <c r="D17" s="54"/>
      <c r="E17" s="50" t="str">
        <f t="shared" si="0"/>
        <v>Loaded Voltage Dividers</v>
      </c>
      <c r="G17" s="51">
        <v>16</v>
      </c>
      <c r="H17" s="50" t="str">
        <f t="array" ref="H17">IFERROR(INDEX(Assignments,SMALL(IF(Hmwk17=$G17,ROW(Assignments)-MIN(ROW(Assignments))+1),COLUMNS($E$5:E21))),"")</f>
        <v>RC Series Circuits</v>
      </c>
      <c r="I17" s="50" t="str">
        <f t="array" ref="I17">IFERROR(INDEX(Assignments,SMALL(IF(Hmwk17=$G17,ROW(Assignments)-MIN(ROW(Assignments))+1),COLUMNS($E$5:F20))),"")</f>
        <v>RC Parallel Circuits</v>
      </c>
      <c r="J17" s="50" t="str">
        <f t="array" ref="J17">IFERROR(INDEX(Assignments,SMALL(IF(Hmwk17=$G17,ROW(Assignments)-MIN(ROW(Assignments))+1),COLUMNS($E$5:G20))),"")</f>
        <v/>
      </c>
      <c r="K17" s="50" t="str">
        <f t="array" ref="K17">IFERROR(INDEX(Assignments,SMALL(IF(Hmwk17=$G17,ROW(Assignments)-MIN(ROW(Assignments))+1),COLUMNS($E$5:H20))),"")</f>
        <v/>
      </c>
      <c r="L17" s="50" t="str">
        <f t="array" ref="L17">IFERROR(INDEX(Assignments,SMALL(IF(Hmwk17=$G17,ROW(Assignments)-MIN(ROW(Assignments))+1),COLUMNS($E$5:I20))),"")</f>
        <v/>
      </c>
      <c r="M17" s="52" t="str">
        <f t="shared" si="1"/>
        <v>RC Series Circuits, RC Parallel Circuits</v>
      </c>
    </row>
    <row r="18" spans="1:13" x14ac:dyDescent="0.2">
      <c r="A18" s="41"/>
      <c r="B18" s="41">
        <v>7</v>
      </c>
      <c r="C18" s="53" t="s">
        <v>281</v>
      </c>
      <c r="D18" s="54"/>
      <c r="E18" s="50" t="str">
        <f t="shared" si="0"/>
        <v>More Loaded Voltage Dividers</v>
      </c>
      <c r="G18" s="51">
        <v>17</v>
      </c>
      <c r="H18" s="50" t="str">
        <f t="array" ref="H18">IFERROR(INDEX(Assignments,SMALL(IF(Hmwk17=$G18,ROW(Assignments)-MIN(ROW(Assignments))+1),COLUMNS($E$5:E22))),"")</f>
        <v>RLC Series Circuits</v>
      </c>
      <c r="I18" s="50" t="str">
        <f t="array" ref="I18">IFERROR(INDEX(Assignments,SMALL(IF(Hmwk17=$G18,ROW(Assignments)-MIN(ROW(Assignments))+1),COLUMNS($E$5:F21))),"")</f>
        <v>RLC Parallel Circuits</v>
      </c>
      <c r="J18" s="50" t="str">
        <f t="array" ref="J18">IFERROR(INDEX(Assignments,SMALL(IF(Hmwk17=$G18,ROW(Assignments)-MIN(ROW(Assignments))+1),COLUMNS($E$5:G21))),"")</f>
        <v/>
      </c>
      <c r="K18" s="50" t="str">
        <f t="array" ref="K18">IFERROR(INDEX(Assignments,SMALL(IF(Hmwk17=$G18,ROW(Assignments)-MIN(ROW(Assignments))+1),COLUMNS($E$5:H21))),"")</f>
        <v/>
      </c>
      <c r="L18" s="50" t="str">
        <f t="array" ref="L18">IFERROR(INDEX(Assignments,SMALL(IF(Hmwk17=$G18,ROW(Assignments)-MIN(ROW(Assignments))+1),COLUMNS($E$5:I21))),"")</f>
        <v/>
      </c>
      <c r="M18" s="52" t="str">
        <f t="shared" si="1"/>
        <v>RLC Series Circuits, RLC Parallel Circuits</v>
      </c>
    </row>
    <row r="19" spans="1:13" x14ac:dyDescent="0.2">
      <c r="A19" s="41"/>
      <c r="B19" s="41">
        <v>8</v>
      </c>
      <c r="C19" s="53" t="s">
        <v>282</v>
      </c>
      <c r="D19" s="54"/>
      <c r="E19" s="50" t="str">
        <f t="shared" si="0"/>
        <v>Internal Resistance</v>
      </c>
    </row>
    <row r="20" spans="1:13" x14ac:dyDescent="0.2">
      <c r="A20" s="41"/>
      <c r="B20" s="41">
        <v>8</v>
      </c>
      <c r="C20" s="53" t="s">
        <v>264</v>
      </c>
      <c r="D20" s="82"/>
      <c r="E20" s="50" t="str">
        <f t="shared" si="0"/>
        <v>Wheatstone Bridge</v>
      </c>
      <c r="H20" s="100" t="s">
        <v>61</v>
      </c>
      <c r="I20" s="100"/>
      <c r="J20" s="100"/>
      <c r="K20" s="100"/>
      <c r="L20" s="100"/>
      <c r="M20" s="46" t="s">
        <v>64</v>
      </c>
    </row>
    <row r="21" spans="1:13" x14ac:dyDescent="0.2">
      <c r="A21" s="41"/>
      <c r="B21" s="41">
        <v>8</v>
      </c>
      <c r="C21" s="53" t="s">
        <v>283</v>
      </c>
      <c r="D21" s="54"/>
      <c r="E21" s="50" t="str">
        <f t="shared" si="0"/>
        <v>More Wheatstone Bridge</v>
      </c>
      <c r="G21" s="51">
        <v>1</v>
      </c>
      <c r="H21" s="50" t="str">
        <f t="array" ref="H21">IFERROR(INDEX(Assignments,SMALL(IF(Hmwk11=$G21,ROW(Assignments)-MIN(ROW(Assignments))+1),COLUMNS($E$5:E5))),"")</f>
        <v/>
      </c>
      <c r="I21" s="50" t="str">
        <f t="array" ref="I21">IFERROR(INDEX(Assignments,SMALL(IF(Hmwk11=$G21,ROW(Assignments)-MIN(ROW(Assignments))+1),COLUMNS($E$5:F5))),"")</f>
        <v/>
      </c>
      <c r="J21" s="50" t="str">
        <f t="array" ref="J21">IFERROR(INDEX(Assignments,SMALL(IF(Hmwk11=$G21,ROW(Assignments)-MIN(ROW(Assignments))+1),COLUMNS($E$5:G5))),"")</f>
        <v/>
      </c>
      <c r="K21" s="50" t="str">
        <f t="array" ref="K21">IFERROR(INDEX(Assignments,SMALL(IF(Hmwk11=$G21,ROW(Assignments)-MIN(ROW(Assignments))+1),COLUMNS($E$5:H5))),"")</f>
        <v/>
      </c>
      <c r="L21" s="50" t="str">
        <f t="array" ref="L21">IFERROR(INDEX(Assignments,SMALL(IF(Hmwk11=$G21,ROW(Assignments)-MIN(ROW(Assignments))+1),COLUMNS($E$5:I5))),"")</f>
        <v/>
      </c>
      <c r="M21" s="52" t="str">
        <f t="shared" ref="M21:M31" si="2">IF(H21&lt;&gt;"",H21,"")&amp;IF(I21&lt;&gt;"",", "&amp;I21,"")&amp;IF(J21&lt;&gt;"",", "&amp;J21,"")&amp;IF(K21&lt;&gt;"",", "&amp;K21,"")&amp;IF(L21&lt;&gt;"",", "&amp;L21,"")</f>
        <v/>
      </c>
    </row>
    <row r="22" spans="1:13" x14ac:dyDescent="0.2">
      <c r="A22" s="41"/>
      <c r="B22" s="41">
        <v>9</v>
      </c>
      <c r="C22" s="53" t="s">
        <v>265</v>
      </c>
      <c r="D22" s="54"/>
      <c r="E22" s="50" t="str">
        <f t="shared" si="0"/>
        <v>Electromagnetism</v>
      </c>
      <c r="G22" s="51">
        <v>2</v>
      </c>
      <c r="H22" s="50" t="str">
        <f t="array" ref="H22">IFERROR(INDEX(Assignments,SMALL(IF(Hmwk11=$G22,ROW(Assignments)-MIN(ROW(Assignments))+1),COLUMNS($E$5:E6))),"")</f>
        <v/>
      </c>
      <c r="I22" s="50" t="str">
        <f t="array" ref="I22">IFERROR(INDEX(Assignments,SMALL(IF(Hmwk11=$G22,ROW(Assignments)-MIN(ROW(Assignments))+1),COLUMNS($E$5:F6))),"")</f>
        <v/>
      </c>
      <c r="J22" s="50" t="str">
        <f t="array" ref="J22">IFERROR(INDEX(Assignments,SMALL(IF(Hmwk11=$G22,ROW(Assignments)-MIN(ROW(Assignments))+1),COLUMNS($E$5:G6))),"")</f>
        <v/>
      </c>
      <c r="K22" s="50" t="str">
        <f t="array" ref="K22">IFERROR(INDEX(Assignments,SMALL(IF(Hmwk11=$G22,ROW(Assignments)-MIN(ROW(Assignments))+1),COLUMNS($E$5:H6))),"")</f>
        <v/>
      </c>
      <c r="L22" s="50" t="str">
        <f t="array" ref="L22">IFERROR(INDEX(Assignments,SMALL(IF(Hmwk11=$G22,ROW(Assignments)-MIN(ROW(Assignments))+1),COLUMNS($E$5:I6))),"")</f>
        <v/>
      </c>
      <c r="M22" s="52" t="str">
        <f t="shared" si="2"/>
        <v/>
      </c>
    </row>
    <row r="23" spans="1:13" x14ac:dyDescent="0.2">
      <c r="A23" s="41"/>
      <c r="B23" s="41">
        <v>9</v>
      </c>
      <c r="C23" s="53" t="s">
        <v>284</v>
      </c>
      <c r="D23" s="54"/>
      <c r="E23" s="50" t="str">
        <f t="shared" si="0"/>
        <v>Flemming's Right Hand Rule</v>
      </c>
      <c r="G23" s="51">
        <v>3</v>
      </c>
      <c r="H23" s="50" t="str">
        <f t="array" ref="H23">IFERROR(INDEX(Assignments,SMALL(IF(Hmwk11=$G23,ROW(Assignments)-MIN(ROW(Assignments))+1),COLUMNS($E$5:E8))),"")</f>
        <v/>
      </c>
      <c r="I23" s="50" t="str">
        <f t="array" ref="I23">IFERROR(INDEX(Assignments,SMALL(IF(Hmwk11=$G23,ROW(Assignments)-MIN(ROW(Assignments))+1),COLUMNS($E$5:F7))),"")</f>
        <v/>
      </c>
      <c r="J23" s="50" t="str">
        <f t="array" ref="J23">IFERROR(INDEX(Assignments,SMALL(IF(Hmwk11=$G23,ROW(Assignments)-MIN(ROW(Assignments))+1),COLUMNS($E$5:G7))),"")</f>
        <v/>
      </c>
      <c r="K23" s="50" t="str">
        <f t="array" ref="K23">IFERROR(INDEX(Assignments,SMALL(IF(Hmwk11=$G23,ROW(Assignments)-MIN(ROW(Assignments))+1),COLUMNS($E$5:H7))),"")</f>
        <v/>
      </c>
      <c r="L23" s="50" t="str">
        <f t="array" ref="L23">IFERROR(INDEX(Assignments,SMALL(IF(Hmwk11=$G23,ROW(Assignments)-MIN(ROW(Assignments))+1),COLUMNS($E$5:I7))),"")</f>
        <v/>
      </c>
      <c r="M23" s="52" t="str">
        <f t="shared" si="2"/>
        <v/>
      </c>
    </row>
    <row r="24" spans="1:13" x14ac:dyDescent="0.2">
      <c r="A24" s="41"/>
      <c r="B24" s="41">
        <v>9</v>
      </c>
      <c r="C24" s="53" t="s">
        <v>285</v>
      </c>
      <c r="D24" s="54"/>
      <c r="E24" s="50" t="str">
        <f t="shared" si="0"/>
        <v>Generator Effect</v>
      </c>
      <c r="G24" s="51">
        <v>4</v>
      </c>
      <c r="H24" s="50" t="str">
        <f t="array" ref="H24">IFERROR(INDEX(Assignments,SMALL(IF(Hmwk11=$G24,ROW(Assignments)-MIN(ROW(Assignments))+1),COLUMNS($E$5:E9))),"")</f>
        <v/>
      </c>
      <c r="I24" s="50" t="str">
        <f t="array" ref="I24">IFERROR(INDEX(Assignments,SMALL(IF(Hmwk11=$G24,ROW(Assignments)-MIN(ROW(Assignments))+1),COLUMNS($E$5:F8))),"")</f>
        <v/>
      </c>
      <c r="J24" s="50" t="str">
        <f t="array" ref="J24">IFERROR(INDEX(Assignments,SMALL(IF(Hmwk11=$G24,ROW(Assignments)-MIN(ROW(Assignments))+1),COLUMNS($E$5:G8))),"")</f>
        <v/>
      </c>
      <c r="K24" s="50" t="str">
        <f t="array" ref="K24">IFERROR(INDEX(Assignments,SMALL(IF(Hmwk11=$G24,ROW(Assignments)-MIN(ROW(Assignments))+1),COLUMNS($E$5:H8))),"")</f>
        <v/>
      </c>
      <c r="L24" s="50" t="str">
        <f t="array" ref="L24">IFERROR(INDEX(Assignments,SMALL(IF(Hmwk11=$G24,ROW(Assignments)-MIN(ROW(Assignments))+1),COLUMNS($E$5:I8))),"")</f>
        <v/>
      </c>
      <c r="M24" s="52" t="str">
        <f t="shared" si="2"/>
        <v/>
      </c>
    </row>
    <row r="25" spans="1:13" x14ac:dyDescent="0.2">
      <c r="A25" s="41"/>
      <c r="B25" s="41">
        <v>10</v>
      </c>
      <c r="C25" s="53" t="s">
        <v>266</v>
      </c>
      <c r="D25" s="54"/>
      <c r="E25" s="50" t="str">
        <f t="shared" si="0"/>
        <v>Trigonometry</v>
      </c>
      <c r="G25" s="51">
        <v>5</v>
      </c>
      <c r="H25" s="50" t="str">
        <f t="array" ref="H25">IFERROR(INDEX(Assignments,SMALL(IF(Hmwk11=$G25,ROW(Assignments)-MIN(ROW(Assignments))+1),COLUMNS($E$5:E10))),"")</f>
        <v/>
      </c>
      <c r="I25" s="50" t="str">
        <f t="array" ref="I25">IFERROR(INDEX(Assignments,SMALL(IF(Hmwk11=$G25,ROW(Assignments)-MIN(ROW(Assignments))+1),COLUMNS($E$5:F9))),"")</f>
        <v/>
      </c>
      <c r="J25" s="50" t="str">
        <f t="array" ref="J25">IFERROR(INDEX(Assignments,SMALL(IF(Hmwk11=$G25,ROW(Assignments)-MIN(ROW(Assignments))+1),COLUMNS($E$5:G9))),"")</f>
        <v/>
      </c>
      <c r="K25" s="50" t="str">
        <f t="array" ref="K25">IFERROR(INDEX(Assignments,SMALL(IF(Hmwk11=$G25,ROW(Assignments)-MIN(ROW(Assignments))+1),COLUMNS($E$5:H9))),"")</f>
        <v/>
      </c>
      <c r="L25" s="50" t="str">
        <f t="array" ref="L25">IFERROR(INDEX(Assignments,SMALL(IF(Hmwk11=$G25,ROW(Assignments)-MIN(ROW(Assignments))+1),COLUMNS($E$5:I9))),"")</f>
        <v/>
      </c>
      <c r="M25" s="52" t="str">
        <f t="shared" si="2"/>
        <v/>
      </c>
    </row>
    <row r="26" spans="1:13" x14ac:dyDescent="0.2">
      <c r="A26" s="41"/>
      <c r="B26" s="41">
        <v>11</v>
      </c>
      <c r="C26" s="53" t="s">
        <v>286</v>
      </c>
      <c r="D26" s="54"/>
      <c r="E26" s="50" t="str">
        <f t="shared" si="0"/>
        <v>AC Measurement</v>
      </c>
      <c r="G26" s="51">
        <v>6</v>
      </c>
      <c r="H26" s="50" t="str">
        <f t="array" ref="H26">IFERROR(INDEX(Assignments,SMALL(IF(Hmwk11=$G26,ROW(Assignments)-MIN(ROW(Assignments))+1),COLUMNS($E$5:E11))),"")</f>
        <v/>
      </c>
      <c r="I26" s="50" t="str">
        <f t="array" ref="I26">IFERROR(INDEX(Assignments,SMALL(IF(Hmwk11=$G26,ROW(Assignments)-MIN(ROW(Assignments))+1),COLUMNS($E$5:F10))),"")</f>
        <v/>
      </c>
      <c r="J26" s="50" t="str">
        <f t="array" ref="J26">IFERROR(INDEX(Assignments,SMALL(IF(Hmwk11=$G26,ROW(Assignments)-MIN(ROW(Assignments))+1),COLUMNS($E$5:G10))),"")</f>
        <v/>
      </c>
      <c r="K26" s="50" t="str">
        <f t="array" ref="K26">IFERROR(INDEX(Assignments,SMALL(IF(Hmwk11=$G26,ROW(Assignments)-MIN(ROW(Assignments))+1),COLUMNS($E$5:H10))),"")</f>
        <v/>
      </c>
      <c r="L26" s="50" t="str">
        <f t="array" ref="L26">IFERROR(INDEX(Assignments,SMALL(IF(Hmwk11=$G26,ROW(Assignments)-MIN(ROW(Assignments))+1),COLUMNS($E$5:I10))),"")</f>
        <v/>
      </c>
      <c r="M26" s="52" t="str">
        <f t="shared" si="2"/>
        <v/>
      </c>
    </row>
    <row r="27" spans="1:13" x14ac:dyDescent="0.2">
      <c r="A27" s="41"/>
      <c r="B27" s="41">
        <v>12</v>
      </c>
      <c r="C27" s="53" t="s">
        <v>4</v>
      </c>
      <c r="D27" s="54"/>
      <c r="E27" s="50" t="str">
        <f t="shared" si="0"/>
        <v>Transformers</v>
      </c>
      <c r="G27" s="51">
        <v>7</v>
      </c>
      <c r="H27" s="50" t="str">
        <f t="array" ref="H27">IFERROR(INDEX(Assignments,SMALL(IF(Hmwk11=$G27,ROW(Assignments)-MIN(ROW(Assignments))+1),COLUMNS($E$5:E12))),"")</f>
        <v/>
      </c>
      <c r="I27" s="50" t="str">
        <f t="array" ref="I27">IFERROR(INDEX(Assignments,SMALL(IF(Hmwk11=$G27,ROW(Assignments)-MIN(ROW(Assignments))+1),COLUMNS($E$5:F11))),"")</f>
        <v/>
      </c>
      <c r="J27" s="50" t="str">
        <f t="array" ref="J27">IFERROR(INDEX(Assignments,SMALL(IF(Hmwk11=$G27,ROW(Assignments)-MIN(ROW(Assignments))+1),COLUMNS($E$5:G11))),"")</f>
        <v/>
      </c>
      <c r="K27" s="50" t="str">
        <f t="array" ref="K27">IFERROR(INDEX(Assignments,SMALL(IF(Hmwk11=$G27,ROW(Assignments)-MIN(ROW(Assignments))+1),COLUMNS($E$5:H11))),"")</f>
        <v/>
      </c>
      <c r="L27" s="50" t="str">
        <f t="array" ref="L27">IFERROR(INDEX(Assignments,SMALL(IF(Hmwk11=$G27,ROW(Assignments)-MIN(ROW(Assignments))+1),COLUMNS($E$5:I11))),"")</f>
        <v/>
      </c>
      <c r="M27" s="52" t="str">
        <f t="shared" si="2"/>
        <v/>
      </c>
    </row>
    <row r="28" spans="1:13" x14ac:dyDescent="0.2">
      <c r="A28" s="41"/>
      <c r="B28" s="41">
        <v>12</v>
      </c>
      <c r="C28" s="53" t="s">
        <v>287</v>
      </c>
      <c r="D28" s="54"/>
      <c r="E28" s="50" t="str">
        <f t="shared" si="0"/>
        <v>Transformer Efficiency</v>
      </c>
      <c r="G28" s="51">
        <v>8</v>
      </c>
      <c r="H28" s="50" t="str">
        <f t="array" ref="H28">IFERROR(INDEX(Assignments,SMALL(IF(Hmwk11=$G28,ROW(Assignments)-MIN(ROW(Assignments))+1),COLUMNS($E$5:E13))),"")</f>
        <v/>
      </c>
      <c r="I28" s="50" t="str">
        <f t="array" ref="I28">IFERROR(INDEX(Assignments,SMALL(IF(Hmwk11=$G28,ROW(Assignments)-MIN(ROW(Assignments))+1),COLUMNS($E$5:F12))),"")</f>
        <v/>
      </c>
      <c r="J28" s="50" t="str">
        <f t="array" ref="J28">IFERROR(INDEX(Assignments,SMALL(IF(Hmwk11=$G28,ROW(Assignments)-MIN(ROW(Assignments))+1),COLUMNS($E$5:G12))),"")</f>
        <v/>
      </c>
      <c r="K28" s="50" t="str">
        <f t="array" ref="K28">IFERROR(INDEX(Assignments,SMALL(IF(Hmwk11=$G28,ROW(Assignments)-MIN(ROW(Assignments))+1),COLUMNS($E$5:H12))),"")</f>
        <v/>
      </c>
      <c r="L28" s="50" t="str">
        <f t="array" ref="L28">IFERROR(INDEX(Assignments,SMALL(IF(Hmwk11=$G28,ROW(Assignments)-MIN(ROW(Assignments))+1),COLUMNS($E$5:I12))),"")</f>
        <v/>
      </c>
      <c r="M28" s="52" t="str">
        <f t="shared" si="2"/>
        <v/>
      </c>
    </row>
    <row r="29" spans="1:13" x14ac:dyDescent="0.2">
      <c r="A29" s="41"/>
      <c r="B29" s="41">
        <v>13</v>
      </c>
      <c r="C29" s="53" t="s">
        <v>288</v>
      </c>
      <c r="D29" s="54"/>
      <c r="E29" s="50" t="str">
        <f t="shared" si="0"/>
        <v>Inductive Reactance</v>
      </c>
      <c r="G29" s="51">
        <v>9</v>
      </c>
      <c r="H29" s="50" t="str">
        <f t="array" ref="H29">IFERROR(INDEX(Assignments,SMALL(IF(Hmwk11=$G29,ROW(Assignments)-MIN(ROW(Assignments))+1),COLUMNS($E$5:E14))),"")</f>
        <v/>
      </c>
      <c r="I29" s="50" t="str">
        <f t="array" ref="I29">IFERROR(INDEX(Assignments,SMALL(IF(Hmwk11=$G29,ROW(Assignments)-MIN(ROW(Assignments))+1),COLUMNS($E$5:F13))),"")</f>
        <v/>
      </c>
      <c r="J29" s="50" t="str">
        <f t="array" ref="J29">IFERROR(INDEX(Assignments,SMALL(IF(Hmwk11=$G29,ROW(Assignments)-MIN(ROW(Assignments))+1),COLUMNS($E$5:G13))),"")</f>
        <v/>
      </c>
      <c r="K29" s="50" t="str">
        <f t="array" ref="K29">IFERROR(INDEX(Assignments,SMALL(IF(Hmwk11=$G29,ROW(Assignments)-MIN(ROW(Assignments))+1),COLUMNS($E$5:H13))),"")</f>
        <v/>
      </c>
      <c r="L29" s="50" t="str">
        <f t="array" ref="L29">IFERROR(INDEX(Assignments,SMALL(IF(Hmwk11=$G29,ROW(Assignments)-MIN(ROW(Assignments))+1),COLUMNS($E$5:I13))),"")</f>
        <v/>
      </c>
      <c r="M29" s="52" t="str">
        <f t="shared" si="2"/>
        <v/>
      </c>
    </row>
    <row r="30" spans="1:13" x14ac:dyDescent="0.2">
      <c r="A30" s="41"/>
      <c r="B30" s="41">
        <v>13</v>
      </c>
      <c r="C30" s="53" t="s">
        <v>268</v>
      </c>
      <c r="D30" s="54"/>
      <c r="E30" s="50" t="str">
        <f t="shared" si="0"/>
        <v>Impedance Triangle</v>
      </c>
      <c r="G30" s="51">
        <v>10</v>
      </c>
      <c r="H30" s="50" t="str">
        <f t="array" ref="H30">IFERROR(INDEX(Assignments,SMALL(IF(Hmwk11=$G30,ROW(Assignments)-MIN(ROW(Assignments))+1),COLUMNS($E$5:E15))),"")</f>
        <v/>
      </c>
      <c r="I30" s="50" t="str">
        <f t="array" ref="I30">IFERROR(INDEX(Assignments,SMALL(IF(Hmwk11=$G30,ROW(Assignments)-MIN(ROW(Assignments))+1),COLUMNS($E$5:F14))),"")</f>
        <v/>
      </c>
      <c r="J30" s="50" t="str">
        <f t="array" ref="J30">IFERROR(INDEX(Assignments,SMALL(IF(Hmwk11=$G30,ROW(Assignments)-MIN(ROW(Assignments))+1),COLUMNS($E$5:G14))),"")</f>
        <v/>
      </c>
      <c r="K30" s="50" t="str">
        <f t="array" ref="K30">IFERROR(INDEX(Assignments,SMALL(IF(Hmwk11=$G30,ROW(Assignments)-MIN(ROW(Assignments))+1),COLUMNS($E$5:H14))),"")</f>
        <v/>
      </c>
      <c r="L30" s="50" t="str">
        <f t="array" ref="L30">IFERROR(INDEX(Assignments,SMALL(IF(Hmwk11=$G30,ROW(Assignments)-MIN(ROW(Assignments))+1),COLUMNS($E$5:I14))),"")</f>
        <v/>
      </c>
      <c r="M30" s="52" t="str">
        <f t="shared" si="2"/>
        <v/>
      </c>
    </row>
    <row r="31" spans="1:13" x14ac:dyDescent="0.2">
      <c r="A31" s="41"/>
      <c r="B31" s="41">
        <v>14</v>
      </c>
      <c r="C31" s="53" t="s">
        <v>269</v>
      </c>
      <c r="D31" s="54"/>
      <c r="E31" s="50" t="str">
        <f t="shared" si="0"/>
        <v>Power Triangle</v>
      </c>
      <c r="G31" s="51">
        <v>11</v>
      </c>
      <c r="H31" s="50" t="str">
        <f t="array" ref="H31">IFERROR(INDEX(Assignments,SMALL(IF(Hmwk11=$G31,ROW(Assignments)-MIN(ROW(Assignments))+1),COLUMNS($E$5:E16))),"")</f>
        <v/>
      </c>
      <c r="I31" s="50" t="str">
        <f t="array" ref="I31">IFERROR(INDEX(Assignments,SMALL(IF(Hmwk11=$G31,ROW(Assignments)-MIN(ROW(Assignments))+1),COLUMNS($E$5:F15))),"")</f>
        <v/>
      </c>
      <c r="J31" s="50" t="str">
        <f t="array" ref="J31">IFERROR(INDEX(Assignments,SMALL(IF(Hmwk11=$G31,ROW(Assignments)-MIN(ROW(Assignments))+1),COLUMNS($E$5:G15))),"")</f>
        <v/>
      </c>
      <c r="K31" s="50" t="str">
        <f t="array" ref="K31">IFERROR(INDEX(Assignments,SMALL(IF(Hmwk11=$G31,ROW(Assignments)-MIN(ROW(Assignments))+1),COLUMNS($E$5:H15))),"")</f>
        <v/>
      </c>
      <c r="L31" s="50" t="str">
        <f t="array" ref="L31">IFERROR(INDEX(Assignments,SMALL(IF(Hmwk11=$G31,ROW(Assignments)-MIN(ROW(Assignments))+1),COLUMNS($E$5:I15))),"")</f>
        <v/>
      </c>
      <c r="M31" s="52" t="str">
        <f t="shared" si="2"/>
        <v/>
      </c>
    </row>
    <row r="32" spans="1:13" x14ac:dyDescent="0.2">
      <c r="A32" s="41"/>
      <c r="B32" s="41">
        <v>15</v>
      </c>
      <c r="C32" s="53" t="s">
        <v>289</v>
      </c>
      <c r="D32" s="54"/>
      <c r="E32" s="50" t="str">
        <f t="shared" si="0"/>
        <v>RL Series Circuits</v>
      </c>
    </row>
    <row r="33" spans="1:5" x14ac:dyDescent="0.2">
      <c r="A33" s="41"/>
      <c r="B33" s="41">
        <v>15</v>
      </c>
      <c r="C33" s="53" t="s">
        <v>290</v>
      </c>
      <c r="D33" s="54"/>
      <c r="E33" s="50" t="str">
        <f t="shared" si="0"/>
        <v>RL Parallel Circuits</v>
      </c>
    </row>
    <row r="34" spans="1:5" x14ac:dyDescent="0.2">
      <c r="A34" s="41"/>
      <c r="B34" s="41">
        <v>16</v>
      </c>
      <c r="C34" s="53" t="s">
        <v>291</v>
      </c>
      <c r="D34" s="54"/>
      <c r="E34" s="50" t="str">
        <f t="shared" si="0"/>
        <v>RC Series Circuits</v>
      </c>
    </row>
    <row r="35" spans="1:5" x14ac:dyDescent="0.2">
      <c r="A35" s="41"/>
      <c r="B35" s="41">
        <v>16</v>
      </c>
      <c r="C35" s="53" t="s">
        <v>292</v>
      </c>
      <c r="D35" s="54"/>
      <c r="E35" s="50" t="str">
        <f t="shared" si="0"/>
        <v>RC Parallel Circuits</v>
      </c>
    </row>
    <row r="36" spans="1:5" x14ac:dyDescent="0.2">
      <c r="A36" s="41"/>
      <c r="B36" s="41">
        <v>17</v>
      </c>
      <c r="C36" s="53" t="s">
        <v>293</v>
      </c>
      <c r="D36" s="54"/>
      <c r="E36" s="50" t="str">
        <f t="shared" si="0"/>
        <v>RLC Series Circuits</v>
      </c>
    </row>
    <row r="37" spans="1:5" x14ac:dyDescent="0.2">
      <c r="A37" s="41"/>
      <c r="B37" s="41">
        <v>17</v>
      </c>
      <c r="C37" s="53" t="s">
        <v>294</v>
      </c>
      <c r="D37" s="54"/>
      <c r="E37" s="50" t="str">
        <f t="shared" si="0"/>
        <v>RLC Parallel Circuits</v>
      </c>
    </row>
    <row r="38" spans="1:5" x14ac:dyDescent="0.2">
      <c r="A38" s="41"/>
      <c r="B38" s="41"/>
      <c r="C38" s="53"/>
      <c r="D38" s="54"/>
      <c r="E38" s="50" t="str">
        <f t="shared" si="0"/>
        <v/>
      </c>
    </row>
    <row r="39" spans="1:5" x14ac:dyDescent="0.2">
      <c r="A39" s="41"/>
      <c r="B39" s="41"/>
      <c r="C39" s="53"/>
      <c r="D39" s="54"/>
      <c r="E39" s="50" t="str">
        <f t="shared" si="0"/>
        <v/>
      </c>
    </row>
    <row r="40" spans="1:5" x14ac:dyDescent="0.2">
      <c r="A40" s="41"/>
      <c r="B40" s="41"/>
      <c r="C40" s="53"/>
      <c r="D40" s="54"/>
      <c r="E40" s="50" t="str">
        <f t="shared" si="0"/>
        <v/>
      </c>
    </row>
    <row r="41" spans="1:5" x14ac:dyDescent="0.2">
      <c r="A41" s="41"/>
      <c r="B41" s="41"/>
      <c r="C41" s="53"/>
      <c r="D41" s="54"/>
      <c r="E41" s="50" t="str">
        <f t="shared" si="0"/>
        <v/>
      </c>
    </row>
    <row r="42" spans="1:5" x14ac:dyDescent="0.2">
      <c r="A42" s="41"/>
      <c r="B42" s="41"/>
      <c r="C42" s="53"/>
      <c r="D42" s="54"/>
      <c r="E42" s="50" t="str">
        <f t="shared" si="0"/>
        <v/>
      </c>
    </row>
    <row r="43" spans="1:5" x14ac:dyDescent="0.2">
      <c r="A43" s="41"/>
      <c r="B43" s="41"/>
      <c r="C43" s="53"/>
      <c r="D43" s="54"/>
      <c r="E43" s="50" t="str">
        <f t="shared" si="0"/>
        <v/>
      </c>
    </row>
    <row r="44" spans="1:5" x14ac:dyDescent="0.2">
      <c r="A44" s="41"/>
      <c r="B44" s="41"/>
      <c r="C44" s="53"/>
      <c r="D44" s="54"/>
      <c r="E44" s="50" t="str">
        <f t="shared" si="0"/>
        <v/>
      </c>
    </row>
    <row r="45" spans="1:5" x14ac:dyDescent="0.2">
      <c r="A45" s="41"/>
      <c r="B45" s="41"/>
      <c r="C45" s="53"/>
      <c r="D45" s="54"/>
      <c r="E45" s="50" t="str">
        <f t="shared" si="0"/>
        <v/>
      </c>
    </row>
    <row r="46" spans="1:5" x14ac:dyDescent="0.2">
      <c r="A46" s="41"/>
      <c r="B46" s="41"/>
      <c r="C46" s="53"/>
      <c r="D46" s="54"/>
      <c r="E46" s="50" t="str">
        <f t="shared" si="0"/>
        <v/>
      </c>
    </row>
    <row r="47" spans="1:5" x14ac:dyDescent="0.2">
      <c r="A47" s="41"/>
      <c r="B47" s="41"/>
      <c r="C47" s="53"/>
      <c r="D47" s="54"/>
      <c r="E47" s="50" t="str">
        <f t="shared" si="0"/>
        <v/>
      </c>
    </row>
    <row r="48" spans="1:5" x14ac:dyDescent="0.2">
      <c r="A48" s="41"/>
      <c r="B48" s="41"/>
      <c r="C48" s="53"/>
      <c r="D48" s="54"/>
      <c r="E48" s="50" t="str">
        <f t="shared" si="0"/>
        <v/>
      </c>
    </row>
    <row r="49" spans="1:5" x14ac:dyDescent="0.2">
      <c r="A49" s="41"/>
      <c r="B49" s="41"/>
      <c r="C49" s="53"/>
      <c r="D49" s="54"/>
      <c r="E49" s="50" t="str">
        <f t="shared" si="0"/>
        <v/>
      </c>
    </row>
    <row r="50" spans="1:5" x14ac:dyDescent="0.2">
      <c r="A50" s="41"/>
      <c r="B50" s="41"/>
      <c r="C50" s="53"/>
      <c r="D50" s="54"/>
      <c r="E50" s="50" t="str">
        <f t="shared" si="0"/>
        <v/>
      </c>
    </row>
    <row r="51" spans="1:5" x14ac:dyDescent="0.2">
      <c r="A51" s="41"/>
      <c r="B51" s="41"/>
      <c r="C51" s="53"/>
      <c r="D51" s="54"/>
      <c r="E51" s="50" t="str">
        <f t="shared" si="0"/>
        <v/>
      </c>
    </row>
    <row r="52" spans="1:5" x14ac:dyDescent="0.2">
      <c r="A52" s="41"/>
      <c r="B52" s="41"/>
      <c r="C52" s="53"/>
      <c r="D52" s="54"/>
      <c r="E52" s="50" t="str">
        <f t="shared" si="0"/>
        <v/>
      </c>
    </row>
    <row r="53" spans="1:5" x14ac:dyDescent="0.2">
      <c r="A53" s="41"/>
      <c r="B53" s="41"/>
      <c r="C53" s="53"/>
      <c r="D53" s="54"/>
      <c r="E53" s="50" t="str">
        <f t="shared" si="0"/>
        <v/>
      </c>
    </row>
    <row r="54" spans="1:5" x14ac:dyDescent="0.2">
      <c r="A54" s="41"/>
      <c r="B54" s="41"/>
      <c r="C54" s="53"/>
      <c r="D54" s="54"/>
      <c r="E54" s="50" t="str">
        <f t="shared" si="0"/>
        <v/>
      </c>
    </row>
    <row r="55" spans="1:5" x14ac:dyDescent="0.2">
      <c r="A55" s="41"/>
      <c r="B55" s="41"/>
      <c r="C55" s="53"/>
      <c r="D55" s="54"/>
      <c r="E55" s="50" t="str">
        <f t="shared" si="0"/>
        <v/>
      </c>
    </row>
    <row r="56" spans="1:5" x14ac:dyDescent="0.2">
      <c r="A56" s="41"/>
      <c r="B56" s="41"/>
      <c r="C56" s="53"/>
      <c r="D56" s="54"/>
      <c r="E56" s="50" t="str">
        <f t="shared" si="0"/>
        <v/>
      </c>
    </row>
    <row r="57" spans="1:5" x14ac:dyDescent="0.2">
      <c r="A57" s="41"/>
      <c r="B57" s="41"/>
      <c r="C57" s="53"/>
      <c r="D57" s="54"/>
      <c r="E57" s="50" t="str">
        <f t="shared" si="0"/>
        <v/>
      </c>
    </row>
    <row r="58" spans="1:5" x14ac:dyDescent="0.2">
      <c r="A58" s="41"/>
      <c r="B58" s="41"/>
      <c r="C58" s="53"/>
      <c r="D58" s="54"/>
      <c r="E58" s="50" t="str">
        <f t="shared" si="0"/>
        <v/>
      </c>
    </row>
    <row r="59" spans="1:5" x14ac:dyDescent="0.2">
      <c r="A59" s="41"/>
      <c r="B59" s="41"/>
      <c r="C59" s="53"/>
      <c r="D59" s="54"/>
      <c r="E59" s="50" t="str">
        <f t="shared" si="0"/>
        <v/>
      </c>
    </row>
    <row r="60" spans="1:5" x14ac:dyDescent="0.2">
      <c r="A60" s="41"/>
      <c r="B60" s="41"/>
      <c r="C60" s="53"/>
      <c r="D60" s="54"/>
      <c r="E60" s="50" t="str">
        <f t="shared" si="0"/>
        <v/>
      </c>
    </row>
    <row r="61" spans="1:5" x14ac:dyDescent="0.2">
      <c r="A61" s="41"/>
      <c r="B61" s="41"/>
      <c r="C61" s="53"/>
      <c r="D61" s="54"/>
      <c r="E61" s="50" t="str">
        <f t="shared" si="0"/>
        <v/>
      </c>
    </row>
    <row r="62" spans="1:5" x14ac:dyDescent="0.2">
      <c r="A62" s="41"/>
      <c r="B62" s="41"/>
      <c r="C62" s="53"/>
      <c r="D62" s="54"/>
      <c r="E62" s="50" t="str">
        <f t="shared" si="0"/>
        <v/>
      </c>
    </row>
    <row r="63" spans="1:5" x14ac:dyDescent="0.2">
      <c r="A63" s="41"/>
      <c r="B63" s="41"/>
      <c r="C63" s="53"/>
      <c r="D63" s="53"/>
      <c r="E63" s="50" t="str">
        <f t="shared" si="0"/>
        <v/>
      </c>
    </row>
    <row r="64" spans="1:5" x14ac:dyDescent="0.2">
      <c r="A64" s="41"/>
      <c r="B64" s="41"/>
      <c r="C64" s="53"/>
      <c r="D64" s="53"/>
      <c r="E64" s="50" t="str">
        <f t="shared" si="0"/>
        <v/>
      </c>
    </row>
    <row r="65" spans="1:5" x14ac:dyDescent="0.2">
      <c r="A65" s="41"/>
      <c r="B65" s="41"/>
      <c r="C65" s="53"/>
      <c r="D65" s="53"/>
      <c r="E65" s="50" t="str">
        <f t="shared" si="0"/>
        <v/>
      </c>
    </row>
    <row r="66" spans="1:5" x14ac:dyDescent="0.2">
      <c r="A66" s="41"/>
      <c r="B66" s="41"/>
      <c r="C66" s="53"/>
      <c r="D66" s="53"/>
      <c r="E66" s="50" t="str">
        <f t="shared" si="0"/>
        <v/>
      </c>
    </row>
    <row r="67" spans="1:5" x14ac:dyDescent="0.2">
      <c r="A67" s="41"/>
      <c r="B67" s="41"/>
      <c r="C67" s="53"/>
      <c r="D67" s="53"/>
      <c r="E67" s="50" t="str">
        <f t="shared" si="0"/>
        <v/>
      </c>
    </row>
    <row r="68" spans="1:5" x14ac:dyDescent="0.2">
      <c r="A68" s="41"/>
      <c r="B68" s="41"/>
      <c r="C68" s="53"/>
      <c r="D68" s="53"/>
      <c r="E68" s="50" t="str">
        <f t="shared" ref="E68:E71" si="3">C68&amp;IF(D68&lt;&gt;""," ("&amp;D68&amp;")","")</f>
        <v/>
      </c>
    </row>
    <row r="69" spans="1:5" x14ac:dyDescent="0.2">
      <c r="A69" s="41"/>
      <c r="B69" s="41"/>
      <c r="C69" s="53"/>
      <c r="D69" s="53"/>
      <c r="E69" s="50" t="str">
        <f t="shared" si="3"/>
        <v/>
      </c>
    </row>
    <row r="70" spans="1:5" x14ac:dyDescent="0.2">
      <c r="A70" s="41"/>
      <c r="B70" s="41"/>
      <c r="C70" s="53"/>
      <c r="D70" s="53"/>
      <c r="E70" s="50" t="str">
        <f t="shared" si="3"/>
        <v/>
      </c>
    </row>
    <row r="71" spans="1:5" x14ac:dyDescent="0.2">
      <c r="A71" s="41"/>
      <c r="B71" s="41"/>
      <c r="C71" s="53"/>
      <c r="D71" s="53"/>
      <c r="E71" s="50" t="str">
        <f t="shared" si="3"/>
        <v/>
      </c>
    </row>
  </sheetData>
  <sheetProtection selectLockedCells="1"/>
  <mergeCells count="2">
    <mergeCell ref="H1:L1"/>
    <mergeCell ref="H20:L20"/>
  </mergeCells>
  <dataValidations count="2">
    <dataValidation type="list" allowBlank="1" showInputMessage="1" showErrorMessage="1" sqref="A20:A71" xr:uid="{A2B33B79-81A3-4D28-904C-577AA9DAFD28}">
      <formula1>"1,2,3,4,5,6,7,8,9,10,11"</formula1>
    </dataValidation>
    <dataValidation type="list" allowBlank="1" showInputMessage="1" showErrorMessage="1" sqref="A2:A19 B2:B71" xr:uid="{8B32DE5B-FAE1-4B48-8932-B0C32D22859B}">
      <formula1>"1,2,3,4,5,6,7,8,9,10,11,12,13,14,15,16,17"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/>
  </sheetViews>
  <sheetFormatPr defaultRowHeight="14.4" x14ac:dyDescent="0.3"/>
  <cols>
    <col min="1" max="1" width="135.109375" style="2" customWidth="1"/>
  </cols>
  <sheetData>
    <row r="1" spans="1:1" x14ac:dyDescent="0.3">
      <c r="A1" s="48" t="s">
        <v>10</v>
      </c>
    </row>
    <row r="2" spans="1:1" x14ac:dyDescent="0.3">
      <c r="A2" s="4" t="s">
        <v>101</v>
      </c>
    </row>
    <row r="3" spans="1:1" x14ac:dyDescent="0.3">
      <c r="A3" s="4" t="s">
        <v>102</v>
      </c>
    </row>
    <row r="4" spans="1:1" x14ac:dyDescent="0.3">
      <c r="A4" s="4" t="s">
        <v>103</v>
      </c>
    </row>
    <row r="5" spans="1:1" x14ac:dyDescent="0.3">
      <c r="A5" s="4" t="s">
        <v>104</v>
      </c>
    </row>
    <row r="6" spans="1:1" x14ac:dyDescent="0.3">
      <c r="A6" s="4" t="s">
        <v>105</v>
      </c>
    </row>
    <row r="7" spans="1:1" x14ac:dyDescent="0.3">
      <c r="A7" s="4" t="s">
        <v>106</v>
      </c>
    </row>
    <row r="8" spans="1:1" x14ac:dyDescent="0.3">
      <c r="A8" s="4" t="s">
        <v>107</v>
      </c>
    </row>
    <row r="9" spans="1:1" x14ac:dyDescent="0.3">
      <c r="A9" s="4" t="s">
        <v>108</v>
      </c>
    </row>
    <row r="10" spans="1:1" x14ac:dyDescent="0.3">
      <c r="A10" s="4" t="s">
        <v>109</v>
      </c>
    </row>
    <row r="11" spans="1:1" x14ac:dyDescent="0.3">
      <c r="A11" s="4"/>
    </row>
  </sheetData>
  <sheetProtection selectLockedCells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G10" sqref="G10"/>
    </sheetView>
  </sheetViews>
  <sheetFormatPr defaultRowHeight="14.4" x14ac:dyDescent="0.3"/>
  <cols>
    <col min="1" max="1" width="22.109375" customWidth="1"/>
  </cols>
  <sheetData>
    <row r="1" spans="1:1" x14ac:dyDescent="0.3">
      <c r="A1" s="48" t="s">
        <v>3</v>
      </c>
    </row>
    <row r="2" spans="1:1" x14ac:dyDescent="0.3">
      <c r="A2" s="3" t="s">
        <v>97</v>
      </c>
    </row>
    <row r="3" spans="1:1" x14ac:dyDescent="0.3">
      <c r="A3" s="3" t="s">
        <v>99</v>
      </c>
    </row>
    <row r="4" spans="1:1" x14ac:dyDescent="0.3">
      <c r="A4" s="3" t="s">
        <v>98</v>
      </c>
    </row>
    <row r="5" spans="1:1" x14ac:dyDescent="0.3">
      <c r="A5" s="3" t="s">
        <v>100</v>
      </c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HeadingPairs>
  <TitlesOfParts>
    <vt:vector size="45" baseType="lpstr">
      <vt:lpstr>80 Day Calendar</vt:lpstr>
      <vt:lpstr>80 Day Course</vt:lpstr>
      <vt:lpstr>80 Day Syllabus</vt:lpstr>
      <vt:lpstr>65 Day Calendar</vt:lpstr>
      <vt:lpstr>65 Day Course</vt:lpstr>
      <vt:lpstr>65 Day Course Schedule</vt:lpstr>
      <vt:lpstr>Sheet5</vt:lpstr>
      <vt:lpstr>Curriculum</vt:lpstr>
      <vt:lpstr>Worksheets</vt:lpstr>
      <vt:lpstr>Jobs</vt:lpstr>
      <vt:lpstr>Subjects</vt:lpstr>
      <vt:lpstr>Labs</vt:lpstr>
      <vt:lpstr>Homework</vt:lpstr>
      <vt:lpstr>CLO</vt:lpstr>
      <vt:lpstr>Units</vt:lpstr>
      <vt:lpstr>Subjects!Assignments</vt:lpstr>
      <vt:lpstr>Assignments</vt:lpstr>
      <vt:lpstr>Calendar65</vt:lpstr>
      <vt:lpstr>Calendar80</vt:lpstr>
      <vt:lpstr>CLO</vt:lpstr>
      <vt:lpstr>Course65</vt:lpstr>
      <vt:lpstr>Course80</vt:lpstr>
      <vt:lpstr>Curriculum</vt:lpstr>
      <vt:lpstr>Hmwk11</vt:lpstr>
      <vt:lpstr>Hmwk17</vt:lpstr>
      <vt:lpstr>Subjects!Homework11</vt:lpstr>
      <vt:lpstr>Homework11</vt:lpstr>
      <vt:lpstr>Subjects!Homework17</vt:lpstr>
      <vt:lpstr>Homework17</vt:lpstr>
      <vt:lpstr>JobFilenames</vt:lpstr>
      <vt:lpstr>Jobs</vt:lpstr>
      <vt:lpstr>Jobs11</vt:lpstr>
      <vt:lpstr>Jobs17</vt:lpstr>
      <vt:lpstr>Labs</vt:lpstr>
      <vt:lpstr>Running65</vt:lpstr>
      <vt:lpstr>Running80</vt:lpstr>
      <vt:lpstr>Subjects</vt:lpstr>
      <vt:lpstr>Units</vt:lpstr>
      <vt:lpstr>Subjects!WklyHmwk11</vt:lpstr>
      <vt:lpstr>WklyHmwk11</vt:lpstr>
      <vt:lpstr>Subjects!WklyHmwk17</vt:lpstr>
      <vt:lpstr>WklyHmwk17</vt:lpstr>
      <vt:lpstr>WklyJobs11</vt:lpstr>
      <vt:lpstr>WklyJobs17</vt:lpstr>
      <vt:lpstr>Worksheets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W. Leigh</dc:creator>
  <cp:lastModifiedBy>Matthew Leigh</cp:lastModifiedBy>
  <dcterms:created xsi:type="dcterms:W3CDTF">2017-08-23T08:57:50Z</dcterms:created>
  <dcterms:modified xsi:type="dcterms:W3CDTF">2019-01-05T17:26:41Z</dcterms:modified>
</cp:coreProperties>
</file>