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wleigh\Documents\ET\Electrical Applications\Documents\"/>
    </mc:Choice>
  </mc:AlternateContent>
  <xr:revisionPtr revIDLastSave="0" documentId="10_ncr:100000_{1C3CC7EC-3E47-4819-BA66-211BE7A4692F}" xr6:coauthVersionLast="31" xr6:coauthVersionMax="31" xr10:uidLastSave="{00000000-0000-0000-0000-000000000000}"/>
  <bookViews>
    <workbookView xWindow="0" yWindow="0" windowWidth="20496" windowHeight="7752" tabRatio="846" activeTab="1" xr2:uid="{00000000-000D-0000-FFFF-FFFF00000000}"/>
  </bookViews>
  <sheets>
    <sheet name="80 Day Calendar" sheetId="11" r:id="rId1"/>
    <sheet name="80 Day Course" sheetId="14" r:id="rId2"/>
    <sheet name="80 Day Course Schedule" sheetId="13" r:id="rId3"/>
    <sheet name="65 Day Calendar" sheetId="25" r:id="rId4"/>
    <sheet name="65 Day Course" sheetId="27" r:id="rId5"/>
    <sheet name="65 Day Course Schedule" sheetId="28" r:id="rId6"/>
    <sheet name="Jobs" sheetId="16" r:id="rId7"/>
    <sheet name="Labs" sheetId="32" r:id="rId8"/>
    <sheet name="Subjects" sheetId="31" r:id="rId9"/>
    <sheet name="Homework" sheetId="17" r:id="rId10"/>
    <sheet name="CLO" sheetId="15" r:id="rId11"/>
    <sheet name="Units" sheetId="12" r:id="rId12"/>
  </sheets>
  <definedNames>
    <definedName name="Assignments" localSheetId="8">Subjects!$H$2:$H$71</definedName>
    <definedName name="Assignments">Homework!$E$2:$E$71</definedName>
    <definedName name="Calendar54" localSheetId="8">#REF!</definedName>
    <definedName name="Calendar54">#REF!</definedName>
    <definedName name="Calendar65">'65 Day Calendar'!$D$2:$G$127</definedName>
    <definedName name="Calendar80">'80 Day Calendar'!$F$2:$K$127</definedName>
    <definedName name="CLO">CLO!$A$2:$A$11</definedName>
    <definedName name="Course65">'65 Day Course'!$A$2:$I$79</definedName>
    <definedName name="Course80">'80 Day Course'!$A$2:$I$161</definedName>
    <definedName name="Hmwk11" localSheetId="8">Subjects!$A$2:$A$71</definedName>
    <definedName name="Hmwk11">Homework!$A$2:$A$71</definedName>
    <definedName name="Hmwk17" localSheetId="8">Subjects!$C$2:$C$71</definedName>
    <definedName name="Hmwk17">Homework!$B$2:$B$71</definedName>
    <definedName name="Homework11" localSheetId="8">Subjects!$A$2:$D$24</definedName>
    <definedName name="Homework11">Homework!$A$2:$C$24</definedName>
    <definedName name="Homework17" localSheetId="8">Subjects!$A$2:$G$36</definedName>
    <definedName name="Homework17">Homework!$A$2:$D$36</definedName>
    <definedName name="JobFilenames">Jobs!$E$2:$E$60</definedName>
    <definedName name="Jobs">Jobs!$C$2:$C$61</definedName>
    <definedName name="Jobs11">Jobs!$A$2:$A$61</definedName>
    <definedName name="Jobs17">Jobs!$B$2:$B$61</definedName>
    <definedName name="LabFilenames" localSheetId="7">Labs!$E$2:$E$60</definedName>
    <definedName name="Labs" localSheetId="7">Labs!$C$2:$C$61</definedName>
    <definedName name="Labs">#REF!</definedName>
    <definedName name="Running65">'65 Day Calendar'!$C$2:$G$127</definedName>
    <definedName name="Running80">'80 Day Calendar'!$E$2:$K$127</definedName>
    <definedName name="SubjectRef" localSheetId="7">Labs!$B$2:$B$61</definedName>
    <definedName name="Units">Units!$A$2:$F$9</definedName>
    <definedName name="WklyHmwk11" localSheetId="8">Subjects!$Q$2:$W$12</definedName>
    <definedName name="WklyHmwk11">Homework!$G$21:$M$31</definedName>
    <definedName name="WklyHmwk17" localSheetId="8">Subjects!$K$2:$O$18</definedName>
    <definedName name="WklyHmwk17">Homework!$G$2:$M$18</definedName>
    <definedName name="WklyJobs11">Jobs!$G$21:$M$31</definedName>
    <definedName name="WklyJobs17" localSheetId="7">Labs!$G$2:$M$18</definedName>
    <definedName name="WklyJobs17">Jobs!$G$2:$M$18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1" i="32" l="1"/>
  <c r="B60" i="32"/>
  <c r="B59" i="32"/>
  <c r="B58" i="32"/>
  <c r="B57" i="32"/>
  <c r="B56" i="32"/>
  <c r="B55" i="32"/>
  <c r="B54" i="32"/>
  <c r="B53" i="32"/>
  <c r="B52" i="32"/>
  <c r="B51" i="32"/>
  <c r="B50" i="32"/>
  <c r="B49" i="32"/>
  <c r="B48" i="32"/>
  <c r="B47" i="32"/>
  <c r="B46" i="32"/>
  <c r="B45" i="32"/>
  <c r="B44" i="32"/>
  <c r="B43" i="32"/>
  <c r="B42" i="32"/>
  <c r="B41" i="32"/>
  <c r="B40" i="32"/>
  <c r="B39" i="32"/>
  <c r="B38" i="32"/>
  <c r="B37" i="32"/>
  <c r="B36" i="32"/>
  <c r="B35" i="32"/>
  <c r="B34" i="32"/>
  <c r="B33" i="32"/>
  <c r="B32" i="32"/>
  <c r="B31" i="32"/>
  <c r="B30" i="32"/>
  <c r="B29" i="32"/>
  <c r="B28" i="32"/>
  <c r="B27" i="32"/>
  <c r="B26" i="32"/>
  <c r="B25" i="32"/>
  <c r="B24" i="32"/>
  <c r="B23" i="32"/>
  <c r="B22" i="32"/>
  <c r="B21" i="32"/>
  <c r="B20" i="32"/>
  <c r="B19" i="32"/>
  <c r="B18" i="32"/>
  <c r="B17" i="32"/>
  <c r="B16" i="32"/>
  <c r="B15" i="32"/>
  <c r="B14" i="32"/>
  <c r="B13" i="32"/>
  <c r="B12" i="32"/>
  <c r="B11" i="32"/>
  <c r="B10" i="32"/>
  <c r="B9" i="32"/>
  <c r="B8" i="32"/>
  <c r="B7" i="32"/>
  <c r="B6" i="32"/>
  <c r="B5" i="32"/>
  <c r="B4" i="32"/>
  <c r="B3" i="32"/>
  <c r="B2" i="32"/>
  <c r="E60" i="32"/>
  <c r="E59" i="32"/>
  <c r="E58" i="32"/>
  <c r="E57" i="32"/>
  <c r="E56" i="32"/>
  <c r="E55" i="32"/>
  <c r="E54" i="32"/>
  <c r="E53" i="32"/>
  <c r="E52" i="32"/>
  <c r="E51" i="32"/>
  <c r="E50" i="32"/>
  <c r="E49" i="32"/>
  <c r="E48" i="32"/>
  <c r="E47" i="32"/>
  <c r="E46" i="32"/>
  <c r="E45" i="32"/>
  <c r="E44" i="32"/>
  <c r="E43" i="32"/>
  <c r="E42" i="32"/>
  <c r="E41" i="32"/>
  <c r="E40" i="32"/>
  <c r="E39" i="32"/>
  <c r="E38" i="32"/>
  <c r="E37" i="32"/>
  <c r="E36" i="32"/>
  <c r="E35" i="32"/>
  <c r="E34" i="32"/>
  <c r="E33" i="32"/>
  <c r="E32" i="32"/>
  <c r="E31" i="32"/>
  <c r="E30" i="32"/>
  <c r="E29" i="32"/>
  <c r="E28" i="32"/>
  <c r="E27" i="32"/>
  <c r="E26" i="32"/>
  <c r="E25" i="32"/>
  <c r="E24" i="32"/>
  <c r="E23" i="32"/>
  <c r="E22" i="32"/>
  <c r="E21" i="32"/>
  <c r="E20" i="32"/>
  <c r="E19" i="32"/>
  <c r="E18" i="32"/>
  <c r="E17" i="32"/>
  <c r="E16" i="32"/>
  <c r="E15" i="32"/>
  <c r="E14" i="32"/>
  <c r="E13" i="32"/>
  <c r="E12" i="32"/>
  <c r="E11" i="32"/>
  <c r="E10" i="32"/>
  <c r="E9" i="32"/>
  <c r="E8" i="32"/>
  <c r="E7" i="32"/>
  <c r="E6" i="32"/>
  <c r="E5" i="32"/>
  <c r="E4" i="32"/>
  <c r="E3" i="32"/>
  <c r="E2" i="32"/>
  <c r="H2" i="16"/>
  <c r="J46" i="32" l="1" a="1"/>
  <c r="J46" i="32" s="1"/>
  <c r="L11" i="32" a="1"/>
  <c r="L11" i="32" s="1"/>
  <c r="L2" i="32" a="1"/>
  <c r="L2" i="32" s="1"/>
  <c r="H19" i="32" a="1"/>
  <c r="H19" i="32" s="1"/>
  <c r="J33" i="32" a="1"/>
  <c r="J33" i="32" s="1"/>
  <c r="J3" i="32" a="1"/>
  <c r="J3" i="32" s="1"/>
  <c r="J20" i="32" a="1"/>
  <c r="J20" i="32" s="1"/>
  <c r="L34" i="32" a="1"/>
  <c r="L34" i="32" s="1"/>
  <c r="H48" i="32" a="1"/>
  <c r="H48" i="32" s="1"/>
  <c r="H10" i="32" a="1"/>
  <c r="H10" i="32" s="1"/>
  <c r="J9" i="32" a="1"/>
  <c r="J9" i="32" s="1"/>
  <c r="H7" i="32" a="1"/>
  <c r="H7" i="32" s="1"/>
  <c r="K6" i="32" a="1"/>
  <c r="K6" i="32" s="1"/>
  <c r="H4" i="32" a="1"/>
  <c r="H4" i="32" s="1"/>
  <c r="K3" i="32" a="1"/>
  <c r="K3" i="32" s="1"/>
  <c r="I9" i="32" a="1"/>
  <c r="I9" i="32" s="1"/>
  <c r="H22" i="32" a="1"/>
  <c r="H22" i="32" s="1"/>
  <c r="L50" i="32" a="1"/>
  <c r="L50" i="32" s="1"/>
  <c r="I10" i="32" a="1"/>
  <c r="I10" i="32" s="1"/>
  <c r="K9" i="32" a="1"/>
  <c r="K9" i="32" s="1"/>
  <c r="I7" i="32" a="1"/>
  <c r="I7" i="32" s="1"/>
  <c r="L6" i="32" a="1"/>
  <c r="L6" i="32" s="1"/>
  <c r="I4" i="32" a="1"/>
  <c r="I4" i="32" s="1"/>
  <c r="L3" i="32" a="1"/>
  <c r="L3" i="32" s="1"/>
  <c r="J6" i="32" a="1"/>
  <c r="J6" i="32" s="1"/>
  <c r="L24" i="32" a="1"/>
  <c r="L24" i="32" s="1"/>
  <c r="L37" i="32" a="1"/>
  <c r="L37" i="32" s="1"/>
  <c r="I52" i="32" a="1"/>
  <c r="I52" i="32" s="1"/>
  <c r="J10" i="32" a="1"/>
  <c r="J10" i="32" s="1"/>
  <c r="L9" i="32" a="1"/>
  <c r="L9" i="32" s="1"/>
  <c r="J7" i="32" a="1"/>
  <c r="J7" i="32" s="1"/>
  <c r="H5" i="32" a="1"/>
  <c r="H5" i="32" s="1"/>
  <c r="J4" i="32" a="1"/>
  <c r="J4" i="32" s="1"/>
  <c r="H2" i="32" a="1"/>
  <c r="H2" i="32" s="1"/>
  <c r="L8" i="32" a="1"/>
  <c r="L8" i="32" s="1"/>
  <c r="J36" i="32" a="1"/>
  <c r="J36" i="32" s="1"/>
  <c r="L27" i="32" a="1"/>
  <c r="L27" i="32" s="1"/>
  <c r="I39" i="32" a="1"/>
  <c r="I39" i="32" s="1"/>
  <c r="H11" i="32" a="1"/>
  <c r="H11" i="32" s="1"/>
  <c r="H8" i="32" a="1"/>
  <c r="H8" i="32" s="1"/>
  <c r="K7" i="32" a="1"/>
  <c r="K7" i="32" s="1"/>
  <c r="I5" i="32" a="1"/>
  <c r="I5" i="32" s="1"/>
  <c r="K4" i="32" a="1"/>
  <c r="K4" i="32" s="1"/>
  <c r="I2" i="32" a="1"/>
  <c r="I2" i="32" s="1"/>
  <c r="I29" i="32" a="1"/>
  <c r="I29" i="32" s="1"/>
  <c r="L40" i="32" a="1"/>
  <c r="L40" i="32" s="1"/>
  <c r="I11" i="32" a="1"/>
  <c r="I11" i="32" s="1"/>
  <c r="K10" i="32" a="1"/>
  <c r="K10" i="32" s="1"/>
  <c r="I8" i="32" a="1"/>
  <c r="I8" i="32" s="1"/>
  <c r="L7" i="32" a="1"/>
  <c r="L7" i="32" s="1"/>
  <c r="J5" i="32" a="1"/>
  <c r="J5" i="32" s="1"/>
  <c r="L4" i="32" a="1"/>
  <c r="L4" i="32" s="1"/>
  <c r="J2" i="32" a="1"/>
  <c r="J2" i="32" s="1"/>
  <c r="K43" i="32" a="1"/>
  <c r="K43" i="32" s="1"/>
  <c r="J11" i="32" a="1"/>
  <c r="J11" i="32" s="1"/>
  <c r="L10" i="32" a="1"/>
  <c r="L10" i="32" s="1"/>
  <c r="J8" i="32" a="1"/>
  <c r="J8" i="32" s="1"/>
  <c r="H6" i="32" a="1"/>
  <c r="H6" i="32" s="1"/>
  <c r="K5" i="32" a="1"/>
  <c r="K5" i="32" s="1"/>
  <c r="H3" i="32" a="1"/>
  <c r="H3" i="32" s="1"/>
  <c r="K2" i="32" a="1"/>
  <c r="K2" i="32" s="1"/>
  <c r="K30" i="32" a="1"/>
  <c r="K30" i="32" s="1"/>
  <c r="H32" i="32" a="1"/>
  <c r="H32" i="32" s="1"/>
  <c r="I45" i="32" a="1"/>
  <c r="I45" i="32" s="1"/>
  <c r="K11" i="32" a="1"/>
  <c r="K11" i="32" s="1"/>
  <c r="H9" i="32" a="1"/>
  <c r="H9" i="32" s="1"/>
  <c r="K8" i="32" a="1"/>
  <c r="K8" i="32" s="1"/>
  <c r="I6" i="32" a="1"/>
  <c r="I6" i="32" s="1"/>
  <c r="L5" i="32" a="1"/>
  <c r="L5" i="32" s="1"/>
  <c r="I3" i="32" a="1"/>
  <c r="I3" i="32" s="1"/>
  <c r="L57" i="32" a="1"/>
  <c r="L57" i="32" s="1"/>
  <c r="K60" i="32" a="1"/>
  <c r="K60" i="32" s="1"/>
  <c r="I19" i="32" a="1"/>
  <c r="I19" i="32" s="1"/>
  <c r="K20" i="32" a="1"/>
  <c r="K20" i="32" s="1"/>
  <c r="I22" i="32" a="1"/>
  <c r="I22" i="32" s="1"/>
  <c r="J23" i="32" a="1"/>
  <c r="J23" i="32" s="1"/>
  <c r="H25" i="32" a="1"/>
  <c r="H25" i="32" s="1"/>
  <c r="J26" i="32" a="1"/>
  <c r="J26" i="32" s="1"/>
  <c r="H28" i="32" a="1"/>
  <c r="H28" i="32" s="1"/>
  <c r="L30" i="32" a="1"/>
  <c r="L30" i="32" s="1"/>
  <c r="I32" i="32" a="1"/>
  <c r="I32" i="32" s="1"/>
  <c r="K33" i="32" a="1"/>
  <c r="K33" i="32" s="1"/>
  <c r="H35" i="32" a="1"/>
  <c r="H35" i="32" s="1"/>
  <c r="K36" i="32" a="1"/>
  <c r="K36" i="32" s="1"/>
  <c r="H38" i="32" a="1"/>
  <c r="H38" i="32" s="1"/>
  <c r="J39" i="32" a="1"/>
  <c r="J39" i="32" s="1"/>
  <c r="H41" i="32" a="1"/>
  <c r="H41" i="32" s="1"/>
  <c r="J42" i="32" a="1"/>
  <c r="J42" i="32" s="1"/>
  <c r="L43" i="32" a="1"/>
  <c r="L43" i="32" s="1"/>
  <c r="K46" i="32" a="1"/>
  <c r="K46" i="32" s="1"/>
  <c r="I48" i="32" a="1"/>
  <c r="I48" i="32" s="1"/>
  <c r="J49" i="32" a="1"/>
  <c r="J49" i="32" s="1"/>
  <c r="H51" i="32" a="1"/>
  <c r="H51" i="32" s="1"/>
  <c r="K53" i="32" a="1"/>
  <c r="K53" i="32" s="1"/>
  <c r="H55" i="32" a="1"/>
  <c r="H55" i="32" s="1"/>
  <c r="J56" i="32" a="1"/>
  <c r="J56" i="32" s="1"/>
  <c r="H58" i="32" a="1"/>
  <c r="H58" i="32" s="1"/>
  <c r="L60" i="32" a="1"/>
  <c r="L60" i="32" s="1"/>
  <c r="I59" i="32" a="1"/>
  <c r="I59" i="32" s="1"/>
  <c r="L20" i="32" a="1"/>
  <c r="L20" i="32" s="1"/>
  <c r="K23" i="32" a="1"/>
  <c r="K23" i="32" s="1"/>
  <c r="I25" i="32" a="1"/>
  <c r="I25" i="32" s="1"/>
  <c r="K26" i="32" a="1"/>
  <c r="K26" i="32" s="1"/>
  <c r="I28" i="32" a="1"/>
  <c r="I28" i="32" s="1"/>
  <c r="J29" i="32" a="1"/>
  <c r="J29" i="32" s="1"/>
  <c r="H31" i="32" a="1"/>
  <c r="H31" i="32" s="1"/>
  <c r="J32" i="32" a="1"/>
  <c r="J32" i="32" s="1"/>
  <c r="L33" i="32" a="1"/>
  <c r="L33" i="32" s="1"/>
  <c r="I35" i="32" a="1"/>
  <c r="I35" i="32" s="1"/>
  <c r="L36" i="32" a="1"/>
  <c r="L36" i="32" s="1"/>
  <c r="I38" i="32" a="1"/>
  <c r="I38" i="32" s="1"/>
  <c r="K39" i="32" a="1"/>
  <c r="K39" i="32" s="1"/>
  <c r="I41" i="32" a="1"/>
  <c r="I41" i="32" s="1"/>
  <c r="K42" i="32" a="1"/>
  <c r="K42" i="32" s="1"/>
  <c r="H44" i="32" a="1"/>
  <c r="H44" i="32" s="1"/>
  <c r="J45" i="32" a="1"/>
  <c r="J45" i="32" s="1"/>
  <c r="L46" i="32" a="1"/>
  <c r="L46" i="32" s="1"/>
  <c r="K49" i="32" a="1"/>
  <c r="K49" i="32" s="1"/>
  <c r="I51" i="32" a="1"/>
  <c r="I51" i="32" s="1"/>
  <c r="J52" i="32" a="1"/>
  <c r="J52" i="32" s="1"/>
  <c r="L53" i="32" a="1"/>
  <c r="L53" i="32" s="1"/>
  <c r="I55" i="32" a="1"/>
  <c r="I55" i="32" s="1"/>
  <c r="K56" i="32" a="1"/>
  <c r="K56" i="32" s="1"/>
  <c r="I58" i="32" a="1"/>
  <c r="I58" i="32" s="1"/>
  <c r="J59" i="32" a="1"/>
  <c r="J59" i="32" s="1"/>
  <c r="H61" i="32" a="1"/>
  <c r="H61" i="32" s="1"/>
  <c r="J53" i="32" a="1"/>
  <c r="J53" i="32" s="1"/>
  <c r="J19" i="32" a="1"/>
  <c r="J19" i="32" s="1"/>
  <c r="K19" i="32" a="1"/>
  <c r="K19" i="32" s="1"/>
  <c r="H21" i="32" a="1"/>
  <c r="H21" i="32" s="1"/>
  <c r="J22" i="32" a="1"/>
  <c r="J22" i="32" s="1"/>
  <c r="L23" i="32" a="1"/>
  <c r="L23" i="32" s="1"/>
  <c r="J25" i="32" a="1"/>
  <c r="J25" i="32" s="1"/>
  <c r="L26" i="32" a="1"/>
  <c r="L26" i="32" s="1"/>
  <c r="K29" i="32" a="1"/>
  <c r="K29" i="32" s="1"/>
  <c r="I31" i="32" a="1"/>
  <c r="I31" i="32" s="1"/>
  <c r="K32" i="32" a="1"/>
  <c r="K32" i="32" s="1"/>
  <c r="H34" i="32" a="1"/>
  <c r="H34" i="32" s="1"/>
  <c r="J35" i="32" a="1"/>
  <c r="J35" i="32" s="1"/>
  <c r="H37" i="32" a="1"/>
  <c r="H37" i="32" s="1"/>
  <c r="L39" i="32" a="1"/>
  <c r="L39" i="32" s="1"/>
  <c r="J41" i="32" a="1"/>
  <c r="J41" i="32" s="1"/>
  <c r="L42" i="32" a="1"/>
  <c r="L42" i="32" s="1"/>
  <c r="I44" i="32" a="1"/>
  <c r="I44" i="32" s="1"/>
  <c r="K45" i="32" a="1"/>
  <c r="K45" i="32" s="1"/>
  <c r="H47" i="32" a="1"/>
  <c r="H47" i="32" s="1"/>
  <c r="J48" i="32" a="1"/>
  <c r="J48" i="32" s="1"/>
  <c r="L49" i="32" a="1"/>
  <c r="L49" i="32" s="1"/>
  <c r="K52" i="32" a="1"/>
  <c r="K52" i="32" s="1"/>
  <c r="H54" i="32" a="1"/>
  <c r="H54" i="32" s="1"/>
  <c r="J55" i="32" a="1"/>
  <c r="J55" i="32" s="1"/>
  <c r="L56" i="32" a="1"/>
  <c r="L56" i="32" s="1"/>
  <c r="K59" i="32" a="1"/>
  <c r="K59" i="32" s="1"/>
  <c r="I61" i="32" a="1"/>
  <c r="I61" i="32" s="1"/>
  <c r="I21" i="32" a="1"/>
  <c r="I21" i="32" s="1"/>
  <c r="K22" i="32" a="1"/>
  <c r="K22" i="32" s="1"/>
  <c r="H24" i="32" a="1"/>
  <c r="H24" i="32" s="1"/>
  <c r="K25" i="32" a="1"/>
  <c r="K25" i="32" s="1"/>
  <c r="H27" i="32" a="1"/>
  <c r="H27" i="32" s="1"/>
  <c r="J28" i="32" a="1"/>
  <c r="J28" i="32" s="1"/>
  <c r="L29" i="32" a="1"/>
  <c r="L29" i="32" s="1"/>
  <c r="L32" i="32" a="1"/>
  <c r="L32" i="32" s="1"/>
  <c r="I34" i="32" a="1"/>
  <c r="I34" i="32" s="1"/>
  <c r="K35" i="32" a="1"/>
  <c r="K35" i="32" s="1"/>
  <c r="I37" i="32" a="1"/>
  <c r="I37" i="32" s="1"/>
  <c r="J38" i="32" a="1"/>
  <c r="J38" i="32" s="1"/>
  <c r="H40" i="32" a="1"/>
  <c r="H40" i="32" s="1"/>
  <c r="K41" i="32" a="1"/>
  <c r="K41" i="32" s="1"/>
  <c r="H43" i="32" a="1"/>
  <c r="H43" i="32" s="1"/>
  <c r="J44" i="32" a="1"/>
  <c r="J44" i="32" s="1"/>
  <c r="L45" i="32" a="1"/>
  <c r="L45" i="32" s="1"/>
  <c r="I47" i="32" a="1"/>
  <c r="I47" i="32" s="1"/>
  <c r="K48" i="32" a="1"/>
  <c r="K48" i="32" s="1"/>
  <c r="H50" i="32" a="1"/>
  <c r="H50" i="32" s="1"/>
  <c r="J51" i="32" a="1"/>
  <c r="J51" i="32" s="1"/>
  <c r="L52" i="32" a="1"/>
  <c r="L52" i="32" s="1"/>
  <c r="I54" i="32" a="1"/>
  <c r="I54" i="32" s="1"/>
  <c r="K55" i="32" a="1"/>
  <c r="K55" i="32" s="1"/>
  <c r="H57" i="32" a="1"/>
  <c r="H57" i="32" s="1"/>
  <c r="J58" i="32" a="1"/>
  <c r="J58" i="32" s="1"/>
  <c r="L59" i="32" a="1"/>
  <c r="L59" i="32" s="1"/>
  <c r="L19" i="32" a="1"/>
  <c r="L19" i="32" s="1"/>
  <c r="H20" i="32" a="1"/>
  <c r="H20" i="32" s="1"/>
  <c r="J21" i="32" a="1"/>
  <c r="J21" i="32" s="1"/>
  <c r="L22" i="32" a="1"/>
  <c r="L22" i="32" s="1"/>
  <c r="I24" i="32" a="1"/>
  <c r="I24" i="32" s="1"/>
  <c r="L25" i="32" a="1"/>
  <c r="L25" i="32" s="1"/>
  <c r="I27" i="32" a="1"/>
  <c r="I27" i="32" s="1"/>
  <c r="K28" i="32" a="1"/>
  <c r="K28" i="32" s="1"/>
  <c r="H30" i="32" a="1"/>
  <c r="H30" i="32" s="1"/>
  <c r="J31" i="32" a="1"/>
  <c r="J31" i="32" s="1"/>
  <c r="H33" i="32" a="1"/>
  <c r="H33" i="32" s="1"/>
  <c r="L35" i="32" a="1"/>
  <c r="L35" i="32" s="1"/>
  <c r="K38" i="32" a="1"/>
  <c r="K38" i="32" s="1"/>
  <c r="I40" i="32" a="1"/>
  <c r="I40" i="32" s="1"/>
  <c r="L41" i="32" a="1"/>
  <c r="L41" i="32" s="1"/>
  <c r="I43" i="32" a="1"/>
  <c r="I43" i="32" s="1"/>
  <c r="K44" i="32" a="1"/>
  <c r="K44" i="32" s="1"/>
  <c r="H46" i="32" a="1"/>
  <c r="H46" i="32" s="1"/>
  <c r="J47" i="32" a="1"/>
  <c r="J47" i="32" s="1"/>
  <c r="L48" i="32" a="1"/>
  <c r="L48" i="32" s="1"/>
  <c r="I50" i="32" a="1"/>
  <c r="I50" i="32" s="1"/>
  <c r="K51" i="32" a="1"/>
  <c r="K51" i="32" s="1"/>
  <c r="H53" i="32" a="1"/>
  <c r="H53" i="32" s="1"/>
  <c r="L55" i="32" a="1"/>
  <c r="L55" i="32" s="1"/>
  <c r="I57" i="32" a="1"/>
  <c r="I57" i="32" s="1"/>
  <c r="K58" i="32" a="1"/>
  <c r="K58" i="32" s="1"/>
  <c r="H60" i="32" a="1"/>
  <c r="H60" i="32" s="1"/>
  <c r="J61" i="32" a="1"/>
  <c r="J61" i="32" s="1"/>
  <c r="I20" i="32" a="1"/>
  <c r="I20" i="32" s="1"/>
  <c r="H23" i="32" a="1"/>
  <c r="H23" i="32" s="1"/>
  <c r="J24" i="32" a="1"/>
  <c r="J24" i="32" s="1"/>
  <c r="H26" i="32" a="1"/>
  <c r="H26" i="32" s="1"/>
  <c r="J27" i="32" a="1"/>
  <c r="J27" i="32" s="1"/>
  <c r="L28" i="32" a="1"/>
  <c r="L28" i="32" s="1"/>
  <c r="I30" i="32" a="1"/>
  <c r="I30" i="32" s="1"/>
  <c r="K31" i="32" a="1"/>
  <c r="K31" i="32" s="1"/>
  <c r="I33" i="32" a="1"/>
  <c r="I33" i="32" s="1"/>
  <c r="J34" i="32" a="1"/>
  <c r="J34" i="32" s="1"/>
  <c r="H36" i="32" a="1"/>
  <c r="H36" i="32" s="1"/>
  <c r="J37" i="32" a="1"/>
  <c r="J37" i="32" s="1"/>
  <c r="L38" i="32" a="1"/>
  <c r="L38" i="32" s="1"/>
  <c r="J40" i="32" a="1"/>
  <c r="J40" i="32" s="1"/>
  <c r="H42" i="32" a="1"/>
  <c r="H42" i="32" s="1"/>
  <c r="L44" i="32" a="1"/>
  <c r="L44" i="32" s="1"/>
  <c r="I46" i="32" a="1"/>
  <c r="I46" i="32" s="1"/>
  <c r="K47" i="32" a="1"/>
  <c r="K47" i="32" s="1"/>
  <c r="H49" i="32" a="1"/>
  <c r="H49" i="32" s="1"/>
  <c r="J50" i="32" a="1"/>
  <c r="J50" i="32" s="1"/>
  <c r="L51" i="32" a="1"/>
  <c r="L51" i="32" s="1"/>
  <c r="I53" i="32" a="1"/>
  <c r="I53" i="32" s="1"/>
  <c r="J54" i="32" a="1"/>
  <c r="J54" i="32" s="1"/>
  <c r="H56" i="32" a="1"/>
  <c r="H56" i="32" s="1"/>
  <c r="J57" i="32" a="1"/>
  <c r="J57" i="32" s="1"/>
  <c r="L58" i="32" a="1"/>
  <c r="L58" i="32" s="1"/>
  <c r="I60" i="32" a="1"/>
  <c r="I60" i="32" s="1"/>
  <c r="K61" i="32" a="1"/>
  <c r="K61" i="32" s="1"/>
  <c r="L54" i="32" a="1"/>
  <c r="L54" i="32" s="1"/>
  <c r="K21" i="32" a="1"/>
  <c r="K21" i="32" s="1"/>
  <c r="L21" i="32" a="1"/>
  <c r="L21" i="32" s="1"/>
  <c r="I23" i="32" a="1"/>
  <c r="I23" i="32" s="1"/>
  <c r="K24" i="32" a="1"/>
  <c r="K24" i="32" s="1"/>
  <c r="I26" i="32" a="1"/>
  <c r="I26" i="32" s="1"/>
  <c r="K27" i="32" a="1"/>
  <c r="K27" i="32" s="1"/>
  <c r="H29" i="32" a="1"/>
  <c r="H29" i="32" s="1"/>
  <c r="J30" i="32" a="1"/>
  <c r="J30" i="32" s="1"/>
  <c r="L31" i="32" a="1"/>
  <c r="L31" i="32" s="1"/>
  <c r="K34" i="32" a="1"/>
  <c r="K34" i="32" s="1"/>
  <c r="I36" i="32" a="1"/>
  <c r="I36" i="32" s="1"/>
  <c r="K37" i="32" a="1"/>
  <c r="K37" i="32" s="1"/>
  <c r="H39" i="32" a="1"/>
  <c r="H39" i="32" s="1"/>
  <c r="K40" i="32" a="1"/>
  <c r="K40" i="32" s="1"/>
  <c r="I42" i="32" a="1"/>
  <c r="I42" i="32" s="1"/>
  <c r="J43" i="32" a="1"/>
  <c r="J43" i="32" s="1"/>
  <c r="H45" i="32" a="1"/>
  <c r="H45" i="32" s="1"/>
  <c r="L47" i="32" a="1"/>
  <c r="L47" i="32" s="1"/>
  <c r="I49" i="32" a="1"/>
  <c r="I49" i="32" s="1"/>
  <c r="K50" i="32" a="1"/>
  <c r="K50" i="32" s="1"/>
  <c r="H52" i="32" a="1"/>
  <c r="H52" i="32" s="1"/>
  <c r="K54" i="32" a="1"/>
  <c r="K54" i="32" s="1"/>
  <c r="I56" i="32" a="1"/>
  <c r="I56" i="32" s="1"/>
  <c r="K57" i="32" a="1"/>
  <c r="K57" i="32" s="1"/>
  <c r="H59" i="32" a="1"/>
  <c r="H59" i="32" s="1"/>
  <c r="J60" i="32" a="1"/>
  <c r="J60" i="32" s="1"/>
  <c r="L61" i="32" a="1"/>
  <c r="L61" i="32" s="1"/>
  <c r="H18" i="32" a="1"/>
  <c r="H18" i="32" s="1"/>
  <c r="L16" i="32" a="1"/>
  <c r="L16" i="32" s="1"/>
  <c r="L17" i="32" a="1"/>
  <c r="L17" i="32" s="1"/>
  <c r="I17" i="32" a="1"/>
  <c r="I17" i="32" s="1"/>
  <c r="I18" i="32" a="1"/>
  <c r="I18" i="32" s="1"/>
  <c r="H15" i="32" a="1"/>
  <c r="H15" i="32" s="1"/>
  <c r="J17" i="32" a="1"/>
  <c r="J17" i="32" s="1"/>
  <c r="K16" i="32" a="1"/>
  <c r="K16" i="32" s="1"/>
  <c r="H17" i="32" a="1"/>
  <c r="H17" i="32" s="1"/>
  <c r="J16" i="32" a="1"/>
  <c r="J16" i="32" s="1"/>
  <c r="L18" i="32" a="1"/>
  <c r="L18" i="32" s="1"/>
  <c r="I16" i="32" a="1"/>
  <c r="I16" i="32" s="1"/>
  <c r="K18" i="32" a="1"/>
  <c r="K18" i="32" s="1"/>
  <c r="H16" i="32" a="1"/>
  <c r="H16" i="32" s="1"/>
  <c r="J18" i="32" a="1"/>
  <c r="J18" i="32" s="1"/>
  <c r="K17" i="32" a="1"/>
  <c r="K17" i="32" s="1"/>
  <c r="L12" i="32" a="1"/>
  <c r="L12" i="32" s="1"/>
  <c r="L13" i="32" a="1"/>
  <c r="L13" i="32" s="1"/>
  <c r="K14" i="32" a="1"/>
  <c r="K14" i="32" s="1"/>
  <c r="J13" i="32" a="1"/>
  <c r="J13" i="32" s="1"/>
  <c r="H14" i="32" a="1"/>
  <c r="H14" i="32" s="1"/>
  <c r="K13" i="32" a="1"/>
  <c r="K13" i="32" s="1"/>
  <c r="K12" i="32" a="1"/>
  <c r="K12" i="32" s="1"/>
  <c r="I13" i="32" a="1"/>
  <c r="I13" i="32" s="1"/>
  <c r="L15" i="32" a="1"/>
  <c r="L15" i="32" s="1"/>
  <c r="J12" i="32" a="1"/>
  <c r="J12" i="32" s="1"/>
  <c r="H13" i="32" a="1"/>
  <c r="H13" i="32" s="1"/>
  <c r="I14" i="32" a="1"/>
  <c r="I14" i="32" s="1"/>
  <c r="I12" i="32" a="1"/>
  <c r="I12" i="32" s="1"/>
  <c r="L14" i="32" a="1"/>
  <c r="L14" i="32" s="1"/>
  <c r="K15" i="32" a="1"/>
  <c r="K15" i="32" s="1"/>
  <c r="H12" i="32" a="1"/>
  <c r="H12" i="32" s="1"/>
  <c r="J15" i="32" a="1"/>
  <c r="J15" i="32" s="1"/>
  <c r="I15" i="32" a="1"/>
  <c r="I15" i="32" s="1"/>
  <c r="J14" i="32" a="1"/>
  <c r="J14" i="32" s="1"/>
  <c r="M2" i="32"/>
  <c r="D6" i="1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D43" i="11" s="1"/>
  <c r="D44" i="11" s="1"/>
  <c r="D45" i="11" s="1"/>
  <c r="D46" i="11" s="1"/>
  <c r="D47" i="11" s="1"/>
  <c r="D48" i="11" s="1"/>
  <c r="D49" i="11" s="1"/>
  <c r="D50" i="11" s="1"/>
  <c r="D51" i="11" s="1"/>
  <c r="D52" i="11" s="1"/>
  <c r="D53" i="11" s="1"/>
  <c r="D54" i="11" s="1"/>
  <c r="D55" i="11" s="1"/>
  <c r="D56" i="11" s="1"/>
  <c r="D57" i="11" s="1"/>
  <c r="D58" i="11" s="1"/>
  <c r="D59" i="11" s="1"/>
  <c r="D60" i="11" s="1"/>
  <c r="D61" i="11" s="1"/>
  <c r="D62" i="11" s="1"/>
  <c r="D63" i="11" s="1"/>
  <c r="D64" i="11" s="1"/>
  <c r="D65" i="11" s="1"/>
  <c r="D66" i="11" s="1"/>
  <c r="D67" i="11" s="1"/>
  <c r="D68" i="11" s="1"/>
  <c r="D69" i="11" s="1"/>
  <c r="D70" i="11" s="1"/>
  <c r="D71" i="11" s="1"/>
  <c r="D72" i="11" s="1"/>
  <c r="D73" i="11" s="1"/>
  <c r="D74" i="11" s="1"/>
  <c r="D75" i="11" s="1"/>
  <c r="D76" i="11" s="1"/>
  <c r="D77" i="11" s="1"/>
  <c r="D78" i="11" s="1"/>
  <c r="D79" i="11" s="1"/>
  <c r="D80" i="11" s="1"/>
  <c r="D81" i="11" s="1"/>
  <c r="D82" i="11" s="1"/>
  <c r="D83" i="11" s="1"/>
  <c r="D84" i="11" s="1"/>
  <c r="D85" i="11" s="1"/>
  <c r="D86" i="11" s="1"/>
  <c r="D87" i="11" s="1"/>
  <c r="D88" i="11" s="1"/>
  <c r="D89" i="11" s="1"/>
  <c r="D90" i="11" s="1"/>
  <c r="D91" i="11" s="1"/>
  <c r="D92" i="11" s="1"/>
  <c r="D93" i="11" s="1"/>
  <c r="D94" i="11" s="1"/>
  <c r="D95" i="11" s="1"/>
  <c r="D96" i="11" s="1"/>
  <c r="D97" i="11" s="1"/>
  <c r="D98" i="11" s="1"/>
  <c r="D99" i="11" s="1"/>
  <c r="D100" i="11" s="1"/>
  <c r="D101" i="11" s="1"/>
  <c r="D102" i="11" s="1"/>
  <c r="D103" i="11" s="1"/>
  <c r="D104" i="11" s="1"/>
  <c r="D105" i="11" s="1"/>
  <c r="D106" i="11" s="1"/>
  <c r="D107" i="11" s="1"/>
  <c r="D108" i="11" s="1"/>
  <c r="D109" i="11" s="1"/>
  <c r="D110" i="11" s="1"/>
  <c r="D111" i="11" s="1"/>
  <c r="D112" i="11" s="1"/>
  <c r="D113" i="11" s="1"/>
  <c r="D114" i="11" s="1"/>
  <c r="D115" i="11" s="1"/>
  <c r="D116" i="11" s="1"/>
  <c r="D117" i="11" s="1"/>
  <c r="D118" i="11" s="1"/>
  <c r="D119" i="11" s="1"/>
  <c r="D120" i="11" s="1"/>
  <c r="D121" i="11" s="1"/>
  <c r="D122" i="11" s="1"/>
  <c r="D123" i="11" s="1"/>
  <c r="D124" i="11" s="1"/>
  <c r="D125" i="11" s="1"/>
  <c r="D126" i="11" s="1"/>
  <c r="D127" i="11" s="1"/>
  <c r="D5" i="11"/>
  <c r="D4" i="11"/>
  <c r="D3" i="11"/>
  <c r="C4" i="1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3" i="11"/>
  <c r="H127" i="11"/>
  <c r="H126" i="11"/>
  <c r="H125" i="11"/>
  <c r="H124" i="11"/>
  <c r="H122" i="11"/>
  <c r="H121" i="11"/>
  <c r="H120" i="11"/>
  <c r="H119" i="11"/>
  <c r="H117" i="11"/>
  <c r="H115" i="11"/>
  <c r="H114" i="11"/>
  <c r="H113" i="11"/>
  <c r="H112" i="11"/>
  <c r="H110" i="11"/>
  <c r="H108" i="11"/>
  <c r="H107" i="11"/>
  <c r="H106" i="11"/>
  <c r="H105" i="11"/>
  <c r="H103" i="11"/>
  <c r="H101" i="11"/>
  <c r="H100" i="11"/>
  <c r="H99" i="11"/>
  <c r="H98" i="11"/>
  <c r="H96" i="11"/>
  <c r="H94" i="11"/>
  <c r="H93" i="11"/>
  <c r="H92" i="11"/>
  <c r="H91" i="11"/>
  <c r="H89" i="11"/>
  <c r="H87" i="11"/>
  <c r="H86" i="11"/>
  <c r="H85" i="11"/>
  <c r="H84" i="11"/>
  <c r="H82" i="11"/>
  <c r="H80" i="11"/>
  <c r="H79" i="11"/>
  <c r="H78" i="11"/>
  <c r="H77" i="11"/>
  <c r="H75" i="11"/>
  <c r="H73" i="11"/>
  <c r="H72" i="11"/>
  <c r="H71" i="11"/>
  <c r="H70" i="11"/>
  <c r="H69" i="11"/>
  <c r="H68" i="11"/>
  <c r="H67" i="11"/>
  <c r="H66" i="11"/>
  <c r="H65" i="11"/>
  <c r="H64" i="11"/>
  <c r="H63" i="11"/>
  <c r="H61" i="11"/>
  <c r="H59" i="11"/>
  <c r="H58" i="11"/>
  <c r="H57" i="11"/>
  <c r="H56" i="11"/>
  <c r="H54" i="11"/>
  <c r="H52" i="11"/>
  <c r="H51" i="11"/>
  <c r="H50" i="11"/>
  <c r="H49" i="11"/>
  <c r="H47" i="11"/>
  <c r="H45" i="11"/>
  <c r="H44" i="11"/>
  <c r="H43" i="11"/>
  <c r="H42" i="11"/>
  <c r="H40" i="11"/>
  <c r="H38" i="11"/>
  <c r="H37" i="11"/>
  <c r="H36" i="11"/>
  <c r="H35" i="11"/>
  <c r="H33" i="11"/>
  <c r="H31" i="11"/>
  <c r="H30" i="11"/>
  <c r="H29" i="11"/>
  <c r="H28" i="11"/>
  <c r="H26" i="11"/>
  <c r="H24" i="11"/>
  <c r="H23" i="11"/>
  <c r="H22" i="11"/>
  <c r="H21" i="11"/>
  <c r="H19" i="11"/>
  <c r="H17" i="11"/>
  <c r="H16" i="11"/>
  <c r="H15" i="11"/>
  <c r="H14" i="11"/>
  <c r="H12" i="11"/>
  <c r="H10" i="11"/>
  <c r="H9" i="11"/>
  <c r="H8" i="11"/>
  <c r="H7" i="11"/>
  <c r="H5" i="11"/>
  <c r="H3" i="11"/>
  <c r="H2" i="11"/>
  <c r="G127" i="11"/>
  <c r="G126" i="11"/>
  <c r="G125" i="11"/>
  <c r="G123" i="11"/>
  <c r="G121" i="11"/>
  <c r="G120" i="11"/>
  <c r="G118" i="11"/>
  <c r="G116" i="11"/>
  <c r="G114" i="11"/>
  <c r="G113" i="11"/>
  <c r="G111" i="11"/>
  <c r="G109" i="11"/>
  <c r="G107" i="11"/>
  <c r="G106" i="11"/>
  <c r="G105" i="11"/>
  <c r="G104" i="11"/>
  <c r="G102" i="11"/>
  <c r="G100" i="11"/>
  <c r="G99" i="11"/>
  <c r="G97" i="11"/>
  <c r="G95" i="11"/>
  <c r="G93" i="11"/>
  <c r="G92" i="11"/>
  <c r="G90" i="11"/>
  <c r="G88" i="11"/>
  <c r="G86" i="11"/>
  <c r="G85" i="11"/>
  <c r="G83" i="11"/>
  <c r="G81" i="11"/>
  <c r="G79" i="11"/>
  <c r="G78" i="11"/>
  <c r="G76" i="11"/>
  <c r="G74" i="11"/>
  <c r="G72" i="11"/>
  <c r="G71" i="11"/>
  <c r="G70" i="11"/>
  <c r="G69" i="11"/>
  <c r="G68" i="11"/>
  <c r="G67" i="11"/>
  <c r="G66" i="11"/>
  <c r="G65" i="11"/>
  <c r="G64" i="11"/>
  <c r="G62" i="11"/>
  <c r="G60" i="11"/>
  <c r="G58" i="11"/>
  <c r="G57" i="11"/>
  <c r="G55" i="11"/>
  <c r="G53" i="11"/>
  <c r="G51" i="11"/>
  <c r="G50" i="11"/>
  <c r="G48" i="11"/>
  <c r="G46" i="11"/>
  <c r="G45" i="11"/>
  <c r="G44" i="11"/>
  <c r="G43" i="11"/>
  <c r="G41" i="11"/>
  <c r="G39" i="11"/>
  <c r="G37" i="11"/>
  <c r="G36" i="11"/>
  <c r="G34" i="11"/>
  <c r="G32" i="11"/>
  <c r="G30" i="11"/>
  <c r="G29" i="11"/>
  <c r="G27" i="11"/>
  <c r="G25" i="11"/>
  <c r="G23" i="11"/>
  <c r="G22" i="11"/>
  <c r="G20" i="11"/>
  <c r="G18" i="11"/>
  <c r="G17" i="11"/>
  <c r="G16" i="11"/>
  <c r="G15" i="11"/>
  <c r="G13" i="11"/>
  <c r="G11" i="11"/>
  <c r="G9" i="11"/>
  <c r="G8" i="11"/>
  <c r="G6" i="11"/>
  <c r="G4" i="11"/>
  <c r="G2" i="11"/>
  <c r="L2" i="31" a="1"/>
  <c r="L2" i="31" s="1"/>
  <c r="L3" i="31" a="1"/>
  <c r="L3" i="31" s="1"/>
  <c r="L4" i="31" a="1"/>
  <c r="L4" i="31" s="1"/>
  <c r="L5" i="31" a="1"/>
  <c r="L5" i="31" s="1"/>
  <c r="L6" i="31" a="1"/>
  <c r="L6" i="31" s="1"/>
  <c r="J11" i="31"/>
  <c r="J10" i="31"/>
  <c r="J9" i="31"/>
  <c r="J8" i="31"/>
  <c r="J7" i="31"/>
  <c r="J6" i="31"/>
  <c r="J5" i="31"/>
  <c r="J4" i="31"/>
  <c r="J3" i="31"/>
  <c r="J2" i="31"/>
  <c r="N1048576" i="31" a="1"/>
  <c r="N1048576" i="31" s="1"/>
  <c r="L1048576" i="31" a="1"/>
  <c r="L1048576" i="31" s="1"/>
  <c r="H71" i="31"/>
  <c r="H70" i="31"/>
  <c r="H69" i="31"/>
  <c r="H68" i="31"/>
  <c r="H67" i="31"/>
  <c r="H66" i="31"/>
  <c r="H65" i="31"/>
  <c r="H64" i="31"/>
  <c r="H63" i="31"/>
  <c r="H62" i="31"/>
  <c r="H61" i="31"/>
  <c r="H60" i="31"/>
  <c r="H59" i="31"/>
  <c r="H58" i="31"/>
  <c r="H57" i="31"/>
  <c r="H56" i="31"/>
  <c r="H55" i="31"/>
  <c r="H54" i="31"/>
  <c r="H53" i="31"/>
  <c r="H52" i="31"/>
  <c r="H51" i="31"/>
  <c r="H50" i="31"/>
  <c r="H49" i="31"/>
  <c r="H48" i="31"/>
  <c r="H47" i="31"/>
  <c r="H46" i="31"/>
  <c r="H45" i="31"/>
  <c r="H44" i="31"/>
  <c r="H43" i="31"/>
  <c r="H42" i="31"/>
  <c r="H41" i="31"/>
  <c r="H40" i="31"/>
  <c r="H39" i="31"/>
  <c r="H38" i="31"/>
  <c r="H37" i="31"/>
  <c r="H36" i="31"/>
  <c r="H35" i="31"/>
  <c r="H34" i="31"/>
  <c r="H33" i="31"/>
  <c r="H32" i="31"/>
  <c r="V12" i="31" a="1"/>
  <c r="V12" i="31" s="1"/>
  <c r="U12" i="31" a="1"/>
  <c r="U12" i="31" s="1"/>
  <c r="T12" i="31" a="1"/>
  <c r="T12" i="31" s="1"/>
  <c r="S12" i="31" a="1"/>
  <c r="S12" i="31" s="1"/>
  <c r="R12" i="31" a="1"/>
  <c r="R12" i="31" s="1"/>
  <c r="H31" i="31"/>
  <c r="V11" i="31" a="1"/>
  <c r="V11" i="31" s="1"/>
  <c r="U11" i="31" a="1"/>
  <c r="U11" i="31" s="1"/>
  <c r="T11" i="31" a="1"/>
  <c r="T11" i="31" s="1"/>
  <c r="S11" i="31" a="1"/>
  <c r="S11" i="31" s="1"/>
  <c r="R11" i="31" a="1"/>
  <c r="R11" i="31" s="1"/>
  <c r="H30" i="31"/>
  <c r="V10" i="31" a="1"/>
  <c r="V10" i="31" s="1"/>
  <c r="U10" i="31" a="1"/>
  <c r="U10" i="31" s="1"/>
  <c r="T10" i="31" a="1"/>
  <c r="T10" i="31" s="1"/>
  <c r="S10" i="31" a="1"/>
  <c r="S10" i="31" s="1"/>
  <c r="R10" i="31" a="1"/>
  <c r="R10" i="31" s="1"/>
  <c r="H29" i="31"/>
  <c r="V9" i="31" a="1"/>
  <c r="V9" i="31" s="1"/>
  <c r="U9" i="31" a="1"/>
  <c r="U9" i="31" s="1"/>
  <c r="T9" i="31" a="1"/>
  <c r="T9" i="31" s="1"/>
  <c r="S9" i="31" a="1"/>
  <c r="S9" i="31" s="1"/>
  <c r="R9" i="31" a="1"/>
  <c r="R9" i="31" s="1"/>
  <c r="H28" i="31"/>
  <c r="V8" i="31" a="1"/>
  <c r="V8" i="31" s="1"/>
  <c r="U8" i="31" a="1"/>
  <c r="U8" i="31" s="1"/>
  <c r="T8" i="31" a="1"/>
  <c r="T8" i="31" s="1"/>
  <c r="S8" i="31" a="1"/>
  <c r="S8" i="31" s="1"/>
  <c r="R8" i="31" a="1"/>
  <c r="R8" i="31" s="1"/>
  <c r="H27" i="31"/>
  <c r="V7" i="31" a="1"/>
  <c r="V7" i="31" s="1"/>
  <c r="U7" i="31" a="1"/>
  <c r="U7" i="31" s="1"/>
  <c r="T7" i="31" a="1"/>
  <c r="T7" i="31" s="1"/>
  <c r="S7" i="31" a="1"/>
  <c r="S7" i="31" s="1"/>
  <c r="R7" i="31" a="1"/>
  <c r="R7" i="31" s="1"/>
  <c r="H26" i="31"/>
  <c r="V6" i="31" a="1"/>
  <c r="V6" i="31" s="1"/>
  <c r="U6" i="31" a="1"/>
  <c r="U6" i="31" s="1"/>
  <c r="T6" i="31" a="1"/>
  <c r="T6" i="31" s="1"/>
  <c r="S6" i="31" a="1"/>
  <c r="S6" i="31" s="1"/>
  <c r="R6" i="31" a="1"/>
  <c r="R6" i="31" s="1"/>
  <c r="H25" i="31"/>
  <c r="V5" i="31" a="1"/>
  <c r="V5" i="31" s="1"/>
  <c r="U5" i="31" a="1"/>
  <c r="U5" i="31" s="1"/>
  <c r="T5" i="31" a="1"/>
  <c r="T5" i="31" s="1"/>
  <c r="S5" i="31" a="1"/>
  <c r="S5" i="31" s="1"/>
  <c r="R5" i="31" a="1"/>
  <c r="R5" i="31" s="1"/>
  <c r="H24" i="31"/>
  <c r="V4" i="31" a="1"/>
  <c r="V4" i="31" s="1"/>
  <c r="U4" i="31" a="1"/>
  <c r="U4" i="31" s="1"/>
  <c r="T4" i="31" a="1"/>
  <c r="T4" i="31" s="1"/>
  <c r="S4" i="31" a="1"/>
  <c r="S4" i="31" s="1"/>
  <c r="R4" i="31" a="1"/>
  <c r="R4" i="31" s="1"/>
  <c r="H23" i="31"/>
  <c r="V3" i="31" a="1"/>
  <c r="V3" i="31" s="1"/>
  <c r="U3" i="31" a="1"/>
  <c r="U3" i="31" s="1"/>
  <c r="T3" i="31" a="1"/>
  <c r="T3" i="31" s="1"/>
  <c r="S3" i="31" a="1"/>
  <c r="S3" i="31" s="1"/>
  <c r="R3" i="31" a="1"/>
  <c r="R3" i="31" s="1"/>
  <c r="H22" i="31"/>
  <c r="V2" i="31" a="1"/>
  <c r="V2" i="31" s="1"/>
  <c r="U2" i="31" a="1"/>
  <c r="U2" i="31" s="1"/>
  <c r="T2" i="31" a="1"/>
  <c r="T2" i="31" s="1"/>
  <c r="S2" i="31" a="1"/>
  <c r="S2" i="31" s="1"/>
  <c r="R2" i="31" a="1"/>
  <c r="R2" i="31" s="1"/>
  <c r="H21" i="31"/>
  <c r="H20" i="31"/>
  <c r="H19" i="31"/>
  <c r="H18" i="31"/>
  <c r="H17" i="31"/>
  <c r="H16" i="31"/>
  <c r="H15" i="31"/>
  <c r="H14" i="31"/>
  <c r="H13" i="31"/>
  <c r="H12" i="31"/>
  <c r="H11" i="31"/>
  <c r="H10" i="31"/>
  <c r="H9" i="31"/>
  <c r="H8" i="31"/>
  <c r="H7" i="31"/>
  <c r="H6" i="31"/>
  <c r="H5" i="31"/>
  <c r="H4" i="31"/>
  <c r="H3" i="31"/>
  <c r="H2" i="31"/>
  <c r="B27" i="27"/>
  <c r="B25" i="27"/>
  <c r="B23" i="27"/>
  <c r="B21" i="27"/>
  <c r="B19" i="27"/>
  <c r="B17" i="27"/>
  <c r="B15" i="27"/>
  <c r="B13" i="27"/>
  <c r="B11" i="27"/>
  <c r="B9" i="27"/>
  <c r="B7" i="27"/>
  <c r="B5" i="27"/>
  <c r="B3" i="27"/>
  <c r="A345" i="13"/>
  <c r="A342" i="13"/>
  <c r="I3" i="14"/>
  <c r="I161" i="14"/>
  <c r="I160" i="14"/>
  <c r="I159" i="14"/>
  <c r="I158" i="14"/>
  <c r="I157" i="14"/>
  <c r="I156" i="14"/>
  <c r="I155" i="14"/>
  <c r="I154" i="14"/>
  <c r="I153" i="14"/>
  <c r="I152" i="14"/>
  <c r="I151" i="14"/>
  <c r="I150" i="14"/>
  <c r="I149" i="14"/>
  <c r="I148" i="14"/>
  <c r="I147" i="14"/>
  <c r="I146" i="14"/>
  <c r="I145" i="14"/>
  <c r="I144" i="14"/>
  <c r="I143" i="14"/>
  <c r="I142" i="14"/>
  <c r="I141" i="14"/>
  <c r="I140" i="14"/>
  <c r="I139" i="14"/>
  <c r="I138" i="14"/>
  <c r="I137" i="14"/>
  <c r="I136" i="14"/>
  <c r="I135" i="14"/>
  <c r="I134" i="14"/>
  <c r="I133" i="14"/>
  <c r="I132" i="14"/>
  <c r="I131" i="14"/>
  <c r="I130" i="14"/>
  <c r="I129" i="14"/>
  <c r="I128" i="14"/>
  <c r="I127" i="14"/>
  <c r="I126" i="14"/>
  <c r="I125" i="14"/>
  <c r="I124" i="14"/>
  <c r="I123" i="14"/>
  <c r="I122" i="14"/>
  <c r="I121" i="14"/>
  <c r="I120" i="14"/>
  <c r="I119" i="14"/>
  <c r="I118" i="14"/>
  <c r="I117" i="14"/>
  <c r="I116" i="14"/>
  <c r="I115" i="14"/>
  <c r="I114" i="14"/>
  <c r="I113" i="14"/>
  <c r="I112" i="14"/>
  <c r="I111" i="14"/>
  <c r="I110" i="14"/>
  <c r="I109" i="14"/>
  <c r="I108" i="14"/>
  <c r="I107" i="14"/>
  <c r="I106" i="14"/>
  <c r="I105" i="14"/>
  <c r="I104" i="14"/>
  <c r="I103" i="14"/>
  <c r="I102" i="14"/>
  <c r="I101" i="14"/>
  <c r="I100" i="14"/>
  <c r="I99" i="14"/>
  <c r="I98" i="14"/>
  <c r="I97" i="14"/>
  <c r="I96" i="14"/>
  <c r="I95" i="14"/>
  <c r="I94" i="14"/>
  <c r="I93" i="14"/>
  <c r="I92" i="14"/>
  <c r="I91" i="14"/>
  <c r="I90" i="14"/>
  <c r="I89" i="14"/>
  <c r="I88" i="14"/>
  <c r="I87" i="14"/>
  <c r="I86" i="14"/>
  <c r="I85" i="14"/>
  <c r="I84" i="14"/>
  <c r="I83" i="14"/>
  <c r="F65" i="25"/>
  <c r="F66" i="25" s="1"/>
  <c r="F67" i="25" s="1"/>
  <c r="F68" i="25" s="1"/>
  <c r="F69" i="25" s="1"/>
  <c r="F70" i="25" s="1"/>
  <c r="F71" i="25" s="1"/>
  <c r="F2" i="25"/>
  <c r="F3" i="25" s="1"/>
  <c r="F4" i="25" s="1"/>
  <c r="F5" i="25" s="1"/>
  <c r="F6" i="25" s="1"/>
  <c r="F7" i="25" s="1"/>
  <c r="F8" i="25" s="1"/>
  <c r="J16" i="11"/>
  <c r="J17" i="11" s="1"/>
  <c r="J18" i="11" s="1"/>
  <c r="J19" i="11" s="1"/>
  <c r="J20" i="11" s="1"/>
  <c r="J21" i="11" s="1"/>
  <c r="J22" i="11" s="1"/>
  <c r="J23" i="11"/>
  <c r="J24" i="11" s="1"/>
  <c r="J25" i="11" s="1"/>
  <c r="J26" i="11" s="1"/>
  <c r="J27" i="11" s="1"/>
  <c r="J28" i="11" s="1"/>
  <c r="J29" i="11" s="1"/>
  <c r="J65" i="11"/>
  <c r="J66" i="11" s="1"/>
  <c r="J67" i="11" s="1"/>
  <c r="J68" i="11" s="1"/>
  <c r="J69" i="11" s="1"/>
  <c r="J70" i="11" s="1"/>
  <c r="J71" i="11" s="1"/>
  <c r="B97" i="14"/>
  <c r="B99" i="14" s="1"/>
  <c r="B101" i="14" s="1"/>
  <c r="B103" i="14" s="1"/>
  <c r="B105" i="14" s="1"/>
  <c r="B107" i="14" s="1"/>
  <c r="B109" i="14" s="1"/>
  <c r="B111" i="14" s="1"/>
  <c r="B113" i="14" s="1"/>
  <c r="B115" i="14" s="1"/>
  <c r="B117" i="14" s="1"/>
  <c r="B119" i="14" s="1"/>
  <c r="B121" i="14" s="1"/>
  <c r="B123" i="14" s="1"/>
  <c r="B125" i="14" s="1"/>
  <c r="B127" i="14" s="1"/>
  <c r="B129" i="14" s="1"/>
  <c r="B131" i="14" s="1"/>
  <c r="B133" i="14" s="1"/>
  <c r="B135" i="14" s="1"/>
  <c r="B137" i="14" s="1"/>
  <c r="B139" i="14" s="1"/>
  <c r="B141" i="14" s="1"/>
  <c r="B143" i="14" s="1"/>
  <c r="B145" i="14" s="1"/>
  <c r="B147" i="14" s="1"/>
  <c r="B149" i="14" s="1"/>
  <c r="B151" i="14" s="1"/>
  <c r="B153" i="14" s="1"/>
  <c r="B155" i="14" s="1"/>
  <c r="B157" i="14" s="1"/>
  <c r="B159" i="14" s="1"/>
  <c r="B161" i="14" s="1"/>
  <c r="B95" i="14"/>
  <c r="B24" i="14"/>
  <c r="B26" i="14" s="1"/>
  <c r="B28" i="14" s="1"/>
  <c r="B30" i="14" s="1"/>
  <c r="B32" i="14" s="1"/>
  <c r="B34" i="14" s="1"/>
  <c r="B36" i="14" s="1"/>
  <c r="B38" i="14" s="1"/>
  <c r="B40" i="14" s="1"/>
  <c r="B42" i="14" s="1"/>
  <c r="B44" i="14" s="1"/>
  <c r="B46" i="14" s="1"/>
  <c r="B48" i="14" s="1"/>
  <c r="B50" i="14" s="1"/>
  <c r="B52" i="14" s="1"/>
  <c r="B54" i="14" s="1"/>
  <c r="B56" i="14" s="1"/>
  <c r="B58" i="14" s="1"/>
  <c r="B60" i="14" s="1"/>
  <c r="B62" i="14" s="1"/>
  <c r="B64" i="14" s="1"/>
  <c r="B66" i="14" s="1"/>
  <c r="B68" i="14" s="1"/>
  <c r="B70" i="14" s="1"/>
  <c r="B72" i="14" s="1"/>
  <c r="B74" i="14" s="1"/>
  <c r="B76" i="14" s="1"/>
  <c r="B78" i="14" s="1"/>
  <c r="B80" i="14" s="1"/>
  <c r="B82" i="14" s="1"/>
  <c r="B84" i="14" s="1"/>
  <c r="B86" i="14" s="1"/>
  <c r="B88" i="14" s="1"/>
  <c r="B90" i="14" s="1"/>
  <c r="B92" i="14" s="1"/>
  <c r="B23" i="14"/>
  <c r="B25" i="14" s="1"/>
  <c r="B27" i="14" s="1"/>
  <c r="B29" i="14" s="1"/>
  <c r="B31" i="14" s="1"/>
  <c r="B33" i="14" s="1"/>
  <c r="B35" i="14" s="1"/>
  <c r="B37" i="14" s="1"/>
  <c r="B39" i="14" s="1"/>
  <c r="B41" i="14" s="1"/>
  <c r="B43" i="14" s="1"/>
  <c r="B45" i="14" s="1"/>
  <c r="B47" i="14" s="1"/>
  <c r="B49" i="14" s="1"/>
  <c r="B51" i="14" s="1"/>
  <c r="B53" i="14" s="1"/>
  <c r="B55" i="14" s="1"/>
  <c r="B57" i="14" s="1"/>
  <c r="B59" i="14" s="1"/>
  <c r="B61" i="14" s="1"/>
  <c r="B63" i="14" s="1"/>
  <c r="B65" i="14" s="1"/>
  <c r="B67" i="14" s="1"/>
  <c r="B69" i="14" s="1"/>
  <c r="B71" i="14" s="1"/>
  <c r="B73" i="14" s="1"/>
  <c r="B75" i="14" s="1"/>
  <c r="B77" i="14" s="1"/>
  <c r="B79" i="14" s="1"/>
  <c r="B81" i="14" s="1"/>
  <c r="B83" i="14" s="1"/>
  <c r="B85" i="14" s="1"/>
  <c r="B87" i="14" s="1"/>
  <c r="B89" i="14" s="1"/>
  <c r="B91" i="14" s="1"/>
  <c r="B93" i="14" s="1"/>
  <c r="B22" i="14"/>
  <c r="G2" i="25"/>
  <c r="E3" i="14"/>
  <c r="D3" i="14" s="1"/>
  <c r="M30" i="32" l="1"/>
  <c r="M51" i="32"/>
  <c r="M58" i="32"/>
  <c r="M43" i="32"/>
  <c r="M29" i="32"/>
  <c r="M40" i="32"/>
  <c r="M27" i="32"/>
  <c r="M32" i="32"/>
  <c r="M45" i="32"/>
  <c r="M19" i="32"/>
  <c r="M56" i="32"/>
  <c r="M41" i="32"/>
  <c r="M21" i="32"/>
  <c r="M47" i="32"/>
  <c r="M34" i="32"/>
  <c r="M57" i="32"/>
  <c r="M55" i="32"/>
  <c r="M28" i="32"/>
  <c r="M39" i="32"/>
  <c r="M46" i="32"/>
  <c r="M50" i="32"/>
  <c r="M37" i="32"/>
  <c r="M24" i="32"/>
  <c r="M42" i="32"/>
  <c r="M33" i="32"/>
  <c r="M20" i="32"/>
  <c r="M31" i="32"/>
  <c r="M25" i="32"/>
  <c r="M26" i="32"/>
  <c r="M35" i="32"/>
  <c r="M22" i="32"/>
  <c r="M60" i="32"/>
  <c r="M54" i="32"/>
  <c r="M38" i="32"/>
  <c r="M36" i="32"/>
  <c r="M52" i="32"/>
  <c r="M23" i="32"/>
  <c r="M44" i="32"/>
  <c r="M53" i="32"/>
  <c r="M48" i="32"/>
  <c r="M61" i="32"/>
  <c r="M59" i="32"/>
  <c r="M49" i="32"/>
  <c r="M12" i="32"/>
  <c r="M15" i="32"/>
  <c r="M5" i="32"/>
  <c r="M4" i="32"/>
  <c r="M3" i="32"/>
  <c r="M11" i="32"/>
  <c r="M17" i="32"/>
  <c r="M9" i="32"/>
  <c r="M8" i="32"/>
  <c r="M13" i="32"/>
  <c r="M10" i="32"/>
  <c r="M16" i="32"/>
  <c r="M7" i="32"/>
  <c r="M6" i="32"/>
  <c r="M14" i="32"/>
  <c r="M18" i="32"/>
  <c r="H11" i="11"/>
  <c r="H4" i="11"/>
  <c r="H13" i="11"/>
  <c r="H6" i="11"/>
  <c r="G3" i="11"/>
  <c r="C11" i="31"/>
  <c r="W4" i="31"/>
  <c r="W10" i="31"/>
  <c r="W3" i="31"/>
  <c r="W8" i="31"/>
  <c r="W2" i="31"/>
  <c r="W6" i="31"/>
  <c r="W5" i="31"/>
  <c r="W12" i="31"/>
  <c r="W11" i="31"/>
  <c r="W9" i="31"/>
  <c r="W7" i="31"/>
  <c r="B94" i="14"/>
  <c r="A348" i="13"/>
  <c r="F9" i="25"/>
  <c r="J30" i="11"/>
  <c r="E7" i="17"/>
  <c r="B96" i="14" l="1"/>
  <c r="A351" i="13"/>
  <c r="F10" i="25"/>
  <c r="F11" i="25" s="1"/>
  <c r="F12" i="25" s="1"/>
  <c r="F13" i="25" s="1"/>
  <c r="F14" i="25" s="1"/>
  <c r="F15" i="25" s="1"/>
  <c r="F16" i="25"/>
  <c r="J31" i="11"/>
  <c r="J32" i="11" s="1"/>
  <c r="J33" i="11" s="1"/>
  <c r="J34" i="11" s="1"/>
  <c r="J35" i="11" s="1"/>
  <c r="J36" i="11" s="1"/>
  <c r="J37" i="11"/>
  <c r="E71" i="17"/>
  <c r="E70" i="17"/>
  <c r="E69" i="17"/>
  <c r="E68" i="17"/>
  <c r="E67" i="17"/>
  <c r="E66" i="17"/>
  <c r="E65" i="17"/>
  <c r="E64" i="17"/>
  <c r="H10" i="17" s="1" a="1"/>
  <c r="H10" i="17" s="1"/>
  <c r="E63" i="17"/>
  <c r="E62" i="17"/>
  <c r="E61" i="17"/>
  <c r="E60" i="17"/>
  <c r="E59" i="17"/>
  <c r="E58" i="17"/>
  <c r="E57" i="17"/>
  <c r="E56" i="17"/>
  <c r="E55" i="17"/>
  <c r="E54" i="17"/>
  <c r="E53" i="17"/>
  <c r="E52" i="17"/>
  <c r="E51" i="17"/>
  <c r="E50" i="17"/>
  <c r="E49" i="17"/>
  <c r="E48" i="17"/>
  <c r="E47" i="17"/>
  <c r="E46" i="17"/>
  <c r="E45" i="17"/>
  <c r="E44" i="17"/>
  <c r="E43" i="17"/>
  <c r="E42" i="17"/>
  <c r="E41" i="17"/>
  <c r="E40" i="17"/>
  <c r="E39" i="17"/>
  <c r="E38" i="17"/>
  <c r="E37" i="17"/>
  <c r="E36" i="17"/>
  <c r="E35" i="17"/>
  <c r="E34" i="17"/>
  <c r="E33" i="17"/>
  <c r="E32" i="17"/>
  <c r="J5" i="17" s="1" a="1"/>
  <c r="J5" i="17" s="1"/>
  <c r="E31" i="17"/>
  <c r="E30" i="17"/>
  <c r="E29" i="17"/>
  <c r="E28" i="17"/>
  <c r="E27" i="17"/>
  <c r="E26" i="17"/>
  <c r="E25" i="17"/>
  <c r="E24" i="17"/>
  <c r="E23" i="17"/>
  <c r="E22" i="17"/>
  <c r="E21" i="17"/>
  <c r="E20" i="17"/>
  <c r="E19" i="17"/>
  <c r="E18" i="17"/>
  <c r="E17" i="17"/>
  <c r="E16" i="17"/>
  <c r="I5" i="17" s="1" a="1"/>
  <c r="I5" i="17" s="1"/>
  <c r="E15" i="17"/>
  <c r="E14" i="17"/>
  <c r="E13" i="17"/>
  <c r="E12" i="17"/>
  <c r="E11" i="17"/>
  <c r="E10" i="17"/>
  <c r="H4" i="17" s="1" a="1"/>
  <c r="H4" i="17" s="1"/>
  <c r="E9" i="17"/>
  <c r="E8" i="17"/>
  <c r="I3" i="17" s="1" a="1"/>
  <c r="I3" i="17" s="1"/>
  <c r="E6" i="17"/>
  <c r="E5" i="17"/>
  <c r="E4" i="17"/>
  <c r="E3" i="17"/>
  <c r="E2" i="17"/>
  <c r="G16" i="28"/>
  <c r="A5" i="28"/>
  <c r="A8" i="28" s="1"/>
  <c r="I79" i="27"/>
  <c r="I78" i="27"/>
  <c r="I77" i="27"/>
  <c r="I76" i="27"/>
  <c r="I75" i="27"/>
  <c r="I74" i="27"/>
  <c r="I73" i="27"/>
  <c r="I72" i="27"/>
  <c r="I71" i="27"/>
  <c r="I70" i="27"/>
  <c r="I69" i="27"/>
  <c r="I68" i="27"/>
  <c r="I67" i="27"/>
  <c r="I66" i="27"/>
  <c r="I65" i="27"/>
  <c r="I64" i="27"/>
  <c r="I63" i="27"/>
  <c r="I62" i="27"/>
  <c r="I61" i="27"/>
  <c r="I60" i="27"/>
  <c r="I59" i="27"/>
  <c r="I58" i="27"/>
  <c r="I57" i="27"/>
  <c r="I56" i="27"/>
  <c r="I55" i="27"/>
  <c r="I54" i="27"/>
  <c r="I53" i="27"/>
  <c r="I52" i="27"/>
  <c r="I51" i="27"/>
  <c r="I50" i="27"/>
  <c r="I49" i="27"/>
  <c r="I48" i="27"/>
  <c r="I47" i="27"/>
  <c r="I46" i="27"/>
  <c r="I45" i="27"/>
  <c r="I44" i="27"/>
  <c r="I43" i="27"/>
  <c r="I42" i="27"/>
  <c r="I41" i="27"/>
  <c r="I40" i="27"/>
  <c r="I39" i="27"/>
  <c r="I38" i="27"/>
  <c r="I37" i="27"/>
  <c r="I36" i="27"/>
  <c r="I35" i="27"/>
  <c r="I34" i="27"/>
  <c r="I33" i="27"/>
  <c r="I32" i="27"/>
  <c r="I31" i="27"/>
  <c r="I30" i="27"/>
  <c r="I29" i="27"/>
  <c r="I28" i="27"/>
  <c r="I26" i="27"/>
  <c r="I24" i="27"/>
  <c r="I22" i="27"/>
  <c r="I20" i="27"/>
  <c r="I18" i="27"/>
  <c r="I16" i="27"/>
  <c r="I14" i="27"/>
  <c r="I12" i="27"/>
  <c r="I10" i="27"/>
  <c r="I8" i="27"/>
  <c r="I6" i="27"/>
  <c r="I4" i="27"/>
  <c r="I2" i="27"/>
  <c r="D127" i="25"/>
  <c r="D126" i="25"/>
  <c r="D125" i="25"/>
  <c r="D121" i="25"/>
  <c r="D120" i="25"/>
  <c r="D114" i="25"/>
  <c r="D113" i="25"/>
  <c r="D107" i="25"/>
  <c r="D106" i="25"/>
  <c r="D100" i="25"/>
  <c r="D99" i="25"/>
  <c r="D93" i="25"/>
  <c r="D92" i="25"/>
  <c r="D86" i="25"/>
  <c r="D85" i="25"/>
  <c r="D79" i="25"/>
  <c r="D78" i="25"/>
  <c r="D72" i="25"/>
  <c r="D71" i="25"/>
  <c r="D65" i="25"/>
  <c r="D64" i="25"/>
  <c r="D58" i="25"/>
  <c r="D57" i="25"/>
  <c r="D51" i="25"/>
  <c r="D50" i="25"/>
  <c r="D44" i="25"/>
  <c r="D43" i="25"/>
  <c r="D37" i="25"/>
  <c r="D36" i="25"/>
  <c r="D30" i="25"/>
  <c r="D29" i="25"/>
  <c r="D23" i="25"/>
  <c r="D22" i="25"/>
  <c r="D16" i="25"/>
  <c r="D15" i="25"/>
  <c r="D9" i="25"/>
  <c r="D8" i="25"/>
  <c r="G3" i="25"/>
  <c r="G4" i="25" s="1"/>
  <c r="G5" i="25" s="1"/>
  <c r="G6" i="25" s="1"/>
  <c r="G7" i="25" s="1"/>
  <c r="G8" i="25" s="1"/>
  <c r="C3" i="25"/>
  <c r="C4" i="25" s="1"/>
  <c r="B3" i="25"/>
  <c r="B4" i="25" s="1"/>
  <c r="E2" i="25"/>
  <c r="D2" i="25"/>
  <c r="A1" i="25"/>
  <c r="I3" i="11"/>
  <c r="I2" i="11"/>
  <c r="F16" i="11"/>
  <c r="F22" i="11"/>
  <c r="E4" i="11"/>
  <c r="E5" i="11" s="1"/>
  <c r="E6" i="11" s="1"/>
  <c r="E7" i="11" s="1"/>
  <c r="E8" i="11" s="1"/>
  <c r="E9" i="11" s="1"/>
  <c r="E10" i="11" s="1"/>
  <c r="E11" i="11" s="1"/>
  <c r="E12" i="11" s="1"/>
  <c r="E13" i="11" s="1"/>
  <c r="E14" i="11" s="1"/>
  <c r="E15" i="11" s="1"/>
  <c r="I15" i="11" s="1"/>
  <c r="E3" i="11"/>
  <c r="A5" i="13"/>
  <c r="A8" i="13" s="1"/>
  <c r="A11" i="13" s="1"/>
  <c r="A14" i="13" s="1"/>
  <c r="A22" i="13" s="1"/>
  <c r="A25" i="13" s="1"/>
  <c r="A28" i="13" s="1"/>
  <c r="A31" i="13" s="1"/>
  <c r="A34" i="13" s="1"/>
  <c r="A42" i="13" s="1"/>
  <c r="A45" i="13" s="1"/>
  <c r="A48" i="13" s="1"/>
  <c r="A51" i="13" s="1"/>
  <c r="H16" i="17" a="1"/>
  <c r="H16" i="17" s="1"/>
  <c r="H12" i="17" a="1"/>
  <c r="H12" i="17" s="1"/>
  <c r="H8" i="17" a="1"/>
  <c r="H8" i="17" s="1"/>
  <c r="I21" i="17" a="1"/>
  <c r="I21" i="17" s="1"/>
  <c r="J21" i="17" a="1"/>
  <c r="J21" i="17" s="1"/>
  <c r="K21" i="17" a="1"/>
  <c r="K21" i="17" s="1"/>
  <c r="L21" i="17" a="1"/>
  <c r="L21" i="17" s="1"/>
  <c r="I22" i="17" a="1"/>
  <c r="I22" i="17" s="1"/>
  <c r="J22" i="17" a="1"/>
  <c r="J22" i="17" s="1"/>
  <c r="K22" i="17" a="1"/>
  <c r="K22" i="17" s="1"/>
  <c r="L22" i="17" a="1"/>
  <c r="L22" i="17" s="1"/>
  <c r="I31" i="17" a="1"/>
  <c r="I31" i="17" s="1"/>
  <c r="J31" i="17" a="1"/>
  <c r="J31" i="17" s="1"/>
  <c r="K31" i="17" a="1"/>
  <c r="K31" i="17" s="1"/>
  <c r="L31" i="17" a="1"/>
  <c r="L31" i="17" s="1"/>
  <c r="I30" i="17" a="1"/>
  <c r="I30" i="17" s="1"/>
  <c r="J30" i="17" a="1"/>
  <c r="J30" i="17" s="1"/>
  <c r="K30" i="17" a="1"/>
  <c r="K30" i="17" s="1"/>
  <c r="L30" i="17" a="1"/>
  <c r="L30" i="17" s="1"/>
  <c r="I29" i="17" a="1"/>
  <c r="I29" i="17" s="1"/>
  <c r="J29" i="17" a="1"/>
  <c r="J29" i="17" s="1"/>
  <c r="K29" i="17" a="1"/>
  <c r="K29" i="17" s="1"/>
  <c r="L29" i="17" a="1"/>
  <c r="L29" i="17" s="1"/>
  <c r="I28" i="17" a="1"/>
  <c r="I28" i="17" s="1"/>
  <c r="J28" i="17" a="1"/>
  <c r="J28" i="17" s="1"/>
  <c r="K28" i="17" a="1"/>
  <c r="K28" i="17" s="1"/>
  <c r="L28" i="17" a="1"/>
  <c r="L28" i="17" s="1"/>
  <c r="I27" i="17" a="1"/>
  <c r="I27" i="17" s="1"/>
  <c r="J27" i="17" a="1"/>
  <c r="J27" i="17" s="1"/>
  <c r="K27" i="17" a="1"/>
  <c r="K27" i="17" s="1"/>
  <c r="L27" i="17" a="1"/>
  <c r="L27" i="17" s="1"/>
  <c r="I26" i="17" a="1"/>
  <c r="I26" i="17" s="1"/>
  <c r="J26" i="17" a="1"/>
  <c r="J26" i="17" s="1"/>
  <c r="K26" i="17" a="1"/>
  <c r="K26" i="17" s="1"/>
  <c r="L26" i="17" a="1"/>
  <c r="L26" i="17" s="1"/>
  <c r="I25" i="17" a="1"/>
  <c r="I25" i="17" s="1"/>
  <c r="J25" i="17" a="1"/>
  <c r="J25" i="17" s="1"/>
  <c r="K25" i="17" a="1"/>
  <c r="K25" i="17" s="1"/>
  <c r="L25" i="17" a="1"/>
  <c r="L25" i="17" s="1"/>
  <c r="I24" i="17" a="1"/>
  <c r="I24" i="17" s="1"/>
  <c r="J24" i="17" a="1"/>
  <c r="J24" i="17" s="1"/>
  <c r="K24" i="17" a="1"/>
  <c r="K24" i="17" s="1"/>
  <c r="L24" i="17" a="1"/>
  <c r="L24" i="17" s="1"/>
  <c r="I23" i="17" a="1"/>
  <c r="I23" i="17" s="1"/>
  <c r="J23" i="17" a="1"/>
  <c r="J23" i="17" s="1"/>
  <c r="K23" i="17" a="1"/>
  <c r="K23" i="17" s="1"/>
  <c r="L23" i="17" a="1"/>
  <c r="L23" i="17" s="1"/>
  <c r="H24" i="17" a="1"/>
  <c r="H24" i="17" s="1"/>
  <c r="H25" i="17" a="1"/>
  <c r="H25" i="17" s="1"/>
  <c r="H26" i="17" a="1"/>
  <c r="H26" i="17" s="1"/>
  <c r="H27" i="17" a="1"/>
  <c r="H27" i="17" s="1"/>
  <c r="H28" i="17" a="1"/>
  <c r="H28" i="17" s="1"/>
  <c r="H29" i="17" a="1"/>
  <c r="H29" i="17" s="1"/>
  <c r="H30" i="17" a="1"/>
  <c r="H30" i="17" s="1"/>
  <c r="H22" i="17" a="1"/>
  <c r="H22" i="17" s="1"/>
  <c r="H21" i="17" a="1"/>
  <c r="H21" i="17" s="1"/>
  <c r="L18" i="17" a="1"/>
  <c r="L18" i="17" s="1"/>
  <c r="L17" i="17" a="1"/>
  <c r="L17" i="17" s="1"/>
  <c r="L16" i="17" a="1"/>
  <c r="L16" i="17" s="1"/>
  <c r="L15" i="17" a="1"/>
  <c r="L15" i="17" s="1"/>
  <c r="L14" i="17" a="1"/>
  <c r="L14" i="17" s="1"/>
  <c r="L13" i="17" a="1"/>
  <c r="L13" i="17" s="1"/>
  <c r="L12" i="17" a="1"/>
  <c r="L12" i="17" s="1"/>
  <c r="L11" i="17" a="1"/>
  <c r="L11" i="17" s="1"/>
  <c r="L10" i="17" a="1"/>
  <c r="L10" i="17" s="1"/>
  <c r="L9" i="17" a="1"/>
  <c r="L9" i="17" s="1"/>
  <c r="L8" i="17" a="1"/>
  <c r="L8" i="17" s="1"/>
  <c r="L7" i="17" a="1"/>
  <c r="L7" i="17" s="1"/>
  <c r="L6" i="17" a="1"/>
  <c r="L6" i="17" s="1"/>
  <c r="L5" i="17" a="1"/>
  <c r="L5" i="17" s="1"/>
  <c r="L4" i="17" a="1"/>
  <c r="L4" i="17" s="1"/>
  <c r="L3" i="17" a="1"/>
  <c r="L3" i="17" s="1"/>
  <c r="L2" i="17" a="1"/>
  <c r="L2" i="17" s="1"/>
  <c r="I18" i="17" a="1"/>
  <c r="I18" i="17" s="1"/>
  <c r="J18" i="17" a="1"/>
  <c r="J18" i="17" s="1"/>
  <c r="K18" i="17" a="1"/>
  <c r="K18" i="17" s="1"/>
  <c r="I17" i="17" a="1"/>
  <c r="I17" i="17" s="1"/>
  <c r="J17" i="17" a="1"/>
  <c r="J17" i="17" s="1"/>
  <c r="K17" i="17" a="1"/>
  <c r="K17" i="17" s="1"/>
  <c r="I16" i="17" a="1"/>
  <c r="I16" i="17" s="1"/>
  <c r="J16" i="17" a="1"/>
  <c r="J16" i="17" s="1"/>
  <c r="K16" i="17" a="1"/>
  <c r="K16" i="17" s="1"/>
  <c r="I15" i="17" a="1"/>
  <c r="I15" i="17" s="1"/>
  <c r="J15" i="17" a="1"/>
  <c r="J15" i="17" s="1"/>
  <c r="K15" i="17" a="1"/>
  <c r="K15" i="17" s="1"/>
  <c r="I14" i="17" a="1"/>
  <c r="I14" i="17" s="1"/>
  <c r="J14" i="17" a="1"/>
  <c r="J14" i="17" s="1"/>
  <c r="K14" i="17" a="1"/>
  <c r="K14" i="17" s="1"/>
  <c r="I13" i="17" a="1"/>
  <c r="I13" i="17" s="1"/>
  <c r="J13" i="17" a="1"/>
  <c r="J13" i="17" s="1"/>
  <c r="K13" i="17" a="1"/>
  <c r="K13" i="17" s="1"/>
  <c r="I12" i="17" a="1"/>
  <c r="I12" i="17" s="1"/>
  <c r="J12" i="17" a="1"/>
  <c r="J12" i="17" s="1"/>
  <c r="K12" i="17" a="1"/>
  <c r="K12" i="17" s="1"/>
  <c r="I11" i="17" a="1"/>
  <c r="I11" i="17" s="1"/>
  <c r="J11" i="17" a="1"/>
  <c r="J11" i="17" s="1"/>
  <c r="K11" i="17" a="1"/>
  <c r="K11" i="17" s="1"/>
  <c r="I10" i="17" a="1"/>
  <c r="I10" i="17" s="1"/>
  <c r="J10" i="17" a="1"/>
  <c r="J10" i="17" s="1"/>
  <c r="K10" i="17" a="1"/>
  <c r="K10" i="17" s="1"/>
  <c r="I9" i="17" a="1"/>
  <c r="I9" i="17" s="1"/>
  <c r="J9" i="17" a="1"/>
  <c r="J9" i="17" s="1"/>
  <c r="K9" i="17" a="1"/>
  <c r="K9" i="17" s="1"/>
  <c r="I8" i="17" a="1"/>
  <c r="I8" i="17" s="1"/>
  <c r="J8" i="17" a="1"/>
  <c r="J8" i="17" s="1"/>
  <c r="K8" i="17" a="1"/>
  <c r="K8" i="17" s="1"/>
  <c r="I7" i="17" a="1"/>
  <c r="I7" i="17" s="1"/>
  <c r="J7" i="17" a="1"/>
  <c r="J7" i="17" s="1"/>
  <c r="K7" i="17" a="1"/>
  <c r="K7" i="17" s="1"/>
  <c r="I6" i="17" a="1"/>
  <c r="I6" i="17" s="1"/>
  <c r="J6" i="17" a="1"/>
  <c r="J6" i="17" s="1"/>
  <c r="K6" i="17" a="1"/>
  <c r="K6" i="17" s="1"/>
  <c r="K5" i="17" a="1"/>
  <c r="K5" i="17" s="1"/>
  <c r="I4" i="17" a="1"/>
  <c r="I4" i="17" s="1"/>
  <c r="J4" i="17" a="1"/>
  <c r="J4" i="17" s="1"/>
  <c r="K4" i="17" a="1"/>
  <c r="K4" i="17" s="1"/>
  <c r="J3" i="17" a="1"/>
  <c r="J3" i="17" s="1"/>
  <c r="K3" i="17" a="1"/>
  <c r="K3" i="17" s="1"/>
  <c r="H3" i="17" a="1"/>
  <c r="H3" i="17" s="1"/>
  <c r="H5" i="17" a="1"/>
  <c r="H5" i="17" s="1"/>
  <c r="H6" i="17" a="1"/>
  <c r="H6" i="17" s="1"/>
  <c r="H7" i="17" a="1"/>
  <c r="H7" i="17" s="1"/>
  <c r="H9" i="17" a="1"/>
  <c r="H9" i="17" s="1"/>
  <c r="H11" i="17" a="1"/>
  <c r="H11" i="17" s="1"/>
  <c r="H13" i="17" a="1"/>
  <c r="H13" i="17" s="1"/>
  <c r="H14" i="17" a="1"/>
  <c r="H14" i="17" s="1"/>
  <c r="H15" i="17" a="1"/>
  <c r="H15" i="17" s="1"/>
  <c r="H17" i="17" a="1"/>
  <c r="H17" i="17" s="1"/>
  <c r="H18" i="17" a="1"/>
  <c r="H18" i="17" s="1"/>
  <c r="I2" i="17" a="1"/>
  <c r="I2" i="17" s="1"/>
  <c r="J2" i="17" a="1"/>
  <c r="J2" i="17" s="1"/>
  <c r="K2" i="17" a="1"/>
  <c r="K2" i="17" s="1"/>
  <c r="H2" i="17" a="1"/>
  <c r="H2" i="17" s="1"/>
  <c r="I31" i="16" a="1"/>
  <c r="I31" i="16" s="1"/>
  <c r="J31" i="16" a="1"/>
  <c r="J31" i="16" s="1"/>
  <c r="K31" i="16" a="1"/>
  <c r="K31" i="16" s="1"/>
  <c r="L31" i="16" a="1"/>
  <c r="L31" i="16" s="1"/>
  <c r="I30" i="16" a="1"/>
  <c r="I30" i="16" s="1"/>
  <c r="J30" i="16" a="1"/>
  <c r="J30" i="16" s="1"/>
  <c r="K30" i="16" a="1"/>
  <c r="K30" i="16" s="1"/>
  <c r="L30" i="16" a="1"/>
  <c r="L30" i="16" s="1"/>
  <c r="I29" i="16" a="1"/>
  <c r="I29" i="16" s="1"/>
  <c r="J29" i="16" a="1"/>
  <c r="J29" i="16" s="1"/>
  <c r="K29" i="16" a="1"/>
  <c r="K29" i="16" s="1"/>
  <c r="L29" i="16" a="1"/>
  <c r="L29" i="16" s="1"/>
  <c r="I28" i="16" a="1"/>
  <c r="I28" i="16" s="1"/>
  <c r="J28" i="16" a="1"/>
  <c r="J28" i="16" s="1"/>
  <c r="K28" i="16" a="1"/>
  <c r="K28" i="16" s="1"/>
  <c r="L28" i="16" a="1"/>
  <c r="L28" i="16" s="1"/>
  <c r="I27" i="16" a="1"/>
  <c r="I27" i="16" s="1"/>
  <c r="J27" i="16" a="1"/>
  <c r="J27" i="16" s="1"/>
  <c r="K27" i="16" a="1"/>
  <c r="K27" i="16" s="1"/>
  <c r="L27" i="16" a="1"/>
  <c r="L27" i="16" s="1"/>
  <c r="I26" i="16" a="1"/>
  <c r="I26" i="16" s="1"/>
  <c r="J26" i="16" a="1"/>
  <c r="J26" i="16" s="1"/>
  <c r="K26" i="16" a="1"/>
  <c r="K26" i="16" s="1"/>
  <c r="L26" i="16" a="1"/>
  <c r="L26" i="16" s="1"/>
  <c r="I25" i="16" a="1"/>
  <c r="I25" i="16" s="1"/>
  <c r="J25" i="16" a="1"/>
  <c r="J25" i="16" s="1"/>
  <c r="K25" i="16" a="1"/>
  <c r="K25" i="16" s="1"/>
  <c r="L25" i="16" a="1"/>
  <c r="L25" i="16" s="1"/>
  <c r="I24" i="16" a="1"/>
  <c r="I24" i="16" s="1"/>
  <c r="J24" i="16" a="1"/>
  <c r="J24" i="16" s="1"/>
  <c r="K24" i="16" a="1"/>
  <c r="K24" i="16" s="1"/>
  <c r="L24" i="16" a="1"/>
  <c r="L24" i="16" s="1"/>
  <c r="I23" i="16" a="1"/>
  <c r="I23" i="16" s="1"/>
  <c r="J23" i="16" a="1"/>
  <c r="J23" i="16" s="1"/>
  <c r="K23" i="16" a="1"/>
  <c r="K23" i="16" s="1"/>
  <c r="L23" i="16" a="1"/>
  <c r="L23" i="16" s="1"/>
  <c r="I22" i="16" a="1"/>
  <c r="I22" i="16" s="1"/>
  <c r="J22" i="16" a="1"/>
  <c r="J22" i="16" s="1"/>
  <c r="K22" i="16" a="1"/>
  <c r="K22" i="16" s="1"/>
  <c r="L22" i="16" a="1"/>
  <c r="L22" i="16" s="1"/>
  <c r="H22" i="16" a="1"/>
  <c r="H22" i="16" s="1"/>
  <c r="H23" i="16" a="1"/>
  <c r="H23" i="16" s="1"/>
  <c r="H24" i="16" a="1"/>
  <c r="H24" i="16" s="1"/>
  <c r="H25" i="16" a="1"/>
  <c r="H25" i="16" s="1"/>
  <c r="H26" i="16" a="1"/>
  <c r="H26" i="16" s="1"/>
  <c r="H27" i="16" a="1"/>
  <c r="H27" i="16" s="1"/>
  <c r="H28" i="16" a="1"/>
  <c r="H28" i="16" s="1"/>
  <c r="H29" i="16" a="1"/>
  <c r="H29" i="16" s="1"/>
  <c r="H30" i="16" a="1"/>
  <c r="H30" i="16" s="1"/>
  <c r="H31" i="16" a="1"/>
  <c r="H31" i="16" s="1"/>
  <c r="I21" i="16" a="1"/>
  <c r="I21" i="16" s="1"/>
  <c r="J21" i="16" a="1"/>
  <c r="J21" i="16" s="1"/>
  <c r="K21" i="16" a="1"/>
  <c r="K21" i="16" s="1"/>
  <c r="L21" i="16" a="1"/>
  <c r="L21" i="16" s="1"/>
  <c r="H21" i="16" a="1"/>
  <c r="H21" i="16" s="1"/>
  <c r="L18" i="16" a="1"/>
  <c r="L18" i="16" s="1"/>
  <c r="L17" i="16" a="1"/>
  <c r="L17" i="16" s="1"/>
  <c r="L16" i="16" a="1"/>
  <c r="L16" i="16" s="1"/>
  <c r="L15" i="16" a="1"/>
  <c r="L15" i="16" s="1"/>
  <c r="L14" i="16" a="1"/>
  <c r="L14" i="16" s="1"/>
  <c r="L13" i="16" a="1"/>
  <c r="L13" i="16" s="1"/>
  <c r="L12" i="16" a="1"/>
  <c r="L12" i="16" s="1"/>
  <c r="L11" i="16" a="1"/>
  <c r="L11" i="16" s="1"/>
  <c r="L10" i="16" a="1"/>
  <c r="L10" i="16" s="1"/>
  <c r="L9" i="16" a="1"/>
  <c r="L9" i="16" s="1"/>
  <c r="L8" i="16" a="1"/>
  <c r="L8" i="16" s="1"/>
  <c r="L7" i="16" a="1"/>
  <c r="L7" i="16" s="1"/>
  <c r="L6" i="16" a="1"/>
  <c r="L6" i="16" s="1"/>
  <c r="L5" i="16" a="1"/>
  <c r="L5" i="16" s="1"/>
  <c r="L4" i="16" a="1"/>
  <c r="L4" i="16" s="1"/>
  <c r="L3" i="16" a="1"/>
  <c r="L3" i="16" s="1"/>
  <c r="L2" i="16" a="1"/>
  <c r="L2" i="16" s="1"/>
  <c r="I18" i="16" a="1"/>
  <c r="I18" i="16" s="1"/>
  <c r="J18" i="16" a="1"/>
  <c r="J18" i="16" s="1"/>
  <c r="K18" i="16" a="1"/>
  <c r="K18" i="16" s="1"/>
  <c r="I17" i="16" a="1"/>
  <c r="I17" i="16" s="1"/>
  <c r="J17" i="16" a="1"/>
  <c r="J17" i="16" s="1"/>
  <c r="K17" i="16" a="1"/>
  <c r="K17" i="16" s="1"/>
  <c r="I16" i="16" a="1"/>
  <c r="I16" i="16" s="1"/>
  <c r="J16" i="16" a="1"/>
  <c r="J16" i="16" s="1"/>
  <c r="K16" i="16" a="1"/>
  <c r="K16" i="16" s="1"/>
  <c r="I15" i="16" a="1"/>
  <c r="I15" i="16" s="1"/>
  <c r="J15" i="16" a="1"/>
  <c r="J15" i="16" s="1"/>
  <c r="K15" i="16" a="1"/>
  <c r="K15" i="16" s="1"/>
  <c r="I14" i="16" a="1"/>
  <c r="I14" i="16" s="1"/>
  <c r="J14" i="16" a="1"/>
  <c r="J14" i="16" s="1"/>
  <c r="K14" i="16" a="1"/>
  <c r="K14" i="16" s="1"/>
  <c r="I13" i="16" a="1"/>
  <c r="I13" i="16" s="1"/>
  <c r="J13" i="16" a="1"/>
  <c r="J13" i="16" s="1"/>
  <c r="K13" i="16" a="1"/>
  <c r="K13" i="16" s="1"/>
  <c r="I12" i="16" a="1"/>
  <c r="I12" i="16" s="1"/>
  <c r="J12" i="16" a="1"/>
  <c r="J12" i="16" s="1"/>
  <c r="K12" i="16" a="1"/>
  <c r="K12" i="16" s="1"/>
  <c r="I11" i="16" a="1"/>
  <c r="I11" i="16" s="1"/>
  <c r="J11" i="16" a="1"/>
  <c r="J11" i="16" s="1"/>
  <c r="K11" i="16" a="1"/>
  <c r="K11" i="16" s="1"/>
  <c r="I10" i="16" a="1"/>
  <c r="I10" i="16" s="1"/>
  <c r="J10" i="16" a="1"/>
  <c r="J10" i="16" s="1"/>
  <c r="K10" i="16" a="1"/>
  <c r="K10" i="16" s="1"/>
  <c r="I9" i="16" a="1"/>
  <c r="I9" i="16" s="1"/>
  <c r="J9" i="16" a="1"/>
  <c r="J9" i="16" s="1"/>
  <c r="K9" i="16" a="1"/>
  <c r="K9" i="16" s="1"/>
  <c r="I8" i="16" a="1"/>
  <c r="I8" i="16" s="1"/>
  <c r="J8" i="16" a="1"/>
  <c r="J8" i="16" s="1"/>
  <c r="K8" i="16" a="1"/>
  <c r="K8" i="16" s="1"/>
  <c r="I7" i="16" a="1"/>
  <c r="I7" i="16" s="1"/>
  <c r="J7" i="16" a="1"/>
  <c r="J7" i="16" s="1"/>
  <c r="K7" i="16" a="1"/>
  <c r="K7" i="16" s="1"/>
  <c r="I6" i="16" a="1"/>
  <c r="I6" i="16" s="1"/>
  <c r="J6" i="16" a="1"/>
  <c r="J6" i="16" s="1"/>
  <c r="K6" i="16" a="1"/>
  <c r="K6" i="16" s="1"/>
  <c r="I5" i="16" a="1"/>
  <c r="I5" i="16" s="1"/>
  <c r="J5" i="16" a="1"/>
  <c r="J5" i="16" s="1"/>
  <c r="K5" i="16" a="1"/>
  <c r="K5" i="16" s="1"/>
  <c r="I4" i="16" a="1"/>
  <c r="I4" i="16" s="1"/>
  <c r="J4" i="16" a="1"/>
  <c r="J4" i="16" s="1"/>
  <c r="K4" i="16" a="1"/>
  <c r="K4" i="16" s="1"/>
  <c r="H4" i="16" a="1"/>
  <c r="H4" i="16" s="1"/>
  <c r="H5" i="16" a="1"/>
  <c r="H5" i="16" s="1"/>
  <c r="H6" i="16" a="1"/>
  <c r="H6" i="16" s="1"/>
  <c r="H7" i="16" a="1"/>
  <c r="H7" i="16" s="1"/>
  <c r="H8" i="16" a="1"/>
  <c r="H8" i="16" s="1"/>
  <c r="H9" i="16" a="1"/>
  <c r="H9" i="16" s="1"/>
  <c r="H10" i="16" a="1"/>
  <c r="H10" i="16" s="1"/>
  <c r="H11" i="16" a="1"/>
  <c r="H11" i="16" s="1"/>
  <c r="H12" i="16" a="1"/>
  <c r="H12" i="16" s="1"/>
  <c r="H13" i="16" a="1"/>
  <c r="H13" i="16" s="1"/>
  <c r="H14" i="16" a="1"/>
  <c r="H14" i="16" s="1"/>
  <c r="H15" i="16" a="1"/>
  <c r="H15" i="16" s="1"/>
  <c r="H16" i="16" a="1"/>
  <c r="H16" i="16" s="1"/>
  <c r="H17" i="16" a="1"/>
  <c r="H17" i="16" s="1"/>
  <c r="H18" i="16" a="1"/>
  <c r="H18" i="16" s="1"/>
  <c r="I3" i="16" a="1"/>
  <c r="I3" i="16" s="1"/>
  <c r="J3" i="16" a="1"/>
  <c r="J3" i="16" s="1"/>
  <c r="K3" i="16" a="1"/>
  <c r="K3" i="16" s="1"/>
  <c r="H3" i="16" a="1"/>
  <c r="H3" i="16" s="1"/>
  <c r="I2" i="16" a="1"/>
  <c r="I2" i="16" s="1"/>
  <c r="J2" i="16" a="1"/>
  <c r="J2" i="16" s="1"/>
  <c r="K2" i="16" a="1"/>
  <c r="K2" i="16" s="1"/>
  <c r="G19" i="13"/>
  <c r="G5" i="11" l="1"/>
  <c r="C13" i="31"/>
  <c r="B98" i="14"/>
  <c r="A354" i="13"/>
  <c r="F23" i="25"/>
  <c r="F17" i="25"/>
  <c r="F18" i="25" s="1"/>
  <c r="F19" i="25" s="1"/>
  <c r="F20" i="25" s="1"/>
  <c r="F21" i="25" s="1"/>
  <c r="F22" i="25" s="1"/>
  <c r="J38" i="11"/>
  <c r="J39" i="11" s="1"/>
  <c r="J40" i="11" s="1"/>
  <c r="J41" i="11" s="1"/>
  <c r="J42" i="11" s="1"/>
  <c r="J43" i="11" s="1"/>
  <c r="J44" i="11"/>
  <c r="C2" i="27"/>
  <c r="C3" i="27" s="1"/>
  <c r="D2" i="28"/>
  <c r="H31" i="17" a="1"/>
  <c r="H31" i="17" s="1"/>
  <c r="M31" i="17" s="1"/>
  <c r="H23" i="17" a="1"/>
  <c r="H23" i="17" s="1"/>
  <c r="M23" i="17" s="1"/>
  <c r="D5" i="28"/>
  <c r="D8" i="28"/>
  <c r="B5" i="28"/>
  <c r="C5" i="28" s="1"/>
  <c r="A11" i="28"/>
  <c r="I9" i="11"/>
  <c r="I10" i="11"/>
  <c r="I4" i="11"/>
  <c r="I12" i="11"/>
  <c r="I11" i="11"/>
  <c r="I5" i="11"/>
  <c r="I13" i="11"/>
  <c r="I6" i="11"/>
  <c r="I14" i="11"/>
  <c r="E16" i="11"/>
  <c r="I7" i="11"/>
  <c r="I8" i="11"/>
  <c r="G9" i="25"/>
  <c r="B5" i="25"/>
  <c r="D4" i="25"/>
  <c r="C5" i="25"/>
  <c r="E4" i="25"/>
  <c r="D3" i="25"/>
  <c r="B2" i="28" s="1"/>
  <c r="C2" i="28" s="1"/>
  <c r="E3" i="25"/>
  <c r="A54" i="13"/>
  <c r="A62" i="13" s="1"/>
  <c r="A65" i="13" s="1"/>
  <c r="A68" i="13" s="1"/>
  <c r="M10" i="17"/>
  <c r="M17" i="17"/>
  <c r="M9" i="17"/>
  <c r="M14" i="17"/>
  <c r="M12" i="17"/>
  <c r="M6" i="17"/>
  <c r="M16" i="17"/>
  <c r="M8" i="17"/>
  <c r="M15" i="17"/>
  <c r="M7" i="17"/>
  <c r="M5" i="17"/>
  <c r="M4" i="17"/>
  <c r="M13" i="17"/>
  <c r="M11" i="17"/>
  <c r="M3" i="17"/>
  <c r="M27" i="17"/>
  <c r="M22" i="17"/>
  <c r="M2" i="17"/>
  <c r="M30" i="17"/>
  <c r="M18" i="17"/>
  <c r="M28" i="17"/>
  <c r="M26" i="17"/>
  <c r="M24" i="17"/>
  <c r="M21" i="17"/>
  <c r="M25" i="17"/>
  <c r="M29" i="17"/>
  <c r="M14" i="16"/>
  <c r="M11" i="16"/>
  <c r="M15" i="16"/>
  <c r="M21" i="16"/>
  <c r="M22" i="16"/>
  <c r="M24" i="16"/>
  <c r="M26" i="16"/>
  <c r="M28" i="16"/>
  <c r="M23" i="16"/>
  <c r="M25" i="16"/>
  <c r="M27" i="16"/>
  <c r="M29" i="16"/>
  <c r="M30" i="16"/>
  <c r="M31" i="16"/>
  <c r="M7" i="16"/>
  <c r="M6" i="16"/>
  <c r="M2" i="16"/>
  <c r="M10" i="16"/>
  <c r="M13" i="16"/>
  <c r="M5" i="16"/>
  <c r="M3" i="16"/>
  <c r="M12" i="16"/>
  <c r="M4" i="16"/>
  <c r="M9" i="16"/>
  <c r="M16" i="16"/>
  <c r="M8" i="16"/>
  <c r="M17" i="16"/>
  <c r="M18" i="16"/>
  <c r="F127" i="11"/>
  <c r="F121" i="11"/>
  <c r="F120" i="11"/>
  <c r="F114" i="11"/>
  <c r="F113" i="11"/>
  <c r="F107" i="11"/>
  <c r="F106" i="11"/>
  <c r="F100" i="11"/>
  <c r="F99" i="11"/>
  <c r="F93" i="11"/>
  <c r="F92" i="11"/>
  <c r="F86" i="11"/>
  <c r="F85" i="11"/>
  <c r="F79" i="11"/>
  <c r="F78" i="11"/>
  <c r="F72" i="11"/>
  <c r="F71" i="11"/>
  <c r="F65" i="11"/>
  <c r="F64" i="11"/>
  <c r="F58" i="11"/>
  <c r="F57" i="11"/>
  <c r="F51" i="11"/>
  <c r="F50" i="11"/>
  <c r="F44" i="11"/>
  <c r="F43" i="11"/>
  <c r="F37" i="11"/>
  <c r="F36" i="11"/>
  <c r="F30" i="11"/>
  <c r="F29" i="11"/>
  <c r="F23" i="11"/>
  <c r="J2" i="11"/>
  <c r="J9" i="11" s="1"/>
  <c r="A1" i="11"/>
  <c r="C14" i="31" l="1"/>
  <c r="B100" i="14"/>
  <c r="F30" i="25"/>
  <c r="F24" i="25"/>
  <c r="F25" i="25" s="1"/>
  <c r="F26" i="25" s="1"/>
  <c r="F27" i="25" s="1"/>
  <c r="F28" i="25" s="1"/>
  <c r="F29" i="25" s="1"/>
  <c r="J51" i="11"/>
  <c r="J45" i="11"/>
  <c r="J46" i="11" s="1"/>
  <c r="J47" i="11" s="1"/>
  <c r="J48" i="11" s="1"/>
  <c r="J49" i="11" s="1"/>
  <c r="J50" i="11" s="1"/>
  <c r="C4" i="27"/>
  <c r="C5" i="27" s="1"/>
  <c r="B1" i="28"/>
  <c r="C1" i="28" s="1"/>
  <c r="D14" i="28" s="1"/>
  <c r="E4" i="27"/>
  <c r="E5" i="27" s="1"/>
  <c r="E2" i="27"/>
  <c r="E3" i="27" s="1"/>
  <c r="A19" i="28"/>
  <c r="D11" i="28"/>
  <c r="I16" i="11"/>
  <c r="E17" i="11"/>
  <c r="C6" i="25"/>
  <c r="E5" i="25"/>
  <c r="D5" i="25"/>
  <c r="B6" i="25"/>
  <c r="G10" i="25"/>
  <c r="A71" i="13"/>
  <c r="J3" i="11"/>
  <c r="C2" i="14" s="1"/>
  <c r="J10" i="11"/>
  <c r="I74" i="14"/>
  <c r="I73" i="14"/>
  <c r="I72" i="14"/>
  <c r="I71" i="14"/>
  <c r="I70" i="14"/>
  <c r="I82" i="14"/>
  <c r="I81" i="14"/>
  <c r="I80" i="14"/>
  <c r="I79" i="14"/>
  <c r="I78" i="14"/>
  <c r="I77" i="14"/>
  <c r="I76" i="14"/>
  <c r="I75" i="14"/>
  <c r="I69" i="14"/>
  <c r="I68" i="14"/>
  <c r="I67" i="14"/>
  <c r="I66" i="14"/>
  <c r="I65" i="14"/>
  <c r="I64" i="14"/>
  <c r="I63" i="14"/>
  <c r="I62" i="14"/>
  <c r="I61" i="14"/>
  <c r="I60" i="14"/>
  <c r="I59" i="14"/>
  <c r="I58" i="14"/>
  <c r="I57" i="14"/>
  <c r="I56" i="14"/>
  <c r="I55" i="14"/>
  <c r="I54" i="14"/>
  <c r="I53" i="14"/>
  <c r="I52" i="14"/>
  <c r="I51" i="14"/>
  <c r="I50" i="14"/>
  <c r="I49" i="14"/>
  <c r="I48" i="14"/>
  <c r="I47" i="14"/>
  <c r="I46" i="14"/>
  <c r="I45" i="14"/>
  <c r="I44" i="14"/>
  <c r="I43" i="14"/>
  <c r="I42" i="14"/>
  <c r="I41" i="14"/>
  <c r="G7" i="11" l="1"/>
  <c r="C15" i="31"/>
  <c r="B102" i="14"/>
  <c r="F31" i="25"/>
  <c r="F32" i="25" s="1"/>
  <c r="F33" i="25" s="1"/>
  <c r="F34" i="25" s="1"/>
  <c r="F35" i="25" s="1"/>
  <c r="F36" i="25" s="1"/>
  <c r="F37" i="25"/>
  <c r="J52" i="11"/>
  <c r="J53" i="11" s="1"/>
  <c r="J54" i="11" s="1"/>
  <c r="J55" i="11" s="1"/>
  <c r="J56" i="11" s="1"/>
  <c r="J57" i="11" s="1"/>
  <c r="J58" i="11"/>
  <c r="D15" i="28"/>
  <c r="D16" i="28"/>
  <c r="B8" i="28"/>
  <c r="C8" i="28" s="1"/>
  <c r="E6" i="27"/>
  <c r="E7" i="27" s="1"/>
  <c r="D19" i="28"/>
  <c r="B18" i="28"/>
  <c r="J4" i="11"/>
  <c r="B1" i="13"/>
  <c r="E18" i="11"/>
  <c r="I17" i="11"/>
  <c r="B41" i="13"/>
  <c r="J11" i="11"/>
  <c r="J12" i="11" s="1"/>
  <c r="J13" i="11" s="1"/>
  <c r="J14" i="11" s="1"/>
  <c r="J15" i="11" s="1"/>
  <c r="B21" i="13"/>
  <c r="G11" i="25"/>
  <c r="D6" i="25"/>
  <c r="B11" i="28" s="1"/>
  <c r="C11" i="28" s="1"/>
  <c r="B7" i="25"/>
  <c r="E6" i="25"/>
  <c r="C7" i="25"/>
  <c r="A74" i="13"/>
  <c r="A82" i="13" s="1"/>
  <c r="A85" i="13" s="1"/>
  <c r="A88" i="13" s="1"/>
  <c r="A91" i="13" s="1"/>
  <c r="C16" i="31" l="1"/>
  <c r="D39" i="13"/>
  <c r="C21" i="13"/>
  <c r="D37" i="13" s="1"/>
  <c r="D38" i="13"/>
  <c r="D59" i="13"/>
  <c r="C41" i="13"/>
  <c r="D57" i="13" s="1"/>
  <c r="D58" i="13"/>
  <c r="B104" i="14"/>
  <c r="C1" i="13"/>
  <c r="D17" i="13" s="1"/>
  <c r="D19" i="13"/>
  <c r="D18" i="13"/>
  <c r="F38" i="25"/>
  <c r="F39" i="25" s="1"/>
  <c r="F40" i="25" s="1"/>
  <c r="F41" i="25" s="1"/>
  <c r="F42" i="25" s="1"/>
  <c r="F43" i="25" s="1"/>
  <c r="F44" i="25"/>
  <c r="J59" i="11"/>
  <c r="J60" i="11" s="1"/>
  <c r="J61" i="11" s="1"/>
  <c r="J72" i="11"/>
  <c r="J79" i="11" s="1"/>
  <c r="J5" i="11"/>
  <c r="C5" i="14"/>
  <c r="C4" i="14"/>
  <c r="C6" i="27"/>
  <c r="C7" i="27" s="1"/>
  <c r="G12" i="25"/>
  <c r="A22" i="28"/>
  <c r="E19" i="11"/>
  <c r="I18" i="11"/>
  <c r="E7" i="25"/>
  <c r="C8" i="25"/>
  <c r="D7" i="25"/>
  <c r="B8" i="25"/>
  <c r="B9" i="25" s="1"/>
  <c r="B10" i="25" s="1"/>
  <c r="A94" i="13"/>
  <c r="A102" i="13" s="1"/>
  <c r="A105" i="13" s="1"/>
  <c r="A108" i="13" s="1"/>
  <c r="A111" i="13" s="1"/>
  <c r="A114" i="13" s="1"/>
  <c r="A122" i="13" s="1"/>
  <c r="A125" i="13" s="1"/>
  <c r="A128" i="13" s="1"/>
  <c r="A131" i="13" s="1"/>
  <c r="A134" i="13" s="1"/>
  <c r="A142" i="13" s="1"/>
  <c r="A145" i="13" s="1"/>
  <c r="A148" i="13" s="1"/>
  <c r="A151" i="13" s="1"/>
  <c r="A154" i="13" s="1"/>
  <c r="A162" i="13" s="1"/>
  <c r="A165" i="13" s="1"/>
  <c r="A168" i="13" s="1"/>
  <c r="A171" i="13" s="1"/>
  <c r="A174" i="13" s="1"/>
  <c r="A182" i="13" s="1"/>
  <c r="A185" i="13" s="1"/>
  <c r="A188" i="13" s="1"/>
  <c r="A191" i="13" s="1"/>
  <c r="A194" i="13" s="1"/>
  <c r="A202" i="13" s="1"/>
  <c r="A205" i="13" s="1"/>
  <c r="A208" i="13" s="1"/>
  <c r="A211" i="13" s="1"/>
  <c r="A214" i="13" s="1"/>
  <c r="A222" i="13" s="1"/>
  <c r="A225" i="13" s="1"/>
  <c r="A228" i="13" s="1"/>
  <c r="A231" i="13" s="1"/>
  <c r="A234" i="13" s="1"/>
  <c r="A242" i="13" s="1"/>
  <c r="A245" i="13" s="1"/>
  <c r="A248" i="13" s="1"/>
  <c r="A251" i="13" s="1"/>
  <c r="A254" i="13" s="1"/>
  <c r="A262" i="13" s="1"/>
  <c r="A265" i="13" s="1"/>
  <c r="A268" i="13" s="1"/>
  <c r="A271" i="13" s="1"/>
  <c r="A274" i="13" s="1"/>
  <c r="A282" i="13" s="1"/>
  <c r="A285" i="13" s="1"/>
  <c r="A288" i="13" s="1"/>
  <c r="A291" i="13" s="1"/>
  <c r="A294" i="13" s="1"/>
  <c r="A302" i="13" s="1"/>
  <c r="A305" i="13" s="1"/>
  <c r="A308" i="13" s="1"/>
  <c r="A311" i="13" s="1"/>
  <c r="A314" i="13" s="1"/>
  <c r="A322" i="13" s="1"/>
  <c r="A325" i="13" s="1"/>
  <c r="A328" i="13" s="1"/>
  <c r="A331" i="13" s="1"/>
  <c r="A334" i="13" s="1"/>
  <c r="E60" i="16"/>
  <c r="E59" i="16"/>
  <c r="E58" i="16"/>
  <c r="E57" i="16"/>
  <c r="E56" i="16"/>
  <c r="E55" i="16"/>
  <c r="E54" i="16"/>
  <c r="E53" i="16"/>
  <c r="E52" i="16"/>
  <c r="E51" i="16"/>
  <c r="E50" i="16"/>
  <c r="E49" i="16"/>
  <c r="E48" i="16"/>
  <c r="E47" i="16"/>
  <c r="E46" i="16"/>
  <c r="E45" i="16"/>
  <c r="E44" i="16"/>
  <c r="E43" i="16"/>
  <c r="E42" i="16"/>
  <c r="E41" i="16"/>
  <c r="E40" i="16"/>
  <c r="E39" i="16"/>
  <c r="E38" i="16"/>
  <c r="E37" i="16"/>
  <c r="E36" i="16"/>
  <c r="E35" i="16"/>
  <c r="E34" i="16"/>
  <c r="E33" i="16"/>
  <c r="E32" i="16"/>
  <c r="E31" i="16"/>
  <c r="E30" i="16"/>
  <c r="E29" i="16"/>
  <c r="E28" i="16"/>
  <c r="E27" i="16"/>
  <c r="E26" i="16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E2" i="16"/>
  <c r="G10" i="11" l="1"/>
  <c r="J86" i="11"/>
  <c r="J80" i="11"/>
  <c r="J81" i="11" s="1"/>
  <c r="J82" i="11" s="1"/>
  <c r="J83" i="11" s="1"/>
  <c r="J84" i="11" s="1"/>
  <c r="J85" i="11" s="1"/>
  <c r="C17" i="31"/>
  <c r="B106" i="14"/>
  <c r="F45" i="25"/>
  <c r="F46" i="25" s="1"/>
  <c r="F47" i="25" s="1"/>
  <c r="F48" i="25" s="1"/>
  <c r="F49" i="25" s="1"/>
  <c r="F50" i="25" s="1"/>
  <c r="F51" i="25"/>
  <c r="J62" i="11"/>
  <c r="B11" i="25"/>
  <c r="D11" i="25" s="1"/>
  <c r="B22" i="28" s="1"/>
  <c r="C22" i="28" s="1"/>
  <c r="D10" i="25"/>
  <c r="J6" i="11"/>
  <c r="C6" i="14"/>
  <c r="C7" i="14"/>
  <c r="G13" i="25"/>
  <c r="D22" i="28"/>
  <c r="D33" i="28"/>
  <c r="D32" i="28"/>
  <c r="C18" i="28"/>
  <c r="D31" i="28" s="1"/>
  <c r="A25" i="28"/>
  <c r="E20" i="11"/>
  <c r="I19" i="11"/>
  <c r="E8" i="25"/>
  <c r="C9" i="25"/>
  <c r="I40" i="14"/>
  <c r="I39" i="14"/>
  <c r="I38" i="14"/>
  <c r="I37" i="14"/>
  <c r="I36" i="14"/>
  <c r="I35" i="14"/>
  <c r="I34" i="14"/>
  <c r="I33" i="14"/>
  <c r="I32" i="14"/>
  <c r="I31" i="14"/>
  <c r="I30" i="14"/>
  <c r="I29" i="14"/>
  <c r="I28" i="14"/>
  <c r="I27" i="14"/>
  <c r="I26" i="14"/>
  <c r="I25" i="14"/>
  <c r="I24" i="14"/>
  <c r="I23" i="14"/>
  <c r="I22" i="14"/>
  <c r="I21" i="14"/>
  <c r="I20" i="14"/>
  <c r="I19" i="14"/>
  <c r="I18" i="14"/>
  <c r="I17" i="14"/>
  <c r="I16" i="14"/>
  <c r="I15" i="14"/>
  <c r="I14" i="14"/>
  <c r="I13" i="14"/>
  <c r="I12" i="14"/>
  <c r="I11" i="14"/>
  <c r="I10" i="14"/>
  <c r="I9" i="14"/>
  <c r="I8" i="14"/>
  <c r="I7" i="14"/>
  <c r="I6" i="14"/>
  <c r="I5" i="14"/>
  <c r="I4" i="14"/>
  <c r="J93" i="11" l="1"/>
  <c r="J87" i="11"/>
  <c r="J88" i="11" s="1"/>
  <c r="J89" i="11" s="1"/>
  <c r="J90" i="11" s="1"/>
  <c r="J91" i="11" s="1"/>
  <c r="J92" i="11" s="1"/>
  <c r="C18" i="31"/>
  <c r="B12" i="25"/>
  <c r="B13" i="25" s="1"/>
  <c r="B108" i="14"/>
  <c r="F52" i="25"/>
  <c r="F53" i="25" s="1"/>
  <c r="F54" i="25" s="1"/>
  <c r="F55" i="25" s="1"/>
  <c r="F56" i="25" s="1"/>
  <c r="F57" i="25" s="1"/>
  <c r="F58" i="25"/>
  <c r="J63" i="11"/>
  <c r="J7" i="11"/>
  <c r="C9" i="14"/>
  <c r="C8" i="14"/>
  <c r="E8" i="27"/>
  <c r="E9" i="27" s="1"/>
  <c r="C8" i="27"/>
  <c r="C9" i="27" s="1"/>
  <c r="G14" i="25"/>
  <c r="G15" i="25" s="1"/>
  <c r="G16" i="25" s="1"/>
  <c r="G17" i="25" s="1"/>
  <c r="D25" i="28"/>
  <c r="A28" i="28"/>
  <c r="A36" i="28" s="1"/>
  <c r="E21" i="11"/>
  <c r="I20" i="11"/>
  <c r="E9" i="25"/>
  <c r="C10" i="25"/>
  <c r="I2" i="14"/>
  <c r="G12" i="11" l="1"/>
  <c r="J94" i="11"/>
  <c r="J95" i="11" s="1"/>
  <c r="J96" i="11" s="1"/>
  <c r="J97" i="11" s="1"/>
  <c r="J98" i="11" s="1"/>
  <c r="J99" i="11" s="1"/>
  <c r="J100" i="11"/>
  <c r="C19" i="31"/>
  <c r="D12" i="25"/>
  <c r="B25" i="28" s="1"/>
  <c r="C25" i="28" s="1"/>
  <c r="B110" i="14"/>
  <c r="F59" i="25"/>
  <c r="F60" i="25" s="1"/>
  <c r="F61" i="25" s="1"/>
  <c r="F62" i="25" s="1"/>
  <c r="F63" i="25" s="1"/>
  <c r="F64" i="25" s="1"/>
  <c r="F72" i="25"/>
  <c r="J64" i="11"/>
  <c r="J8" i="11"/>
  <c r="C11" i="14"/>
  <c r="C10" i="14"/>
  <c r="E10" i="27"/>
  <c r="E11" i="27" s="1"/>
  <c r="C10" i="27"/>
  <c r="C11" i="27" s="1"/>
  <c r="G18" i="25"/>
  <c r="B28" i="28"/>
  <c r="C28" i="28" s="1"/>
  <c r="D28" i="28"/>
  <c r="E22" i="11"/>
  <c r="I21" i="11"/>
  <c r="D13" i="25"/>
  <c r="B14" i="25"/>
  <c r="E10" i="25"/>
  <c r="C11" i="25"/>
  <c r="F15" i="11"/>
  <c r="F9" i="11"/>
  <c r="F8" i="11"/>
  <c r="F2" i="11"/>
  <c r="B3" i="11"/>
  <c r="B4" i="11" s="1"/>
  <c r="K3" i="11"/>
  <c r="E2" i="14" s="1"/>
  <c r="F2" i="14" s="1"/>
  <c r="J101" i="11" l="1"/>
  <c r="J102" i="11" s="1"/>
  <c r="J103" i="11" s="1"/>
  <c r="J104" i="11" s="1"/>
  <c r="J105" i="11" s="1"/>
  <c r="J106" i="11" s="1"/>
  <c r="J107" i="11"/>
  <c r="D2" i="14"/>
  <c r="C20" i="31"/>
  <c r="B112" i="14"/>
  <c r="F79" i="25"/>
  <c r="F73" i="25"/>
  <c r="F74" i="25" s="1"/>
  <c r="F75" i="25" s="1"/>
  <c r="F76" i="25" s="1"/>
  <c r="F77" i="25" s="1"/>
  <c r="F78" i="25" s="1"/>
  <c r="E12" i="27"/>
  <c r="E13" i="27" s="1"/>
  <c r="G19" i="25"/>
  <c r="B35" i="28"/>
  <c r="A39" i="28"/>
  <c r="D36" i="28"/>
  <c r="I22" i="11"/>
  <c r="E23" i="11"/>
  <c r="D14" i="25"/>
  <c r="B15" i="25"/>
  <c r="B16" i="25" s="1"/>
  <c r="B17" i="25" s="1"/>
  <c r="C12" i="25"/>
  <c r="E11" i="25"/>
  <c r="F3" i="11"/>
  <c r="B5" i="11"/>
  <c r="F4" i="11"/>
  <c r="K4" i="11"/>
  <c r="G14" i="11" l="1"/>
  <c r="J114" i="11"/>
  <c r="J108" i="11"/>
  <c r="J109" i="11" s="1"/>
  <c r="J110" i="11" s="1"/>
  <c r="J111" i="11" s="1"/>
  <c r="J112" i="11" s="1"/>
  <c r="J113" i="11" s="1"/>
  <c r="C21" i="31"/>
  <c r="B114" i="14"/>
  <c r="F86" i="25"/>
  <c r="F80" i="25"/>
  <c r="F81" i="25" s="1"/>
  <c r="F82" i="25" s="1"/>
  <c r="F83" i="25" s="1"/>
  <c r="F84" i="25" s="1"/>
  <c r="F85" i="25" s="1"/>
  <c r="K5" i="11"/>
  <c r="E4" i="14"/>
  <c r="G20" i="25"/>
  <c r="A42" i="28"/>
  <c r="D39" i="28"/>
  <c r="D50" i="28"/>
  <c r="C35" i="28"/>
  <c r="D48" i="28" s="1"/>
  <c r="D49" i="28"/>
  <c r="E24" i="11"/>
  <c r="I23" i="11"/>
  <c r="C13" i="25"/>
  <c r="E12" i="25"/>
  <c r="B18" i="25"/>
  <c r="D17" i="25"/>
  <c r="B6" i="11"/>
  <c r="F5" i="11"/>
  <c r="J121" i="11" l="1"/>
  <c r="J122" i="11" s="1"/>
  <c r="J123" i="11" s="1"/>
  <c r="J124" i="11" s="1"/>
  <c r="J125" i="11" s="1"/>
  <c r="J126" i="11" s="1"/>
  <c r="J127" i="11" s="1"/>
  <c r="J115" i="11"/>
  <c r="J116" i="11" s="1"/>
  <c r="J117" i="11" s="1"/>
  <c r="J118" i="11" s="1"/>
  <c r="J119" i="11" s="1"/>
  <c r="J120" i="11" s="1"/>
  <c r="F4" i="14"/>
  <c r="D4" i="14"/>
  <c r="C22" i="31"/>
  <c r="B116" i="14"/>
  <c r="F87" i="25"/>
  <c r="F88" i="25" s="1"/>
  <c r="F89" i="25" s="1"/>
  <c r="F90" i="25" s="1"/>
  <c r="F91" i="25" s="1"/>
  <c r="F92" i="25" s="1"/>
  <c r="F93" i="25"/>
  <c r="K6" i="11"/>
  <c r="E5" i="14"/>
  <c r="D5" i="14" s="1"/>
  <c r="C14" i="27"/>
  <c r="C15" i="27" s="1"/>
  <c r="E14" i="27"/>
  <c r="E15" i="27" s="1"/>
  <c r="G21" i="25"/>
  <c r="G22" i="25" s="1"/>
  <c r="G23" i="25" s="1"/>
  <c r="G24" i="25" s="1"/>
  <c r="D42" i="28"/>
  <c r="A45" i="28"/>
  <c r="A53" i="28" s="1"/>
  <c r="E25" i="11"/>
  <c r="I24" i="11"/>
  <c r="B19" i="25"/>
  <c r="D18" i="25"/>
  <c r="B39" i="28" s="1"/>
  <c r="C39" i="28" s="1"/>
  <c r="C14" i="25"/>
  <c r="E13" i="25"/>
  <c r="J73" i="11"/>
  <c r="B7" i="11"/>
  <c r="F6" i="11"/>
  <c r="C23" i="31" l="1"/>
  <c r="B118" i="14"/>
  <c r="F94" i="25"/>
  <c r="F95" i="25" s="1"/>
  <c r="F96" i="25" s="1"/>
  <c r="F97" i="25" s="1"/>
  <c r="F98" i="25" s="1"/>
  <c r="F99" i="25" s="1"/>
  <c r="F100" i="25"/>
  <c r="J74" i="11"/>
  <c r="K7" i="11"/>
  <c r="E6" i="14"/>
  <c r="A56" i="28"/>
  <c r="A59" i="28" s="1"/>
  <c r="A62" i="28" s="1"/>
  <c r="A70" i="28" s="1"/>
  <c r="B52" i="28"/>
  <c r="E16" i="27"/>
  <c r="E17" i="27" s="1"/>
  <c r="G25" i="25"/>
  <c r="D53" i="28"/>
  <c r="D45" i="28"/>
  <c r="E26" i="11"/>
  <c r="I25" i="11"/>
  <c r="E14" i="25"/>
  <c r="C15" i="25"/>
  <c r="D19" i="25"/>
  <c r="B20" i="25"/>
  <c r="B8" i="11"/>
  <c r="B9" i="11" s="1"/>
  <c r="B10" i="11" s="1"/>
  <c r="F7" i="11"/>
  <c r="F6" i="14" l="1"/>
  <c r="D6" i="14"/>
  <c r="C24" i="31"/>
  <c r="B120" i="14"/>
  <c r="F101" i="25"/>
  <c r="F102" i="25" s="1"/>
  <c r="F103" i="25" s="1"/>
  <c r="F104" i="25" s="1"/>
  <c r="F105" i="25" s="1"/>
  <c r="F106" i="25" s="1"/>
  <c r="F107" i="25"/>
  <c r="J75" i="11"/>
  <c r="B11" i="11"/>
  <c r="F10" i="11"/>
  <c r="K8" i="11"/>
  <c r="K9" i="11" s="1"/>
  <c r="K10" i="11" s="1"/>
  <c r="K11" i="11" s="1"/>
  <c r="E7" i="14"/>
  <c r="D7" i="14" s="1"/>
  <c r="C52" i="28"/>
  <c r="D65" i="28" s="1"/>
  <c r="D66" i="28"/>
  <c r="D67" i="28"/>
  <c r="B69" i="28"/>
  <c r="A73" i="28"/>
  <c r="A76" i="28" s="1"/>
  <c r="A79" i="28" s="1"/>
  <c r="A87" i="28" s="1"/>
  <c r="B42" i="28"/>
  <c r="C42" i="28" s="1"/>
  <c r="E18" i="27"/>
  <c r="E19" i="27" s="1"/>
  <c r="G26" i="25"/>
  <c r="D56" i="28"/>
  <c r="E27" i="11"/>
  <c r="I26" i="11"/>
  <c r="D20" i="25"/>
  <c r="B45" i="28" s="1"/>
  <c r="C45" i="28" s="1"/>
  <c r="B21" i="25"/>
  <c r="E15" i="25"/>
  <c r="C16" i="25"/>
  <c r="B12" i="11"/>
  <c r="F11" i="11"/>
  <c r="C25" i="31" l="1"/>
  <c r="B122" i="14"/>
  <c r="F108" i="25"/>
  <c r="F109" i="25" s="1"/>
  <c r="F110" i="25" s="1"/>
  <c r="F111" i="25" s="1"/>
  <c r="F112" i="25" s="1"/>
  <c r="F113" i="25" s="1"/>
  <c r="F114" i="25"/>
  <c r="J76" i="11"/>
  <c r="C14" i="14"/>
  <c r="C13" i="14"/>
  <c r="C12" i="14"/>
  <c r="C15" i="14"/>
  <c r="K12" i="11"/>
  <c r="E8" i="14"/>
  <c r="A90" i="28"/>
  <c r="A93" i="28" s="1"/>
  <c r="A96" i="28" s="1"/>
  <c r="A104" i="28" s="1"/>
  <c r="B86" i="28"/>
  <c r="C69" i="28"/>
  <c r="D82" i="28" s="1"/>
  <c r="D84" i="28"/>
  <c r="D83" i="28"/>
  <c r="E20" i="27"/>
  <c r="E21" i="27" s="1"/>
  <c r="G27" i="25"/>
  <c r="D59" i="28"/>
  <c r="E28" i="11"/>
  <c r="I27" i="11"/>
  <c r="B22" i="25"/>
  <c r="B23" i="25" s="1"/>
  <c r="B24" i="25" s="1"/>
  <c r="D21" i="25"/>
  <c r="E16" i="25"/>
  <c r="C17" i="25"/>
  <c r="B13" i="11"/>
  <c r="F12" i="11"/>
  <c r="F8" i="14" l="1"/>
  <c r="D8" i="14"/>
  <c r="C26" i="31"/>
  <c r="B124" i="14"/>
  <c r="F115" i="25"/>
  <c r="F116" i="25" s="1"/>
  <c r="F117" i="25" s="1"/>
  <c r="F118" i="25" s="1"/>
  <c r="F119" i="25" s="1"/>
  <c r="F120" i="25" s="1"/>
  <c r="F121" i="25"/>
  <c r="F122" i="25" s="1"/>
  <c r="F123" i="25" s="1"/>
  <c r="F124" i="25" s="1"/>
  <c r="F125" i="25" s="1"/>
  <c r="F126" i="25" s="1"/>
  <c r="F127" i="25" s="1"/>
  <c r="J77" i="11"/>
  <c r="K13" i="11"/>
  <c r="E9" i="14"/>
  <c r="D9" i="14" s="1"/>
  <c r="B103" i="28"/>
  <c r="A107" i="28"/>
  <c r="A110" i="28" s="1"/>
  <c r="A113" i="28" s="1"/>
  <c r="A121" i="28" s="1"/>
  <c r="C86" i="28"/>
  <c r="D99" i="28" s="1"/>
  <c r="D101" i="28"/>
  <c r="D100" i="28"/>
  <c r="G28" i="25"/>
  <c r="G29" i="25" s="1"/>
  <c r="G30" i="25" s="1"/>
  <c r="G31" i="25" s="1"/>
  <c r="D62" i="28"/>
  <c r="E29" i="11"/>
  <c r="I28" i="11"/>
  <c r="C18" i="25"/>
  <c r="E17" i="25"/>
  <c r="B25" i="25"/>
  <c r="D24" i="25"/>
  <c r="B14" i="11"/>
  <c r="F13" i="11"/>
  <c r="C27" i="31" l="1"/>
  <c r="B126" i="14"/>
  <c r="J78" i="11"/>
  <c r="K14" i="11"/>
  <c r="E10" i="14"/>
  <c r="C103" i="28"/>
  <c r="D116" i="28" s="1"/>
  <c r="D117" i="28"/>
  <c r="D118" i="28"/>
  <c r="A124" i="28"/>
  <c r="A127" i="28" s="1"/>
  <c r="A130" i="28" s="1"/>
  <c r="A138" i="28" s="1"/>
  <c r="B120" i="28"/>
  <c r="E22" i="27"/>
  <c r="E23" i="27" s="1"/>
  <c r="E24" i="27"/>
  <c r="E25" i="27" s="1"/>
  <c r="G32" i="25"/>
  <c r="D70" i="28"/>
  <c r="E30" i="11"/>
  <c r="I29" i="11"/>
  <c r="B26" i="25"/>
  <c r="D25" i="25"/>
  <c r="B56" i="28" s="1"/>
  <c r="C56" i="28" s="1"/>
  <c r="C19" i="25"/>
  <c r="E18" i="25"/>
  <c r="B15" i="11"/>
  <c r="B16" i="11" s="1"/>
  <c r="B17" i="11" s="1"/>
  <c r="F14" i="11"/>
  <c r="F10" i="14" l="1"/>
  <c r="D10" i="14"/>
  <c r="C28" i="31"/>
  <c r="B128" i="14"/>
  <c r="K15" i="11"/>
  <c r="K16" i="11" s="1"/>
  <c r="K17" i="11" s="1"/>
  <c r="E11" i="14"/>
  <c r="D11" i="14" s="1"/>
  <c r="C120" i="28"/>
  <c r="D133" i="28" s="1"/>
  <c r="D135" i="28"/>
  <c r="D134" i="28"/>
  <c r="B137" i="28"/>
  <c r="A141" i="28"/>
  <c r="A144" i="28" s="1"/>
  <c r="A147" i="28" s="1"/>
  <c r="A155" i="28" s="1"/>
  <c r="G33" i="25"/>
  <c r="D73" i="28"/>
  <c r="F17" i="11"/>
  <c r="B18" i="11"/>
  <c r="E31" i="11"/>
  <c r="I30" i="11"/>
  <c r="B27" i="25"/>
  <c r="D26" i="25"/>
  <c r="E19" i="25"/>
  <c r="C20" i="25"/>
  <c r="C29" i="31" l="1"/>
  <c r="B130" i="14"/>
  <c r="K18" i="11"/>
  <c r="E12" i="14"/>
  <c r="D12" i="14" s="1"/>
  <c r="C137" i="28"/>
  <c r="D150" i="28" s="1"/>
  <c r="D151" i="28"/>
  <c r="D152" i="28"/>
  <c r="A158" i="28"/>
  <c r="A161" i="28" s="1"/>
  <c r="A164" i="28" s="1"/>
  <c r="A172" i="28" s="1"/>
  <c r="B154" i="28"/>
  <c r="B59" i="28"/>
  <c r="C59" i="28" s="1"/>
  <c r="E26" i="27"/>
  <c r="E27" i="27" s="1"/>
  <c r="G34" i="25"/>
  <c r="D76" i="28"/>
  <c r="E32" i="11"/>
  <c r="I31" i="11"/>
  <c r="F18" i="11"/>
  <c r="B19" i="11"/>
  <c r="D27" i="25"/>
  <c r="B28" i="25"/>
  <c r="E20" i="25"/>
  <c r="C21" i="25"/>
  <c r="J12" i="31" l="1"/>
  <c r="J13" i="31"/>
  <c r="G19" i="11"/>
  <c r="C30" i="31"/>
  <c r="B132" i="14"/>
  <c r="K19" i="11"/>
  <c r="E13" i="14"/>
  <c r="D13" i="14" s="1"/>
  <c r="D169" i="28"/>
  <c r="D168" i="28"/>
  <c r="C154" i="28"/>
  <c r="D167" i="28" s="1"/>
  <c r="A175" i="28"/>
  <c r="A178" i="28" s="1"/>
  <c r="A181" i="28" s="1"/>
  <c r="A189" i="28" s="1"/>
  <c r="B171" i="28"/>
  <c r="B62" i="28"/>
  <c r="C62" i="28" s="1"/>
  <c r="E28" i="27"/>
  <c r="G35" i="25"/>
  <c r="G36" i="25" s="1"/>
  <c r="G37" i="25" s="1"/>
  <c r="G38" i="25" s="1"/>
  <c r="D79" i="28"/>
  <c r="B20" i="11"/>
  <c r="F19" i="11"/>
  <c r="E33" i="11"/>
  <c r="I32" i="11"/>
  <c r="E21" i="25"/>
  <c r="C22" i="25"/>
  <c r="D28" i="25"/>
  <c r="B29" i="25"/>
  <c r="B30" i="25" s="1"/>
  <c r="B31" i="25" s="1"/>
  <c r="H18" i="11" l="1"/>
  <c r="C31" i="31"/>
  <c r="B134" i="14"/>
  <c r="K20" i="11"/>
  <c r="E14" i="14"/>
  <c r="D14" i="14" s="1"/>
  <c r="C171" i="28"/>
  <c r="D184" i="28" s="1"/>
  <c r="D185" i="28"/>
  <c r="D186" i="28"/>
  <c r="A192" i="28"/>
  <c r="A195" i="28" s="1"/>
  <c r="A198" i="28" s="1"/>
  <c r="A206" i="28" s="1"/>
  <c r="B188" i="28"/>
  <c r="E29" i="27"/>
  <c r="G39" i="25"/>
  <c r="D87" i="28"/>
  <c r="F20" i="11"/>
  <c r="B21" i="11"/>
  <c r="E34" i="11"/>
  <c r="I33" i="11"/>
  <c r="D31" i="25"/>
  <c r="B32" i="25"/>
  <c r="C23" i="25"/>
  <c r="E22" i="25"/>
  <c r="H20" i="11" l="1"/>
  <c r="J14" i="31"/>
  <c r="C32" i="31"/>
  <c r="B136" i="14"/>
  <c r="K21" i="11"/>
  <c r="E15" i="14"/>
  <c r="D203" i="28"/>
  <c r="D202" i="28"/>
  <c r="C188" i="28"/>
  <c r="D201" i="28" s="1"/>
  <c r="A209" i="28"/>
  <c r="A212" i="28" s="1"/>
  <c r="A215" i="28" s="1"/>
  <c r="B205" i="28"/>
  <c r="G40" i="25"/>
  <c r="D90" i="28"/>
  <c r="E35" i="11"/>
  <c r="I34" i="11"/>
  <c r="F21" i="11"/>
  <c r="B22" i="11"/>
  <c r="B23" i="11" s="1"/>
  <c r="B24" i="11" s="1"/>
  <c r="E23" i="25"/>
  <c r="C24" i="25"/>
  <c r="B33" i="25"/>
  <c r="D32" i="25"/>
  <c r="E30" i="27" s="1"/>
  <c r="J15" i="31" l="1"/>
  <c r="G21" i="11"/>
  <c r="C33" i="31"/>
  <c r="B138" i="14"/>
  <c r="K22" i="11"/>
  <c r="K23" i="11" s="1"/>
  <c r="K24" i="11" s="1"/>
  <c r="E16" i="14"/>
  <c r="C205" i="28"/>
  <c r="D218" i="28" s="1"/>
  <c r="D219" i="28"/>
  <c r="D220" i="28"/>
  <c r="A223" i="28"/>
  <c r="B73" i="28"/>
  <c r="C73" i="28" s="1"/>
  <c r="G41" i="25"/>
  <c r="D93" i="28"/>
  <c r="E36" i="11"/>
  <c r="I35" i="11"/>
  <c r="B34" i="25"/>
  <c r="D33" i="25"/>
  <c r="E31" i="27" s="1"/>
  <c r="E24" i="25"/>
  <c r="C25" i="25"/>
  <c r="F24" i="11"/>
  <c r="B25" i="11"/>
  <c r="G24" i="11" l="1"/>
  <c r="C34" i="31"/>
  <c r="B140" i="14"/>
  <c r="K25" i="11"/>
  <c r="E17" i="14"/>
  <c r="A226" i="28"/>
  <c r="A229" i="28" s="1"/>
  <c r="A232" i="28" s="1"/>
  <c r="A240" i="28" s="1"/>
  <c r="B222" i="28"/>
  <c r="B76" i="28"/>
  <c r="C76" i="28" s="1"/>
  <c r="G42" i="25"/>
  <c r="G43" i="25" s="1"/>
  <c r="G44" i="25" s="1"/>
  <c r="G45" i="25" s="1"/>
  <c r="D96" i="28"/>
  <c r="E37" i="11"/>
  <c r="I36" i="11"/>
  <c r="C26" i="25"/>
  <c r="E25" i="25"/>
  <c r="B35" i="25"/>
  <c r="D34" i="25"/>
  <c r="F25" i="11"/>
  <c r="B26" i="11"/>
  <c r="H25" i="11" l="1"/>
  <c r="G26" i="11"/>
  <c r="C35" i="31"/>
  <c r="B142" i="14"/>
  <c r="K26" i="11"/>
  <c r="E18" i="14"/>
  <c r="A243" i="28"/>
  <c r="A246" i="28" s="1"/>
  <c r="A249" i="28" s="1"/>
  <c r="A257" i="28" s="1"/>
  <c r="B239" i="28"/>
  <c r="C222" i="28"/>
  <c r="D235" i="28" s="1"/>
  <c r="D236" i="28"/>
  <c r="D237" i="28"/>
  <c r="B79" i="28"/>
  <c r="C79" i="28" s="1"/>
  <c r="E32" i="27"/>
  <c r="G46" i="25"/>
  <c r="D104" i="28"/>
  <c r="E38" i="11"/>
  <c r="I37" i="11"/>
  <c r="D35" i="25"/>
  <c r="B36" i="25"/>
  <c r="B37" i="25" s="1"/>
  <c r="B38" i="25" s="1"/>
  <c r="C27" i="25"/>
  <c r="E26" i="25"/>
  <c r="F26" i="11"/>
  <c r="B27" i="11"/>
  <c r="C36" i="31" l="1"/>
  <c r="B144" i="14"/>
  <c r="K27" i="11"/>
  <c r="E19" i="14"/>
  <c r="C239" i="28"/>
  <c r="D252" i="28" s="1"/>
  <c r="D253" i="28"/>
  <c r="D254" i="28"/>
  <c r="B256" i="28"/>
  <c r="A260" i="28"/>
  <c r="A263" i="28" s="1"/>
  <c r="A266" i="28" s="1"/>
  <c r="A274" i="28" s="1"/>
  <c r="G47" i="25"/>
  <c r="D107" i="28"/>
  <c r="E39" i="11"/>
  <c r="I38" i="11"/>
  <c r="E27" i="25"/>
  <c r="C28" i="25"/>
  <c r="D38" i="25"/>
  <c r="B39" i="25"/>
  <c r="F27" i="11"/>
  <c r="B28" i="11"/>
  <c r="H27" i="11" l="1"/>
  <c r="C37" i="31"/>
  <c r="B146" i="14"/>
  <c r="K28" i="11"/>
  <c r="E20" i="14"/>
  <c r="B273" i="28"/>
  <c r="A277" i="28"/>
  <c r="A280" i="28" s="1"/>
  <c r="A283" i="28" s="1"/>
  <c r="C256" i="28"/>
  <c r="D269" i="28" s="1"/>
  <c r="D270" i="28"/>
  <c r="D271" i="28"/>
  <c r="E33" i="27"/>
  <c r="E34" i="27"/>
  <c r="G48" i="25"/>
  <c r="D110" i="28"/>
  <c r="E40" i="11"/>
  <c r="I39" i="11"/>
  <c r="D39" i="25"/>
  <c r="B40" i="25"/>
  <c r="E28" i="25"/>
  <c r="C29" i="25"/>
  <c r="B29" i="11"/>
  <c r="B30" i="11" s="1"/>
  <c r="B31" i="11" s="1"/>
  <c r="F28" i="11"/>
  <c r="G28" i="11" l="1"/>
  <c r="C38" i="31"/>
  <c r="B148" i="14"/>
  <c r="K29" i="11"/>
  <c r="K30" i="11" s="1"/>
  <c r="K31" i="11" s="1"/>
  <c r="E21" i="14"/>
  <c r="C273" i="28"/>
  <c r="D286" i="28" s="1"/>
  <c r="D287" i="28"/>
  <c r="D288" i="28"/>
  <c r="B90" i="28"/>
  <c r="C90" i="28" s="1"/>
  <c r="G49" i="25"/>
  <c r="G50" i="25" s="1"/>
  <c r="G51" i="25" s="1"/>
  <c r="G52" i="25" s="1"/>
  <c r="D113" i="28"/>
  <c r="E41" i="11"/>
  <c r="I40" i="11"/>
  <c r="E29" i="25"/>
  <c r="C30" i="25"/>
  <c r="B41" i="25"/>
  <c r="D40" i="25"/>
  <c r="B32" i="11"/>
  <c r="F31" i="11"/>
  <c r="H32" i="11" l="1"/>
  <c r="C39" i="31"/>
  <c r="B150" i="14"/>
  <c r="K32" i="11"/>
  <c r="E22" i="14"/>
  <c r="B93" i="28"/>
  <c r="C93" i="28" s="1"/>
  <c r="E35" i="27"/>
  <c r="G53" i="25"/>
  <c r="D121" i="28"/>
  <c r="E42" i="11"/>
  <c r="I41" i="11"/>
  <c r="B42" i="25"/>
  <c r="D41" i="25"/>
  <c r="C31" i="25"/>
  <c r="E30" i="25"/>
  <c r="F32" i="11"/>
  <c r="B33" i="11"/>
  <c r="G31" i="11" l="1"/>
  <c r="C40" i="31"/>
  <c r="L72" i="31" s="1" a="1"/>
  <c r="L72" i="31" s="1"/>
  <c r="M77" i="31" a="1"/>
  <c r="M77" i="31" s="1"/>
  <c r="M29" i="31" a="1"/>
  <c r="M29" i="31" s="1"/>
  <c r="M20" i="31" a="1"/>
  <c r="M20" i="31" s="1"/>
  <c r="L41" i="31" a="1"/>
  <c r="L41" i="31" s="1"/>
  <c r="M73" i="31" a="1"/>
  <c r="M73" i="31" s="1"/>
  <c r="M24" i="31" a="1"/>
  <c r="M24" i="31" s="1"/>
  <c r="N12" i="31" a="1"/>
  <c r="N12" i="31" s="1"/>
  <c r="M14" i="31" a="1"/>
  <c r="M14" i="31" s="1"/>
  <c r="L13" i="31" a="1"/>
  <c r="L13" i="31" s="1"/>
  <c r="M8" i="31" a="1"/>
  <c r="M8" i="31" s="1"/>
  <c r="N45" i="31" a="1"/>
  <c r="N45" i="31" s="1"/>
  <c r="N53" i="31" a="1"/>
  <c r="N53" i="31" s="1"/>
  <c r="N32" i="31" a="1"/>
  <c r="N32" i="31" s="1"/>
  <c r="M63" i="31" a="1"/>
  <c r="M63" i="31" s="1"/>
  <c r="N35" i="31" a="1"/>
  <c r="N35" i="31" s="1"/>
  <c r="M28" i="31" a="1"/>
  <c r="M28" i="31" s="1"/>
  <c r="M18" i="31" a="1"/>
  <c r="M18" i="31" s="1"/>
  <c r="L35" i="31" a="1"/>
  <c r="L35" i="31" s="1"/>
  <c r="M81" i="31" a="1"/>
  <c r="M81" i="31" s="1"/>
  <c r="L22" i="31" a="1"/>
  <c r="L22" i="31" s="1"/>
  <c r="L56" i="31" a="1"/>
  <c r="L56" i="31" s="1"/>
  <c r="L58" i="31" a="1"/>
  <c r="L58" i="31" s="1"/>
  <c r="M13" i="31" a="1"/>
  <c r="M13" i="31" s="1"/>
  <c r="L48" i="31" a="1"/>
  <c r="L48" i="31" s="1"/>
  <c r="M72" i="31" a="1"/>
  <c r="M72" i="31" s="1"/>
  <c r="L15" i="31" a="1"/>
  <c r="L15" i="31" s="1"/>
  <c r="L67" i="31" a="1"/>
  <c r="L67" i="31" s="1"/>
  <c r="L79" i="31" a="1"/>
  <c r="L79" i="31" s="1"/>
  <c r="M55" i="31" a="1"/>
  <c r="M55" i="31" s="1"/>
  <c r="M35" i="31" a="1"/>
  <c r="M35" i="31" s="1"/>
  <c r="N58" i="31" a="1"/>
  <c r="N58" i="31" s="1"/>
  <c r="M27" i="31" a="1"/>
  <c r="M27" i="31" s="1"/>
  <c r="L80" i="31" a="1"/>
  <c r="L80" i="31" s="1"/>
  <c r="N31" i="31" a="1"/>
  <c r="N31" i="31" s="1"/>
  <c r="M15" i="31" a="1"/>
  <c r="M15" i="31" s="1"/>
  <c r="N27" i="31" a="1"/>
  <c r="N27" i="31" s="1"/>
  <c r="N76" i="31" a="1"/>
  <c r="N76" i="31" s="1"/>
  <c r="M38" i="31" a="1"/>
  <c r="M38" i="31" s="1"/>
  <c r="L27" i="31" a="1"/>
  <c r="L27" i="31" s="1"/>
  <c r="N34" i="31" a="1"/>
  <c r="N34" i="31" s="1"/>
  <c r="M70" i="31" a="1"/>
  <c r="M70" i="31" s="1"/>
  <c r="M3" i="31" a="1"/>
  <c r="M3" i="31" s="1"/>
  <c r="M68" i="31" a="1"/>
  <c r="M68" i="31" s="1"/>
  <c r="N52" i="31" a="1"/>
  <c r="N52" i="31" s="1"/>
  <c r="N30" i="31" a="1"/>
  <c r="N30" i="31" s="1"/>
  <c r="M57" i="31" a="1"/>
  <c r="M57" i="31" s="1"/>
  <c r="N13" i="31" a="1"/>
  <c r="N13" i="31" s="1"/>
  <c r="N48" i="31" a="1"/>
  <c r="N48" i="31" s="1"/>
  <c r="L60" i="31" a="1"/>
  <c r="L60" i="31" s="1"/>
  <c r="N9" i="31" a="1"/>
  <c r="N9" i="31" s="1"/>
  <c r="L71" i="31" a="1"/>
  <c r="L71" i="31" s="1"/>
  <c r="N64" i="31" a="1"/>
  <c r="N64" i="31" s="1"/>
  <c r="L12" i="31" a="1"/>
  <c r="L12" i="31" s="1"/>
  <c r="M56" i="31" a="1"/>
  <c r="M56" i="31" s="1"/>
  <c r="N15" i="31" a="1"/>
  <c r="N15" i="31" s="1"/>
  <c r="M17" i="31" a="1"/>
  <c r="M17" i="31" s="1"/>
  <c r="N47" i="31" a="1"/>
  <c r="N47" i="31" s="1"/>
  <c r="L25" i="31" a="1"/>
  <c r="L25" i="31" s="1"/>
  <c r="L37" i="31" a="1"/>
  <c r="L37" i="31" s="1"/>
  <c r="N38" i="31" a="1"/>
  <c r="N38" i="31" s="1"/>
  <c r="N61" i="31" a="1"/>
  <c r="N61" i="31" s="1"/>
  <c r="N68" i="31" a="1"/>
  <c r="N68" i="31" s="1"/>
  <c r="M41" i="31" a="1"/>
  <c r="M41" i="31" s="1"/>
  <c r="M66" i="31" a="1"/>
  <c r="M66" i="31" s="1"/>
  <c r="L66" i="31" a="1"/>
  <c r="L66" i="31" s="1"/>
  <c r="N72" i="31" a="1"/>
  <c r="N72" i="31" s="1"/>
  <c r="L51" i="31" a="1"/>
  <c r="L51" i="31" s="1"/>
  <c r="N74" i="31" a="1"/>
  <c r="N74" i="31" s="1"/>
  <c r="M21" i="31" a="1"/>
  <c r="M21" i="31" s="1"/>
  <c r="N29" i="31" a="1"/>
  <c r="N29" i="31" s="1"/>
  <c r="L14" i="31" a="1"/>
  <c r="L14" i="31" s="1"/>
  <c r="M79" i="31" a="1"/>
  <c r="M79" i="31" s="1"/>
  <c r="L68" i="31" a="1"/>
  <c r="L68" i="31" s="1"/>
  <c r="L43" i="31" a="1"/>
  <c r="L43" i="31" s="1"/>
  <c r="L65" i="31" a="1"/>
  <c r="L65" i="31" s="1"/>
  <c r="M9" i="31" a="1"/>
  <c r="M9" i="31" s="1"/>
  <c r="L45" i="31" a="1"/>
  <c r="L45" i="31" s="1"/>
  <c r="L64" i="31" a="1"/>
  <c r="L64" i="31" s="1"/>
  <c r="M65" i="31" a="1"/>
  <c r="M65" i="31" s="1"/>
  <c r="L74" i="31" a="1"/>
  <c r="L74" i="31" s="1"/>
  <c r="N4" i="31" a="1"/>
  <c r="N4" i="31" s="1"/>
  <c r="N19" i="31" a="1"/>
  <c r="N19" i="31" s="1"/>
  <c r="L57" i="31" a="1"/>
  <c r="L57" i="31" s="1"/>
  <c r="N51" i="31" a="1"/>
  <c r="N51" i="31" s="1"/>
  <c r="L36" i="31" a="1"/>
  <c r="L36" i="31" s="1"/>
  <c r="N21" i="31" a="1"/>
  <c r="N21" i="31" s="1"/>
  <c r="L24" i="31" a="1"/>
  <c r="L24" i="31" s="1"/>
  <c r="N77" i="31" a="1"/>
  <c r="N77" i="31" s="1"/>
  <c r="M47" i="31" a="1"/>
  <c r="M47" i="31" s="1"/>
  <c r="N69" i="31" a="1"/>
  <c r="N69" i="31" s="1"/>
  <c r="N17" i="31" a="1"/>
  <c r="N17" i="31" s="1"/>
  <c r="N24" i="31" a="1"/>
  <c r="N24" i="31" s="1"/>
  <c r="L7" i="31" a="1"/>
  <c r="L7" i="31" s="1"/>
  <c r="M6" i="31" a="1"/>
  <c r="M6" i="31" s="1"/>
  <c r="L53" i="31" a="1"/>
  <c r="L53" i="31" s="1"/>
  <c r="L69" i="31" a="1"/>
  <c r="L69" i="31" s="1"/>
  <c r="N3" i="31" a="1"/>
  <c r="N3" i="31" s="1"/>
  <c r="M54" i="31" a="1"/>
  <c r="M54" i="31" s="1"/>
  <c r="M34" i="31" a="1"/>
  <c r="M34" i="31" s="1"/>
  <c r="M40" i="31" a="1"/>
  <c r="M40" i="31" s="1"/>
  <c r="L11" i="31" a="1"/>
  <c r="L11" i="31" s="1"/>
  <c r="N60" i="31" a="1"/>
  <c r="N60" i="31" s="1"/>
  <c r="N78" i="31" a="1"/>
  <c r="N78" i="31" s="1"/>
  <c r="L31" i="31" a="1"/>
  <c r="L31" i="31" s="1"/>
  <c r="N70" i="31" a="1"/>
  <c r="N70" i="31" s="1"/>
  <c r="M74" i="31" a="1"/>
  <c r="M74" i="31" s="1"/>
  <c r="N26" i="31" a="1"/>
  <c r="N26" i="31" s="1"/>
  <c r="M16" i="31" a="1"/>
  <c r="M16" i="31" s="1"/>
  <c r="L61" i="31" a="1"/>
  <c r="L61" i="31" s="1"/>
  <c r="M53" i="31" a="1"/>
  <c r="M53" i="31" s="1"/>
  <c r="L47" i="31" a="1"/>
  <c r="L47" i="31" s="1"/>
  <c r="M22" i="31" a="1"/>
  <c r="M22" i="31" s="1"/>
  <c r="N56" i="31" a="1"/>
  <c r="N56" i="31" s="1"/>
  <c r="M69" i="31" a="1"/>
  <c r="M69" i="31" s="1"/>
  <c r="N73" i="31" a="1"/>
  <c r="N73" i="31" s="1"/>
  <c r="L21" i="31" a="1"/>
  <c r="L21" i="31" s="1"/>
  <c r="N50" i="31" a="1"/>
  <c r="N50" i="31" s="1"/>
  <c r="L70" i="31" a="1"/>
  <c r="L70" i="31" s="1"/>
  <c r="M10" i="31" a="1"/>
  <c r="M10" i="31" s="1"/>
  <c r="N6" i="31" a="1"/>
  <c r="N6" i="31" s="1"/>
  <c r="M60" i="31" a="1"/>
  <c r="M60" i="31" s="1"/>
  <c r="N42" i="31" a="1"/>
  <c r="N42" i="31" s="1"/>
  <c r="M44" i="31" a="1"/>
  <c r="M44" i="31" s="1"/>
  <c r="N63" i="31" a="1"/>
  <c r="N63" i="31" s="1"/>
  <c r="N75" i="31" a="1"/>
  <c r="N75" i="31" s="1"/>
  <c r="M51" i="31" a="1"/>
  <c r="M51" i="31" s="1"/>
  <c r="M76" i="31" a="1"/>
  <c r="M76" i="31" s="1"/>
  <c r="N5" i="31" a="1"/>
  <c r="N5" i="31" s="1"/>
  <c r="N67" i="31" a="1"/>
  <c r="N67" i="31" s="1"/>
  <c r="N55" i="31" a="1"/>
  <c r="N55" i="31" s="1"/>
  <c r="L77" i="31" a="1"/>
  <c r="L77" i="31" s="1"/>
  <c r="L81" i="31" a="1"/>
  <c r="L81" i="31" s="1"/>
  <c r="L16" i="31" a="1"/>
  <c r="L16" i="31" s="1"/>
  <c r="M75" i="31" a="1"/>
  <c r="M75" i="31" s="1"/>
  <c r="L19" i="31" a="1"/>
  <c r="L19" i="31" s="1"/>
  <c r="N65" i="31" a="1"/>
  <c r="N65" i="31" s="1"/>
  <c r="L30" i="31" a="1"/>
  <c r="L30" i="31" s="1"/>
  <c r="L29" i="31" a="1"/>
  <c r="L29" i="31" s="1"/>
  <c r="M5" i="31" a="1"/>
  <c r="M5" i="31" s="1"/>
  <c r="N39" i="31" a="1"/>
  <c r="N39" i="31" s="1"/>
  <c r="M43" i="31" a="1"/>
  <c r="M43" i="31" s="1"/>
  <c r="L39" i="31" a="1"/>
  <c r="L39" i="31" s="1"/>
  <c r="M64" i="31" a="1"/>
  <c r="M64" i="31" s="1"/>
  <c r="L18" i="31" a="1"/>
  <c r="L18" i="31" s="1"/>
  <c r="M30" i="31" a="1"/>
  <c r="M30" i="31" s="1"/>
  <c r="M26" i="31" a="1"/>
  <c r="M26" i="31" s="1"/>
  <c r="L17" i="31" a="1"/>
  <c r="L17" i="31" s="1"/>
  <c r="M52" i="31" a="1"/>
  <c r="M52" i="31" s="1"/>
  <c r="L52" i="31" a="1"/>
  <c r="L52" i="31" s="1"/>
  <c r="L76" i="31" a="1"/>
  <c r="L76" i="31" s="1"/>
  <c r="M71" i="31" a="1"/>
  <c r="M71" i="31" s="1"/>
  <c r="L32" i="31" a="1"/>
  <c r="L32" i="31" s="1"/>
  <c r="M50" i="31" a="1"/>
  <c r="M50" i="31" s="1"/>
  <c r="N79" i="31" a="1"/>
  <c r="N79" i="31" s="1"/>
  <c r="M37" i="31" a="1"/>
  <c r="M37" i="31" s="1"/>
  <c r="M67" i="31" a="1"/>
  <c r="M67" i="31" s="1"/>
  <c r="L34" i="31" a="1"/>
  <c r="L34" i="31" s="1"/>
  <c r="N36" i="31" a="1"/>
  <c r="N36" i="31" s="1"/>
  <c r="N11" i="31" a="1"/>
  <c r="N11" i="31" s="1"/>
  <c r="M80" i="31" a="1"/>
  <c r="M80" i="31" s="1"/>
  <c r="L50" i="31" a="1"/>
  <c r="L50" i="31" s="1"/>
  <c r="M25" i="31" a="1"/>
  <c r="M25" i="31" s="1"/>
  <c r="L26" i="31" a="1"/>
  <c r="L26" i="31" s="1"/>
  <c r="N81" i="31" a="1"/>
  <c r="N81" i="31" s="1"/>
  <c r="N22" i="31" a="1"/>
  <c r="N22" i="31" s="1"/>
  <c r="L44" i="31" a="1"/>
  <c r="L44" i="31" s="1"/>
  <c r="L42" i="31" a="1"/>
  <c r="L42" i="31" s="1"/>
  <c r="N8" i="31" a="1"/>
  <c r="N8" i="31" s="1"/>
  <c r="M59" i="31" a="1"/>
  <c r="M59" i="31" s="1"/>
  <c r="N80" i="31" a="1"/>
  <c r="N80" i="31" s="1"/>
  <c r="M4" i="31" a="1"/>
  <c r="M4" i="31" s="1"/>
  <c r="M31" i="31" a="1"/>
  <c r="M31" i="31" s="1"/>
  <c r="N16" i="31" a="1"/>
  <c r="N16" i="31" s="1"/>
  <c r="L38" i="31" a="1"/>
  <c r="L38" i="31" s="1"/>
  <c r="L55" i="31" a="1"/>
  <c r="L55" i="31" s="1"/>
  <c r="M11" i="31" a="1"/>
  <c r="M11" i="31" s="1"/>
  <c r="N54" i="31" a="1"/>
  <c r="N54" i="31" s="1"/>
  <c r="B152" i="14"/>
  <c r="K33" i="11"/>
  <c r="E23" i="14"/>
  <c r="B96" i="28"/>
  <c r="C96" i="28" s="1"/>
  <c r="E36" i="27"/>
  <c r="G54" i="25"/>
  <c r="D124" i="28"/>
  <c r="E43" i="11"/>
  <c r="I42" i="11"/>
  <c r="E31" i="25"/>
  <c r="C32" i="25"/>
  <c r="D42" i="25"/>
  <c r="B43" i="25"/>
  <c r="B44" i="25" s="1"/>
  <c r="B45" i="25" s="1"/>
  <c r="F33" i="11"/>
  <c r="B34" i="11"/>
  <c r="O3" i="31" l="1"/>
  <c r="O4" i="31"/>
  <c r="O5" i="31"/>
  <c r="O6" i="31"/>
  <c r="O29" i="31"/>
  <c r="G33" i="11"/>
  <c r="L75" i="31" a="1"/>
  <c r="L75" i="31" s="1"/>
  <c r="O75" i="31" s="1"/>
  <c r="O70" i="31"/>
  <c r="M33" i="31" a="1"/>
  <c r="M33" i="31" s="1"/>
  <c r="N41" i="31" a="1"/>
  <c r="N41" i="31" s="1"/>
  <c r="O41" i="31" s="1"/>
  <c r="O21" i="31"/>
  <c r="O50" i="31"/>
  <c r="O52" i="31"/>
  <c r="L23" i="31" a="1"/>
  <c r="L23" i="31" s="1"/>
  <c r="L54" i="31" a="1"/>
  <c r="L54" i="31" s="1"/>
  <c r="O54" i="31" s="1"/>
  <c r="N44" i="31" a="1"/>
  <c r="N44" i="31" s="1"/>
  <c r="O44" i="31" s="1"/>
  <c r="O47" i="31"/>
  <c r="O77" i="31"/>
  <c r="O17" i="31"/>
  <c r="N49" i="31" a="1"/>
  <c r="N49" i="31" s="1"/>
  <c r="O68" i="31"/>
  <c r="O56" i="31"/>
  <c r="O69" i="31"/>
  <c r="O60" i="31"/>
  <c r="O74" i="31"/>
  <c r="O26" i="31"/>
  <c r="O81" i="31"/>
  <c r="O30" i="31"/>
  <c r="O65" i="31"/>
  <c r="O51" i="31"/>
  <c r="O79" i="31"/>
  <c r="O22" i="31"/>
  <c r="O67" i="31"/>
  <c r="O55" i="31"/>
  <c r="O31" i="31"/>
  <c r="O15" i="31"/>
  <c r="O35" i="31"/>
  <c r="O76" i="31"/>
  <c r="O80" i="31"/>
  <c r="O13" i="31"/>
  <c r="O72" i="31"/>
  <c r="O34" i="31"/>
  <c r="O53" i="31"/>
  <c r="O24" i="31"/>
  <c r="O38" i="31"/>
  <c r="O16" i="31"/>
  <c r="O11" i="31"/>
  <c r="O64" i="31"/>
  <c r="O27" i="31"/>
  <c r="M49" i="31" a="1"/>
  <c r="M49" i="31" s="1"/>
  <c r="M7" i="31" a="1"/>
  <c r="M7" i="31" s="1"/>
  <c r="N7" i="31" a="1"/>
  <c r="N7" i="31" s="1"/>
  <c r="M46" i="31" a="1"/>
  <c r="M46" i="31" s="1"/>
  <c r="L78" i="31" a="1"/>
  <c r="L78" i="31" s="1"/>
  <c r="N18" i="31" a="1"/>
  <c r="N18" i="31" s="1"/>
  <c r="O18" i="31" s="1"/>
  <c r="M61" i="31" a="1"/>
  <c r="M61" i="31" s="1"/>
  <c r="O61" i="31" s="1"/>
  <c r="N66" i="31" a="1"/>
  <c r="N66" i="31" s="1"/>
  <c r="O66" i="31" s="1"/>
  <c r="L8" i="31" a="1"/>
  <c r="L8" i="31" s="1"/>
  <c r="O8" i="31" s="1"/>
  <c r="N2" i="31" a="1"/>
  <c r="N2" i="31" s="1"/>
  <c r="N25" i="31" a="1"/>
  <c r="N25" i="31" s="1"/>
  <c r="O25" i="31" s="1"/>
  <c r="N43" i="31" a="1"/>
  <c r="N43" i="31" s="1"/>
  <c r="O43" i="31" s="1"/>
  <c r="N40" i="31" a="1"/>
  <c r="N40" i="31" s="1"/>
  <c r="L49" i="31" a="1"/>
  <c r="L49" i="31" s="1"/>
  <c r="M62" i="31" a="1"/>
  <c r="M62" i="31" s="1"/>
  <c r="M23" i="31" a="1"/>
  <c r="M23" i="31" s="1"/>
  <c r="N28" i="31" a="1"/>
  <c r="N28" i="31" s="1"/>
  <c r="N33" i="31" a="1"/>
  <c r="N33" i="31" s="1"/>
  <c r="M2" i="31" a="1"/>
  <c r="M2" i="31" s="1"/>
  <c r="N23" i="31" a="1"/>
  <c r="N23" i="31" s="1"/>
  <c r="L9" i="31" a="1"/>
  <c r="L9" i="31" s="1"/>
  <c r="O9" i="31" s="1"/>
  <c r="L20" i="31" a="1"/>
  <c r="L20" i="31" s="1"/>
  <c r="L59" i="31" a="1"/>
  <c r="L59" i="31" s="1"/>
  <c r="N20" i="31" a="1"/>
  <c r="N20" i="31" s="1"/>
  <c r="L28" i="31" a="1"/>
  <c r="L28" i="31" s="1"/>
  <c r="M19" i="31" a="1"/>
  <c r="M19" i="31" s="1"/>
  <c r="O19" i="31" s="1"/>
  <c r="M78" i="31" a="1"/>
  <c r="M78" i="31" s="1"/>
  <c r="L63" i="31" a="1"/>
  <c r="L63" i="31" s="1"/>
  <c r="O63" i="31" s="1"/>
  <c r="M12" i="31" a="1"/>
  <c r="M12" i="31" s="1"/>
  <c r="O12" i="31" s="1"/>
  <c r="N57" i="31" a="1"/>
  <c r="N57" i="31" s="1"/>
  <c r="O57" i="31" s="1"/>
  <c r="M32" i="31" a="1"/>
  <c r="M32" i="31" s="1"/>
  <c r="O32" i="31" s="1"/>
  <c r="M36" i="31" a="1"/>
  <c r="M36" i="31" s="1"/>
  <c r="O36" i="31" s="1"/>
  <c r="M39" i="31" a="1"/>
  <c r="M39" i="31" s="1"/>
  <c r="O39" i="31" s="1"/>
  <c r="M58" i="31" a="1"/>
  <c r="M58" i="31" s="1"/>
  <c r="O58" i="31" s="1"/>
  <c r="N10" i="31" a="1"/>
  <c r="N10" i="31" s="1"/>
  <c r="L62" i="31" a="1"/>
  <c r="L62" i="31" s="1"/>
  <c r="M42" i="31" a="1"/>
  <c r="M42" i="31" s="1"/>
  <c r="O42" i="31" s="1"/>
  <c r="L10" i="31" a="1"/>
  <c r="L10" i="31" s="1"/>
  <c r="L33" i="31" a="1"/>
  <c r="L33" i="31" s="1"/>
  <c r="M45" i="31" a="1"/>
  <c r="M45" i="31" s="1"/>
  <c r="O45" i="31" s="1"/>
  <c r="N59" i="31" a="1"/>
  <c r="N59" i="31" s="1"/>
  <c r="M48" i="31" a="1"/>
  <c r="M48" i="31" s="1"/>
  <c r="O48" i="31" s="1"/>
  <c r="N37" i="31" a="1"/>
  <c r="N37" i="31" s="1"/>
  <c r="O37" i="31" s="1"/>
  <c r="L73" i="31" a="1"/>
  <c r="L73" i="31" s="1"/>
  <c r="O73" i="31" s="1"/>
  <c r="N62" i="31" a="1"/>
  <c r="N62" i="31" s="1"/>
  <c r="N46" i="31" a="1"/>
  <c r="N46" i="31" s="1"/>
  <c r="L40" i="31" a="1"/>
  <c r="L40" i="31" s="1"/>
  <c r="N14" i="31" a="1"/>
  <c r="N14" i="31" s="1"/>
  <c r="O14" i="31" s="1"/>
  <c r="L46" i="31" a="1"/>
  <c r="L46" i="31" s="1"/>
  <c r="N71" i="31" a="1"/>
  <c r="N71" i="31" s="1"/>
  <c r="O71" i="31" s="1"/>
  <c r="B154" i="14"/>
  <c r="C18" i="14"/>
  <c r="C20" i="14"/>
  <c r="C22" i="14"/>
  <c r="C24" i="14"/>
  <c r="C23" i="14"/>
  <c r="C17" i="14"/>
  <c r="C21" i="14"/>
  <c r="C25" i="14"/>
  <c r="C19" i="14"/>
  <c r="C16" i="14"/>
  <c r="K34" i="11"/>
  <c r="H34" i="11" s="1"/>
  <c r="E24" i="14"/>
  <c r="G55" i="25"/>
  <c r="D127" i="28"/>
  <c r="E44" i="11"/>
  <c r="I43" i="11"/>
  <c r="B46" i="25"/>
  <c r="D45" i="25"/>
  <c r="E32" i="25"/>
  <c r="C33" i="25"/>
  <c r="B35" i="11"/>
  <c r="F34" i="11"/>
  <c r="O2" i="31" l="1"/>
  <c r="O28" i="31"/>
  <c r="O40" i="31"/>
  <c r="O33" i="31"/>
  <c r="O49" i="31"/>
  <c r="O10" i="31"/>
  <c r="O7" i="31"/>
  <c r="O23" i="31"/>
  <c r="O59" i="31"/>
  <c r="O46" i="31"/>
  <c r="O20" i="31"/>
  <c r="O62" i="31"/>
  <c r="O78" i="31"/>
  <c r="B156" i="14"/>
  <c r="K35" i="11"/>
  <c r="E25" i="14"/>
  <c r="G56" i="25"/>
  <c r="G57" i="25" s="1"/>
  <c r="G58" i="25" s="1"/>
  <c r="G59" i="25" s="1"/>
  <c r="D130" i="28"/>
  <c r="E45" i="11"/>
  <c r="I44" i="11"/>
  <c r="C34" i="25"/>
  <c r="E33" i="25"/>
  <c r="D46" i="25"/>
  <c r="E38" i="27" s="1"/>
  <c r="B47" i="25"/>
  <c r="B36" i="11"/>
  <c r="B37" i="11" s="1"/>
  <c r="B38" i="11" s="1"/>
  <c r="F35" i="11"/>
  <c r="C26" i="14" s="1"/>
  <c r="G35" i="11" l="1"/>
  <c r="B158" i="14"/>
  <c r="K36" i="11"/>
  <c r="K37" i="11" s="1"/>
  <c r="K38" i="11" s="1"/>
  <c r="E26" i="14"/>
  <c r="B107" i="28"/>
  <c r="C107" i="28" s="1"/>
  <c r="E39" i="27"/>
  <c r="G60" i="25"/>
  <c r="D138" i="28"/>
  <c r="E46" i="11"/>
  <c r="I45" i="11"/>
  <c r="D47" i="25"/>
  <c r="B48" i="25"/>
  <c r="C35" i="25"/>
  <c r="E34" i="25"/>
  <c r="B39" i="11"/>
  <c r="F38" i="11"/>
  <c r="C27" i="14" l="1"/>
  <c r="B160" i="14"/>
  <c r="C28" i="14"/>
  <c r="K39" i="11"/>
  <c r="E27" i="14"/>
  <c r="B110" i="28"/>
  <c r="C110" i="28" s="1"/>
  <c r="E40" i="27"/>
  <c r="G61" i="25"/>
  <c r="D141" i="28"/>
  <c r="E47" i="11"/>
  <c r="I46" i="11"/>
  <c r="C36" i="25"/>
  <c r="E35" i="25"/>
  <c r="B49" i="25"/>
  <c r="D48" i="25"/>
  <c r="F39" i="11"/>
  <c r="B40" i="11"/>
  <c r="G38" i="11" l="1"/>
  <c r="H39" i="11"/>
  <c r="K40" i="11"/>
  <c r="E28" i="14"/>
  <c r="B113" i="28"/>
  <c r="C113" i="28" s="1"/>
  <c r="G62" i="25"/>
  <c r="D144" i="28"/>
  <c r="E48" i="11"/>
  <c r="I47" i="11"/>
  <c r="B50" i="25"/>
  <c r="B51" i="25" s="1"/>
  <c r="B52" i="25" s="1"/>
  <c r="D49" i="25"/>
  <c r="E36" i="25"/>
  <c r="C37" i="25"/>
  <c r="F40" i="11"/>
  <c r="B41" i="11"/>
  <c r="C29" i="14" l="1"/>
  <c r="G40" i="11"/>
  <c r="K41" i="11"/>
  <c r="H41" i="11" s="1"/>
  <c r="E29" i="14"/>
  <c r="G63" i="25"/>
  <c r="G64" i="25" s="1"/>
  <c r="G65" i="25" s="1"/>
  <c r="G66" i="25" s="1"/>
  <c r="D147" i="28"/>
  <c r="E49" i="11"/>
  <c r="I48" i="11"/>
  <c r="E37" i="25"/>
  <c r="C38" i="25"/>
  <c r="D52" i="25"/>
  <c r="B53" i="25"/>
  <c r="F41" i="11"/>
  <c r="B42" i="11"/>
  <c r="C30" i="14" l="1"/>
  <c r="K42" i="11"/>
  <c r="E30" i="14"/>
  <c r="G67" i="25"/>
  <c r="D155" i="28"/>
  <c r="E50" i="11"/>
  <c r="I49" i="11"/>
  <c r="B54" i="25"/>
  <c r="D53" i="25"/>
  <c r="C39" i="25"/>
  <c r="E38" i="25"/>
  <c r="B43" i="11"/>
  <c r="B44" i="11" s="1"/>
  <c r="B45" i="11" s="1"/>
  <c r="F42" i="11"/>
  <c r="C31" i="14" l="1"/>
  <c r="G42" i="11"/>
  <c r="K43" i="11"/>
  <c r="K44" i="11" s="1"/>
  <c r="K45" i="11" s="1"/>
  <c r="E31" i="14"/>
  <c r="B124" i="28"/>
  <c r="C124" i="28" s="1"/>
  <c r="G68" i="25"/>
  <c r="D158" i="28"/>
  <c r="E51" i="11"/>
  <c r="I50" i="11"/>
  <c r="E39" i="25"/>
  <c r="C40" i="25"/>
  <c r="D54" i="25"/>
  <c r="B55" i="25"/>
  <c r="B46" i="11"/>
  <c r="F45" i="11"/>
  <c r="H46" i="11" l="1"/>
  <c r="K46" i="11"/>
  <c r="E32" i="14"/>
  <c r="B127" i="28"/>
  <c r="C127" i="28" s="1"/>
  <c r="G69" i="25"/>
  <c r="D161" i="28"/>
  <c r="E52" i="11"/>
  <c r="I51" i="11"/>
  <c r="D55" i="25"/>
  <c r="B56" i="25"/>
  <c r="E40" i="25"/>
  <c r="C41" i="25"/>
  <c r="F46" i="11"/>
  <c r="B47" i="11"/>
  <c r="K47" i="11" l="1"/>
  <c r="B130" i="28"/>
  <c r="C130" i="28" s="1"/>
  <c r="G70" i="25"/>
  <c r="G71" i="25" s="1"/>
  <c r="G72" i="25" s="1"/>
  <c r="G73" i="25" s="1"/>
  <c r="D164" i="28"/>
  <c r="E53" i="11"/>
  <c r="I52" i="11"/>
  <c r="C42" i="25"/>
  <c r="E41" i="25"/>
  <c r="B57" i="25"/>
  <c r="B58" i="25" s="1"/>
  <c r="B59" i="25" s="1"/>
  <c r="D56" i="25"/>
  <c r="B48" i="11"/>
  <c r="F47" i="11"/>
  <c r="G47" i="11" l="1"/>
  <c r="E33" i="14"/>
  <c r="K48" i="11"/>
  <c r="E34" i="14"/>
  <c r="G74" i="25"/>
  <c r="D172" i="28"/>
  <c r="E54" i="11"/>
  <c r="I53" i="11"/>
  <c r="D59" i="25"/>
  <c r="B60" i="25"/>
  <c r="C43" i="25"/>
  <c r="E42" i="25"/>
  <c r="F48" i="11"/>
  <c r="B49" i="11"/>
  <c r="H48" i="11" l="1"/>
  <c r="K49" i="11"/>
  <c r="E35" i="14"/>
  <c r="G75" i="25"/>
  <c r="D175" i="28"/>
  <c r="E55" i="11"/>
  <c r="I54" i="11"/>
  <c r="C44" i="25"/>
  <c r="E43" i="25"/>
  <c r="D60" i="25"/>
  <c r="B61" i="25"/>
  <c r="B50" i="11"/>
  <c r="B51" i="11" s="1"/>
  <c r="B52" i="11" s="1"/>
  <c r="F49" i="11"/>
  <c r="G49" i="11" l="1"/>
  <c r="K50" i="11"/>
  <c r="K51" i="11" s="1"/>
  <c r="K52" i="11" s="1"/>
  <c r="E36" i="14"/>
  <c r="B141" i="28"/>
  <c r="C141" i="28" s="1"/>
  <c r="G76" i="25"/>
  <c r="D178" i="28"/>
  <c r="E56" i="11"/>
  <c r="I55" i="11"/>
  <c r="B62" i="25"/>
  <c r="D61" i="25"/>
  <c r="B144" i="28" s="1"/>
  <c r="C144" i="28" s="1"/>
  <c r="E44" i="25"/>
  <c r="C45" i="25"/>
  <c r="B53" i="11"/>
  <c r="F52" i="11"/>
  <c r="H53" i="11" l="1"/>
  <c r="K53" i="11"/>
  <c r="E37" i="14"/>
  <c r="G77" i="25"/>
  <c r="G78" i="25" s="1"/>
  <c r="G79" i="25" s="1"/>
  <c r="G80" i="25" s="1"/>
  <c r="D181" i="28"/>
  <c r="E57" i="11"/>
  <c r="I56" i="11"/>
  <c r="E45" i="25"/>
  <c r="C46" i="25"/>
  <c r="D62" i="25"/>
  <c r="B63" i="25"/>
  <c r="B54" i="11"/>
  <c r="F53" i="11"/>
  <c r="G52" i="11" l="1"/>
  <c r="K54" i="11"/>
  <c r="E38" i="14"/>
  <c r="B147" i="28"/>
  <c r="C147" i="28" s="1"/>
  <c r="D189" i="28"/>
  <c r="G81" i="25"/>
  <c r="E58" i="11"/>
  <c r="I57" i="11"/>
  <c r="D63" i="25"/>
  <c r="B64" i="25"/>
  <c r="B65" i="25" s="1"/>
  <c r="B66" i="25" s="1"/>
  <c r="C47" i="25"/>
  <c r="E46" i="25"/>
  <c r="B55" i="11"/>
  <c r="F54" i="11"/>
  <c r="G54" i="11" l="1"/>
  <c r="K55" i="11"/>
  <c r="G82" i="25"/>
  <c r="D192" i="28"/>
  <c r="E59" i="11"/>
  <c r="I58" i="11"/>
  <c r="E47" i="25"/>
  <c r="C48" i="25"/>
  <c r="D66" i="25"/>
  <c r="B67" i="25"/>
  <c r="B56" i="11"/>
  <c r="F55" i="11"/>
  <c r="E39" i="14" s="1"/>
  <c r="H55" i="11" l="1"/>
  <c r="K56" i="11"/>
  <c r="G83" i="25"/>
  <c r="D195" i="28"/>
  <c r="E60" i="11"/>
  <c r="I59" i="11"/>
  <c r="D67" i="25"/>
  <c r="B68" i="25"/>
  <c r="E48" i="25"/>
  <c r="C49" i="25"/>
  <c r="B57" i="11"/>
  <c r="B58" i="11" s="1"/>
  <c r="B59" i="11" s="1"/>
  <c r="F56" i="11"/>
  <c r="E40" i="14" s="1"/>
  <c r="G56" i="11" l="1"/>
  <c r="K57" i="11"/>
  <c r="K58" i="11" s="1"/>
  <c r="K59" i="11" s="1"/>
  <c r="B158" i="28"/>
  <c r="C158" i="28" s="1"/>
  <c r="G84" i="25"/>
  <c r="G85" i="25" s="1"/>
  <c r="G86" i="25" s="1"/>
  <c r="G87" i="25" s="1"/>
  <c r="D198" i="28"/>
  <c r="E61" i="11"/>
  <c r="I60" i="11"/>
  <c r="C50" i="25"/>
  <c r="E49" i="25"/>
  <c r="D68" i="25"/>
  <c r="B69" i="25"/>
  <c r="B60" i="11"/>
  <c r="F59" i="11"/>
  <c r="G59" i="11" l="1"/>
  <c r="E41" i="14"/>
  <c r="K60" i="11"/>
  <c r="E42" i="14"/>
  <c r="B161" i="28"/>
  <c r="C161" i="28" s="1"/>
  <c r="G88" i="25"/>
  <c r="D206" i="28"/>
  <c r="E62" i="11"/>
  <c r="I61" i="11"/>
  <c r="B70" i="25"/>
  <c r="D69" i="25"/>
  <c r="C51" i="25"/>
  <c r="E50" i="25"/>
  <c r="B61" i="11"/>
  <c r="F60" i="11"/>
  <c r="H60" i="11" l="1"/>
  <c r="K61" i="11"/>
  <c r="E43" i="14"/>
  <c r="B164" i="28"/>
  <c r="C164" i="28" s="1"/>
  <c r="G89" i="25"/>
  <c r="D209" i="28"/>
  <c r="E63" i="11"/>
  <c r="I62" i="11"/>
  <c r="E51" i="25"/>
  <c r="C52" i="25"/>
  <c r="D70" i="25"/>
  <c r="B71" i="25"/>
  <c r="B72" i="25" s="1"/>
  <c r="B73" i="25" s="1"/>
  <c r="B62" i="11"/>
  <c r="F61" i="11"/>
  <c r="G61" i="11" l="1"/>
  <c r="K62" i="11"/>
  <c r="G90" i="25"/>
  <c r="D212" i="28"/>
  <c r="B61" i="13"/>
  <c r="B141" i="13"/>
  <c r="B121" i="13"/>
  <c r="B101" i="13"/>
  <c r="B161" i="13"/>
  <c r="B81" i="13"/>
  <c r="E64" i="11"/>
  <c r="I63" i="11"/>
  <c r="B74" i="25"/>
  <c r="D73" i="25"/>
  <c r="A24" i="27" s="1"/>
  <c r="A25" i="27" s="1"/>
  <c r="E52" i="25"/>
  <c r="C53" i="25"/>
  <c r="F62" i="11"/>
  <c r="E44" i="14" s="1"/>
  <c r="B63" i="11"/>
  <c r="H62" i="11" l="1"/>
  <c r="D154" i="13"/>
  <c r="D125" i="13"/>
  <c r="D91" i="13"/>
  <c r="D62" i="13"/>
  <c r="D28" i="13"/>
  <c r="D51" i="13"/>
  <c r="D142" i="13"/>
  <c r="D45" i="13"/>
  <c r="D8" i="13"/>
  <c r="D165" i="13"/>
  <c r="D68" i="13"/>
  <c r="D2" i="13"/>
  <c r="D151" i="13"/>
  <c r="D122" i="13"/>
  <c r="D88" i="13"/>
  <c r="D54" i="13"/>
  <c r="D25" i="13"/>
  <c r="D148" i="13"/>
  <c r="D85" i="13"/>
  <c r="D14" i="13"/>
  <c r="D74" i="13"/>
  <c r="D131" i="13"/>
  <c r="D34" i="13"/>
  <c r="D128" i="13"/>
  <c r="D65" i="13"/>
  <c r="D114" i="13"/>
  <c r="D22" i="13"/>
  <c r="D145" i="13"/>
  <c r="D111" i="13"/>
  <c r="D82" i="13"/>
  <c r="D48" i="13"/>
  <c r="D11" i="13"/>
  <c r="D171" i="13"/>
  <c r="D108" i="13"/>
  <c r="D102" i="13"/>
  <c r="D168" i="13"/>
  <c r="D134" i="13"/>
  <c r="D105" i="13"/>
  <c r="D71" i="13"/>
  <c r="D42" i="13"/>
  <c r="D5" i="13"/>
  <c r="D162" i="13"/>
  <c r="D94" i="13"/>
  <c r="D31" i="13"/>
  <c r="B19" i="28"/>
  <c r="C19" i="28" s="1"/>
  <c r="B36" i="28"/>
  <c r="C36" i="28" s="1"/>
  <c r="B53" i="28"/>
  <c r="C53" i="28" s="1"/>
  <c r="B70" i="28"/>
  <c r="C70" i="28" s="1"/>
  <c r="B87" i="28"/>
  <c r="C87" i="28" s="1"/>
  <c r="B104" i="28"/>
  <c r="C104" i="28" s="1"/>
  <c r="B121" i="28"/>
  <c r="C121" i="28" s="1"/>
  <c r="B138" i="28"/>
  <c r="C138" i="28" s="1"/>
  <c r="D179" i="13"/>
  <c r="C161" i="13"/>
  <c r="D177" i="13" s="1"/>
  <c r="D178" i="13"/>
  <c r="D139" i="13"/>
  <c r="D138" i="13"/>
  <c r="C121" i="13"/>
  <c r="D137" i="13" s="1"/>
  <c r="D79" i="13"/>
  <c r="C61" i="13"/>
  <c r="D77" i="13" s="1"/>
  <c r="D78" i="13"/>
  <c r="D119" i="13"/>
  <c r="C101" i="13"/>
  <c r="D117" i="13" s="1"/>
  <c r="D118" i="13"/>
  <c r="D159" i="13"/>
  <c r="C141" i="13"/>
  <c r="D157" i="13" s="1"/>
  <c r="D158" i="13"/>
  <c r="D99" i="13"/>
  <c r="D98" i="13"/>
  <c r="C81" i="13"/>
  <c r="D97" i="13" s="1"/>
  <c r="A30" i="27"/>
  <c r="A44" i="27"/>
  <c r="A40" i="27"/>
  <c r="A39" i="27"/>
  <c r="A14" i="27"/>
  <c r="A15" i="27" s="1"/>
  <c r="A31" i="27"/>
  <c r="A28" i="27"/>
  <c r="A38" i="27"/>
  <c r="A43" i="27"/>
  <c r="A26" i="27"/>
  <c r="A27" i="27" s="1"/>
  <c r="A47" i="27"/>
  <c r="A12" i="27"/>
  <c r="A13" i="27" s="1"/>
  <c r="A16" i="27"/>
  <c r="A17" i="27" s="1"/>
  <c r="A8" i="27"/>
  <c r="A9" i="27" s="1"/>
  <c r="A18" i="27"/>
  <c r="A19" i="27" s="1"/>
  <c r="A45" i="27"/>
  <c r="A35" i="27"/>
  <c r="A20" i="27"/>
  <c r="A21" i="27" s="1"/>
  <c r="A37" i="27"/>
  <c r="A33" i="27"/>
  <c r="A36" i="27"/>
  <c r="A22" i="27"/>
  <c r="A23" i="27" s="1"/>
  <c r="A48" i="27"/>
  <c r="A10" i="27"/>
  <c r="A11" i="27" s="1"/>
  <c r="A32" i="27"/>
  <c r="A4" i="27"/>
  <c r="A5" i="27" s="1"/>
  <c r="A29" i="27"/>
  <c r="A46" i="27"/>
  <c r="A6" i="27"/>
  <c r="A7" i="27" s="1"/>
  <c r="A42" i="27"/>
  <c r="A41" i="27"/>
  <c r="K63" i="11"/>
  <c r="G63" i="11" s="1"/>
  <c r="D215" i="28"/>
  <c r="G91" i="25"/>
  <c r="G92" i="25" s="1"/>
  <c r="G93" i="25" s="1"/>
  <c r="G94" i="25" s="1"/>
  <c r="E65" i="11"/>
  <c r="B5" i="13"/>
  <c r="I64" i="11"/>
  <c r="B2" i="13"/>
  <c r="B34" i="13"/>
  <c r="B31" i="13"/>
  <c r="B25" i="13"/>
  <c r="B62" i="13"/>
  <c r="B28" i="13"/>
  <c r="B14" i="13"/>
  <c r="B11" i="13"/>
  <c r="B22" i="13"/>
  <c r="B8" i="13"/>
  <c r="B131" i="13"/>
  <c r="B162" i="13"/>
  <c r="B82" i="13"/>
  <c r="B45" i="13"/>
  <c r="B125" i="13"/>
  <c r="B65" i="13"/>
  <c r="B42" i="13"/>
  <c r="B128" i="13"/>
  <c r="B122" i="13"/>
  <c r="B51" i="13"/>
  <c r="B142" i="13"/>
  <c r="B48" i="13"/>
  <c r="B102" i="13"/>
  <c r="B165" i="13"/>
  <c r="B68" i="13"/>
  <c r="B54" i="13"/>
  <c r="B145" i="13"/>
  <c r="B134" i="13"/>
  <c r="B105" i="13"/>
  <c r="B85" i="13"/>
  <c r="B148" i="13"/>
  <c r="B168" i="13"/>
  <c r="B108" i="13"/>
  <c r="B71" i="13"/>
  <c r="B88" i="13"/>
  <c r="B91" i="13"/>
  <c r="B171" i="13"/>
  <c r="B74" i="13"/>
  <c r="B111" i="13"/>
  <c r="B151" i="13"/>
  <c r="B114" i="13"/>
  <c r="B154" i="13"/>
  <c r="B94" i="13"/>
  <c r="E53" i="25"/>
  <c r="C54" i="25"/>
  <c r="D74" i="25"/>
  <c r="A49" i="27" s="1"/>
  <c r="B75" i="25"/>
  <c r="B64" i="11"/>
  <c r="B65" i="11" s="1"/>
  <c r="B66" i="11" s="1"/>
  <c r="F63" i="11"/>
  <c r="B174" i="13" s="1"/>
  <c r="D174" i="13" l="1"/>
  <c r="C174" i="13"/>
  <c r="C68" i="13"/>
  <c r="C151" i="13"/>
  <c r="C168" i="13"/>
  <c r="C165" i="13"/>
  <c r="C65" i="13"/>
  <c r="C42" i="13"/>
  <c r="D44" i="13"/>
  <c r="C111" i="13"/>
  <c r="C148" i="13"/>
  <c r="C102" i="13"/>
  <c r="C125" i="13"/>
  <c r="C128" i="13"/>
  <c r="C108" i="13"/>
  <c r="C74" i="13"/>
  <c r="C28" i="13"/>
  <c r="C45" i="13"/>
  <c r="C105" i="13"/>
  <c r="C62" i="13"/>
  <c r="C154" i="13"/>
  <c r="C114" i="13"/>
  <c r="C22" i="13"/>
  <c r="C85" i="13"/>
  <c r="C171" i="13"/>
  <c r="C142" i="13"/>
  <c r="C82" i="13"/>
  <c r="C91" i="13"/>
  <c r="C134" i="13"/>
  <c r="C51" i="13"/>
  <c r="C162" i="13"/>
  <c r="C25" i="13"/>
  <c r="C71" i="13"/>
  <c r="C48" i="13"/>
  <c r="C94" i="13"/>
  <c r="C88" i="13"/>
  <c r="C145" i="13"/>
  <c r="D124" i="13"/>
  <c r="C122" i="13"/>
  <c r="C131" i="13"/>
  <c r="C31" i="13"/>
  <c r="C54" i="13"/>
  <c r="C34" i="13"/>
  <c r="C2" i="13"/>
  <c r="C11" i="13"/>
  <c r="C14" i="13"/>
  <c r="C5" i="13"/>
  <c r="C8" i="13"/>
  <c r="E45" i="14"/>
  <c r="K64" i="11"/>
  <c r="K65" i="11" s="1"/>
  <c r="K66" i="11" s="1"/>
  <c r="B175" i="28"/>
  <c r="C175" i="28" s="1"/>
  <c r="G95" i="25"/>
  <c r="D223" i="28"/>
  <c r="E66" i="11"/>
  <c r="I65" i="11"/>
  <c r="D75" i="25"/>
  <c r="B178" i="28" s="1"/>
  <c r="C178" i="28" s="1"/>
  <c r="B76" i="25"/>
  <c r="C55" i="25"/>
  <c r="E54" i="25"/>
  <c r="B67" i="11"/>
  <c r="F66" i="11"/>
  <c r="K67" i="11" l="1"/>
  <c r="G96" i="25"/>
  <c r="D226" i="28"/>
  <c r="E67" i="11"/>
  <c r="I66" i="11"/>
  <c r="B181" i="13"/>
  <c r="E55" i="25"/>
  <c r="C56" i="25"/>
  <c r="D76" i="25"/>
  <c r="B77" i="25"/>
  <c r="F67" i="11"/>
  <c r="B68" i="11"/>
  <c r="D198" i="13" l="1"/>
  <c r="D199" i="13"/>
  <c r="C181" i="13"/>
  <c r="D197" i="13" s="1"/>
  <c r="K68" i="11"/>
  <c r="B181" i="28"/>
  <c r="C181" i="28" s="1"/>
  <c r="G97" i="25"/>
  <c r="D229" i="28"/>
  <c r="E68" i="11"/>
  <c r="I67" i="11"/>
  <c r="B78" i="25"/>
  <c r="B79" i="25" s="1"/>
  <c r="B80" i="25" s="1"/>
  <c r="D77" i="25"/>
  <c r="E56" i="25"/>
  <c r="C57" i="25"/>
  <c r="B69" i="11"/>
  <c r="F68" i="11"/>
  <c r="B81" i="25" l="1"/>
  <c r="B82" i="25" s="1"/>
  <c r="D80" i="25"/>
  <c r="K69" i="11"/>
  <c r="G98" i="25"/>
  <c r="G99" i="25" s="1"/>
  <c r="G100" i="25" s="1"/>
  <c r="G101" i="25" s="1"/>
  <c r="D232" i="28"/>
  <c r="E69" i="11"/>
  <c r="I68" i="11"/>
  <c r="C58" i="25"/>
  <c r="E57" i="25"/>
  <c r="F69" i="11"/>
  <c r="B70" i="11"/>
  <c r="D81" i="25" l="1"/>
  <c r="B192" i="28" s="1"/>
  <c r="C192" i="28" s="1"/>
  <c r="K70" i="11"/>
  <c r="G102" i="25"/>
  <c r="D240" i="28"/>
  <c r="E70" i="11"/>
  <c r="I69" i="11"/>
  <c r="D82" i="25"/>
  <c r="B83" i="25"/>
  <c r="C59" i="25"/>
  <c r="E58" i="25"/>
  <c r="B71" i="11"/>
  <c r="B72" i="11" s="1"/>
  <c r="B73" i="11" s="1"/>
  <c r="F70" i="11"/>
  <c r="K71" i="11" l="1"/>
  <c r="K72" i="11" s="1"/>
  <c r="K73" i="11" s="1"/>
  <c r="B195" i="28"/>
  <c r="C195" i="28" s="1"/>
  <c r="G103" i="25"/>
  <c r="D243" i="28"/>
  <c r="E71" i="11"/>
  <c r="I70" i="11"/>
  <c r="E59" i="25"/>
  <c r="C60" i="25"/>
  <c r="D83" i="25"/>
  <c r="B198" i="28" s="1"/>
  <c r="C198" i="28" s="1"/>
  <c r="B84" i="25"/>
  <c r="B74" i="11"/>
  <c r="F73" i="11"/>
  <c r="A7" i="14" s="1"/>
  <c r="A27" i="14" l="1"/>
  <c r="A14" i="14"/>
  <c r="A3" i="14"/>
  <c r="A16" i="14"/>
  <c r="A84" i="14"/>
  <c r="G73" i="11"/>
  <c r="A5" i="14"/>
  <c r="A32" i="14"/>
  <c r="A36" i="14"/>
  <c r="A2" i="14"/>
  <c r="A17" i="14"/>
  <c r="A10" i="14"/>
  <c r="A15" i="14"/>
  <c r="A12" i="14"/>
  <c r="A4" i="14"/>
  <c r="A20" i="14"/>
  <c r="A40" i="14"/>
  <c r="A31" i="14"/>
  <c r="A23" i="14"/>
  <c r="A29" i="14"/>
  <c r="A6" i="14"/>
  <c r="A13" i="14"/>
  <c r="A25" i="14"/>
  <c r="A28" i="14"/>
  <c r="A9" i="14"/>
  <c r="A26" i="14"/>
  <c r="A41" i="14"/>
  <c r="A34" i="14"/>
  <c r="A46" i="14"/>
  <c r="A18" i="14"/>
  <c r="A42" i="14"/>
  <c r="A19" i="14"/>
  <c r="A45" i="14"/>
  <c r="A33" i="14"/>
  <c r="A35" i="14"/>
  <c r="A38" i="14"/>
  <c r="A8" i="14"/>
  <c r="A24" i="14"/>
  <c r="A21" i="14"/>
  <c r="A11" i="14"/>
  <c r="A30" i="14"/>
  <c r="A39" i="14"/>
  <c r="A43" i="14"/>
  <c r="E46" i="14"/>
  <c r="A44" i="14"/>
  <c r="A37" i="14"/>
  <c r="A22" i="14"/>
  <c r="E47" i="14"/>
  <c r="K74" i="11"/>
  <c r="G104" i="25"/>
  <c r="D246" i="28"/>
  <c r="E72" i="11"/>
  <c r="I71" i="11"/>
  <c r="D84" i="25"/>
  <c r="B85" i="25"/>
  <c r="B86" i="25" s="1"/>
  <c r="B87" i="25" s="1"/>
  <c r="E60" i="25"/>
  <c r="C61" i="25"/>
  <c r="F74" i="11"/>
  <c r="B75" i="11"/>
  <c r="H74" i="11" l="1"/>
  <c r="E48" i="14"/>
  <c r="K75" i="11"/>
  <c r="G105" i="25"/>
  <c r="G106" i="25" s="1"/>
  <c r="G107" i="25" s="1"/>
  <c r="G108" i="25" s="1"/>
  <c r="D249" i="28"/>
  <c r="E73" i="11"/>
  <c r="I72" i="11"/>
  <c r="E61" i="25"/>
  <c r="C62" i="25"/>
  <c r="D87" i="25"/>
  <c r="B88" i="25"/>
  <c r="B76" i="11"/>
  <c r="F75" i="11"/>
  <c r="G75" i="11" l="1"/>
  <c r="H76" i="11"/>
  <c r="K76" i="11"/>
  <c r="G109" i="25"/>
  <c r="D257" i="28"/>
  <c r="E74" i="11"/>
  <c r="I73" i="11"/>
  <c r="B89" i="25"/>
  <c r="D88" i="25"/>
  <c r="C63" i="25"/>
  <c r="E62" i="25"/>
  <c r="B77" i="11"/>
  <c r="F76" i="11"/>
  <c r="E49" i="14" s="1"/>
  <c r="K77" i="11" l="1"/>
  <c r="G77" i="11" s="1"/>
  <c r="B209" i="28"/>
  <c r="C209" i="28" s="1"/>
  <c r="G110" i="25"/>
  <c r="D260" i="28"/>
  <c r="E75" i="11"/>
  <c r="I74" i="11"/>
  <c r="E63" i="25"/>
  <c r="C64" i="25"/>
  <c r="B90" i="25"/>
  <c r="D89" i="25"/>
  <c r="F77" i="11"/>
  <c r="E50" i="14" s="1"/>
  <c r="B78" i="11"/>
  <c r="B79" i="11" s="1"/>
  <c r="B80" i="11" s="1"/>
  <c r="B91" i="25" l="1"/>
  <c r="D90" i="25"/>
  <c r="B215" i="28" s="1"/>
  <c r="C215" i="28" s="1"/>
  <c r="B81" i="11"/>
  <c r="F81" i="11" s="1"/>
  <c r="F80" i="11"/>
  <c r="E51" i="14" s="1"/>
  <c r="K78" i="11"/>
  <c r="K79" i="11" s="1"/>
  <c r="K80" i="11" s="1"/>
  <c r="K81" i="11" s="1"/>
  <c r="B212" i="28"/>
  <c r="C212" i="28" s="1"/>
  <c r="G111" i="25"/>
  <c r="D263" i="28"/>
  <c r="E76" i="11"/>
  <c r="I75" i="11"/>
  <c r="E64" i="25"/>
  <c r="C65" i="25"/>
  <c r="B92" i="25" l="1"/>
  <c r="B93" i="25" s="1"/>
  <c r="B94" i="25" s="1"/>
  <c r="D91" i="25"/>
  <c r="E53" i="14"/>
  <c r="E52" i="14"/>
  <c r="B82" i="11"/>
  <c r="B83" i="11" s="1"/>
  <c r="K82" i="11"/>
  <c r="G112" i="25"/>
  <c r="G113" i="25" s="1"/>
  <c r="G114" i="25" s="1"/>
  <c r="G115" i="25" s="1"/>
  <c r="D266" i="28"/>
  <c r="E77" i="11"/>
  <c r="I76" i="11"/>
  <c r="C66" i="25"/>
  <c r="E65" i="25"/>
  <c r="H81" i="11" l="1"/>
  <c r="G82" i="11"/>
  <c r="G80" i="11"/>
  <c r="F82" i="11"/>
  <c r="D94" i="25"/>
  <c r="B95" i="25"/>
  <c r="E54" i="14"/>
  <c r="K83" i="11"/>
  <c r="G116" i="25"/>
  <c r="D274" i="28"/>
  <c r="E78" i="11"/>
  <c r="I77" i="11"/>
  <c r="C67" i="25"/>
  <c r="E66" i="25"/>
  <c r="B84" i="11"/>
  <c r="F83" i="11"/>
  <c r="H83" i="11" l="1"/>
  <c r="D95" i="25"/>
  <c r="B226" i="28" s="1"/>
  <c r="C226" i="28" s="1"/>
  <c r="B96" i="25"/>
  <c r="K84" i="11"/>
  <c r="G117" i="25"/>
  <c r="D277" i="28"/>
  <c r="E79" i="11"/>
  <c r="I78" i="11"/>
  <c r="E67" i="25"/>
  <c r="C68" i="25"/>
  <c r="B85" i="11"/>
  <c r="B86" i="11" s="1"/>
  <c r="B87" i="11" s="1"/>
  <c r="F84" i="11"/>
  <c r="E55" i="14" s="1"/>
  <c r="G84" i="11" l="1"/>
  <c r="D96" i="25"/>
  <c r="B229" i="28" s="1"/>
  <c r="C229" i="28" s="1"/>
  <c r="B97" i="25"/>
  <c r="K85" i="11"/>
  <c r="K86" i="11" s="1"/>
  <c r="K87" i="11" s="1"/>
  <c r="G118" i="25"/>
  <c r="D280" i="28"/>
  <c r="E80" i="11"/>
  <c r="I79" i="11"/>
  <c r="E68" i="25"/>
  <c r="C69" i="25"/>
  <c r="B88" i="11"/>
  <c r="F87" i="11"/>
  <c r="G87" i="11" l="1"/>
  <c r="B98" i="25"/>
  <c r="D97" i="25"/>
  <c r="B232" i="28" s="1"/>
  <c r="C232" i="28" s="1"/>
  <c r="E57" i="14"/>
  <c r="E56" i="14"/>
  <c r="K88" i="11"/>
  <c r="G119" i="25"/>
  <c r="G120" i="25" s="1"/>
  <c r="G121" i="25" s="1"/>
  <c r="G122" i="25" s="1"/>
  <c r="G123" i="25" s="1"/>
  <c r="G124" i="25" s="1"/>
  <c r="G125" i="25" s="1"/>
  <c r="G126" i="25" s="1"/>
  <c r="G127" i="25" s="1"/>
  <c r="D283" i="28"/>
  <c r="E81" i="11"/>
  <c r="I80" i="11"/>
  <c r="E69" i="25"/>
  <c r="C70" i="25"/>
  <c r="F88" i="11"/>
  <c r="B89" i="11"/>
  <c r="H88" i="11" l="1"/>
  <c r="D98" i="25"/>
  <c r="B99" i="25"/>
  <c r="B100" i="25" s="1"/>
  <c r="B101" i="25" s="1"/>
  <c r="E58" i="14"/>
  <c r="K89" i="11"/>
  <c r="E82" i="11"/>
  <c r="I81" i="11"/>
  <c r="C71" i="25"/>
  <c r="E70" i="25"/>
  <c r="F89" i="11"/>
  <c r="B90" i="11"/>
  <c r="G89" i="11" l="1"/>
  <c r="B102" i="25"/>
  <c r="D101" i="25"/>
  <c r="B91" i="11"/>
  <c r="F90" i="11"/>
  <c r="E59" i="14"/>
  <c r="K90" i="11"/>
  <c r="K91" i="11" s="1"/>
  <c r="K92" i="11" s="1"/>
  <c r="K93" i="11" s="1"/>
  <c r="K94" i="11" s="1"/>
  <c r="E83" i="11"/>
  <c r="I82" i="11"/>
  <c r="E71" i="25"/>
  <c r="C72" i="25"/>
  <c r="A54" i="27" l="1"/>
  <c r="A53" i="27"/>
  <c r="A56" i="27"/>
  <c r="A55" i="27"/>
  <c r="A58" i="27"/>
  <c r="B103" i="25"/>
  <c r="D102" i="25"/>
  <c r="B243" i="28" s="1"/>
  <c r="C243" i="28" s="1"/>
  <c r="A59" i="27"/>
  <c r="A65" i="27"/>
  <c r="A62" i="27"/>
  <c r="A63" i="27"/>
  <c r="A61" i="27"/>
  <c r="A60" i="27"/>
  <c r="B92" i="11"/>
  <c r="B93" i="11" s="1"/>
  <c r="B94" i="11" s="1"/>
  <c r="B95" i="11" s="1"/>
  <c r="F95" i="11" s="1"/>
  <c r="F91" i="11"/>
  <c r="K95" i="11"/>
  <c r="E84" i="11"/>
  <c r="I83" i="11"/>
  <c r="E72" i="25"/>
  <c r="C73" i="25"/>
  <c r="H90" i="11" l="1"/>
  <c r="G91" i="11"/>
  <c r="H95" i="11"/>
  <c r="A51" i="27"/>
  <c r="A52" i="27"/>
  <c r="A64" i="27"/>
  <c r="A57" i="27"/>
  <c r="A50" i="27"/>
  <c r="D103" i="25"/>
  <c r="B104" i="25"/>
  <c r="B96" i="11"/>
  <c r="B97" i="11" s="1"/>
  <c r="F94" i="11"/>
  <c r="E60" i="14"/>
  <c r="K96" i="11"/>
  <c r="E85" i="11"/>
  <c r="I84" i="11"/>
  <c r="C74" i="25"/>
  <c r="E73" i="25"/>
  <c r="D105" i="25"/>
  <c r="G94" i="11" l="1"/>
  <c r="F96" i="11"/>
  <c r="G96" i="11"/>
  <c r="B246" i="28"/>
  <c r="C246" i="28" s="1"/>
  <c r="D104" i="25"/>
  <c r="B249" i="28" s="1"/>
  <c r="C249" i="28" s="1"/>
  <c r="B105" i="25"/>
  <c r="B106" i="25" s="1"/>
  <c r="B107" i="25" s="1"/>
  <c r="B108" i="25" s="1"/>
  <c r="D108" i="25" s="1"/>
  <c r="E61" i="14"/>
  <c r="E62" i="14"/>
  <c r="K97" i="11"/>
  <c r="E86" i="11"/>
  <c r="I85" i="11"/>
  <c r="C75" i="25"/>
  <c r="E74" i="25"/>
  <c r="B98" i="11"/>
  <c r="F97" i="11"/>
  <c r="H97" i="11" l="1"/>
  <c r="B109" i="25"/>
  <c r="B110" i="25" s="1"/>
  <c r="E63" i="14"/>
  <c r="K98" i="11"/>
  <c r="E87" i="11"/>
  <c r="I86" i="11"/>
  <c r="E75" i="25"/>
  <c r="C76" i="25"/>
  <c r="B99" i="11"/>
  <c r="B100" i="11" s="1"/>
  <c r="B101" i="11" s="1"/>
  <c r="F98" i="11"/>
  <c r="G98" i="11" l="1"/>
  <c r="D109" i="25"/>
  <c r="B260" i="28" s="1"/>
  <c r="C260" i="28" s="1"/>
  <c r="E64" i="14"/>
  <c r="A61" i="14"/>
  <c r="K99" i="11"/>
  <c r="K100" i="11" s="1"/>
  <c r="K101" i="11" s="1"/>
  <c r="E88" i="11"/>
  <c r="I87" i="11"/>
  <c r="D110" i="25"/>
  <c r="B111" i="25"/>
  <c r="E76" i="25"/>
  <c r="C77" i="25"/>
  <c r="F101" i="11"/>
  <c r="B102" i="11"/>
  <c r="A56" i="14" l="1"/>
  <c r="A106" i="14"/>
  <c r="A104" i="14"/>
  <c r="G101" i="11"/>
  <c r="A57" i="14"/>
  <c r="A58" i="14"/>
  <c r="A63" i="14"/>
  <c r="A60" i="14"/>
  <c r="A49" i="14"/>
  <c r="A59" i="14"/>
  <c r="A62" i="14"/>
  <c r="E65" i="14"/>
  <c r="A54" i="14"/>
  <c r="A55" i="14"/>
  <c r="A48" i="14"/>
  <c r="A50" i="14"/>
  <c r="A51" i="14"/>
  <c r="A47" i="14"/>
  <c r="A53" i="14"/>
  <c r="A52" i="14"/>
  <c r="K102" i="11"/>
  <c r="B263" i="28"/>
  <c r="C263" i="28" s="1"/>
  <c r="E89" i="11"/>
  <c r="I88" i="11"/>
  <c r="E77" i="25"/>
  <c r="C78" i="25"/>
  <c r="D111" i="25"/>
  <c r="B266" i="28" s="1"/>
  <c r="C266" i="28" s="1"/>
  <c r="B112" i="25"/>
  <c r="F102" i="11"/>
  <c r="A64" i="14" s="1"/>
  <c r="B103" i="11"/>
  <c r="H102" i="11" l="1"/>
  <c r="K103" i="11"/>
  <c r="E90" i="11"/>
  <c r="I89" i="11"/>
  <c r="B113" i="25"/>
  <c r="B114" i="25" s="1"/>
  <c r="B115" i="25" s="1"/>
  <c r="D112" i="25"/>
  <c r="C79" i="25"/>
  <c r="E78" i="25"/>
  <c r="B104" i="11"/>
  <c r="F103" i="11"/>
  <c r="E66" i="14" s="1"/>
  <c r="G103" i="11" l="1"/>
  <c r="K104" i="11"/>
  <c r="A67" i="27"/>
  <c r="E91" i="11"/>
  <c r="I90" i="11"/>
  <c r="E79" i="25"/>
  <c r="C80" i="25"/>
  <c r="D115" i="25"/>
  <c r="B116" i="25"/>
  <c r="B105" i="11"/>
  <c r="F104" i="11"/>
  <c r="E67" i="14" s="1"/>
  <c r="H104" i="11" l="1"/>
  <c r="A69" i="27"/>
  <c r="A66" i="27"/>
  <c r="A68" i="27"/>
  <c r="A72" i="27"/>
  <c r="A73" i="27"/>
  <c r="A70" i="27"/>
  <c r="K105" i="11"/>
  <c r="A71" i="27"/>
  <c r="E92" i="11"/>
  <c r="I91" i="11"/>
  <c r="D116" i="25"/>
  <c r="B117" i="25"/>
  <c r="E80" i="25"/>
  <c r="C81" i="25"/>
  <c r="B106" i="11"/>
  <c r="B107" i="11" s="1"/>
  <c r="B108" i="11" s="1"/>
  <c r="F105" i="11"/>
  <c r="K106" i="11" l="1"/>
  <c r="K107" i="11" s="1"/>
  <c r="K108" i="11" s="1"/>
  <c r="B277" i="28"/>
  <c r="C277" i="28" s="1"/>
  <c r="E93" i="11"/>
  <c r="I92" i="11"/>
  <c r="C82" i="25"/>
  <c r="E81" i="25"/>
  <c r="B118" i="25"/>
  <c r="D117" i="25"/>
  <c r="B280" i="28" s="1"/>
  <c r="C280" i="28" s="1"/>
  <c r="B109" i="11"/>
  <c r="F108" i="11"/>
  <c r="E68" i="14" s="1"/>
  <c r="E69" i="14" l="1"/>
  <c r="K109" i="11"/>
  <c r="E94" i="11"/>
  <c r="I93" i="11"/>
  <c r="D118" i="25"/>
  <c r="B119" i="25"/>
  <c r="C83" i="25"/>
  <c r="E82" i="25"/>
  <c r="B110" i="11"/>
  <c r="F109" i="11"/>
  <c r="G108" i="11" l="1"/>
  <c r="H109" i="11"/>
  <c r="B120" i="25"/>
  <c r="B121" i="25" s="1"/>
  <c r="B122" i="25" s="1"/>
  <c r="D119" i="25"/>
  <c r="E70" i="14"/>
  <c r="K110" i="11"/>
  <c r="B283" i="28"/>
  <c r="C283" i="28" s="1"/>
  <c r="C31" i="27"/>
  <c r="C52" i="27"/>
  <c r="C36" i="27"/>
  <c r="C63" i="27"/>
  <c r="C67" i="27"/>
  <c r="C43" i="27"/>
  <c r="C48" i="27"/>
  <c r="C70" i="27"/>
  <c r="C29" i="27"/>
  <c r="C37" i="27"/>
  <c r="C74" i="27"/>
  <c r="C73" i="27"/>
  <c r="C42" i="27"/>
  <c r="C35" i="27"/>
  <c r="C50" i="27"/>
  <c r="C38" i="27"/>
  <c r="C49" i="27"/>
  <c r="C32" i="27"/>
  <c r="C34" i="27"/>
  <c r="C46" i="27"/>
  <c r="C71" i="27"/>
  <c r="C58" i="27"/>
  <c r="C57" i="27"/>
  <c r="C72" i="27"/>
  <c r="C66" i="27"/>
  <c r="C59" i="27"/>
  <c r="C68" i="27"/>
  <c r="C12" i="27"/>
  <c r="C13" i="27" s="1"/>
  <c r="C69" i="27"/>
  <c r="C55" i="27"/>
  <c r="C51" i="27"/>
  <c r="C60" i="27"/>
  <c r="C75" i="27"/>
  <c r="C30" i="27"/>
  <c r="C53" i="27"/>
  <c r="C28" i="27"/>
  <c r="C41" i="27"/>
  <c r="C33" i="27"/>
  <c r="C18" i="27"/>
  <c r="C19" i="27" s="1"/>
  <c r="C56" i="27"/>
  <c r="C54" i="27"/>
  <c r="C61" i="27"/>
  <c r="C47" i="27"/>
  <c r="C45" i="27"/>
  <c r="C64" i="27"/>
  <c r="C44" i="27"/>
  <c r="C24" i="27"/>
  <c r="C25" i="27" s="1"/>
  <c r="C16" i="27"/>
  <c r="C17" i="27" s="1"/>
  <c r="C65" i="27"/>
  <c r="C62" i="27"/>
  <c r="C76" i="27"/>
  <c r="C20" i="27"/>
  <c r="C21" i="27" s="1"/>
  <c r="C40" i="27"/>
  <c r="C39" i="27"/>
  <c r="C26" i="27"/>
  <c r="C27" i="27" s="1"/>
  <c r="C22" i="27"/>
  <c r="C23" i="27" s="1"/>
  <c r="E37" i="27"/>
  <c r="E42" i="27"/>
  <c r="E41" i="27"/>
  <c r="E43" i="27"/>
  <c r="E44" i="27"/>
  <c r="E45" i="27"/>
  <c r="E46" i="27"/>
  <c r="E47" i="27"/>
  <c r="E49" i="27"/>
  <c r="E48" i="27"/>
  <c r="E50" i="27"/>
  <c r="E51" i="27"/>
  <c r="E52" i="27"/>
  <c r="E53" i="27"/>
  <c r="E55" i="27"/>
  <c r="E57" i="27"/>
  <c r="E54" i="27"/>
  <c r="E56" i="27"/>
  <c r="E59" i="27"/>
  <c r="E58" i="27"/>
  <c r="E60" i="27"/>
  <c r="E61" i="27"/>
  <c r="E62" i="27"/>
  <c r="E63" i="27"/>
  <c r="E68" i="27"/>
  <c r="E64" i="27"/>
  <c r="E65" i="27"/>
  <c r="E67" i="27"/>
  <c r="E66" i="27"/>
  <c r="E69" i="27"/>
  <c r="E73" i="27"/>
  <c r="E70" i="27"/>
  <c r="E74" i="27"/>
  <c r="E72" i="27"/>
  <c r="E71" i="27"/>
  <c r="E76" i="27"/>
  <c r="E75" i="27"/>
  <c r="E95" i="11"/>
  <c r="I94" i="11"/>
  <c r="E83" i="25"/>
  <c r="C84" i="25"/>
  <c r="F110" i="11"/>
  <c r="B111" i="11"/>
  <c r="G110" i="11" l="1"/>
  <c r="B123" i="25"/>
  <c r="D122" i="25"/>
  <c r="E71" i="14"/>
  <c r="K111" i="11"/>
  <c r="H111" i="11" s="1"/>
  <c r="E96" i="11"/>
  <c r="I95" i="11"/>
  <c r="E84" i="25"/>
  <c r="C85" i="25"/>
  <c r="B112" i="11"/>
  <c r="F111" i="11"/>
  <c r="D228" i="13" l="1"/>
  <c r="D225" i="13"/>
  <c r="D254" i="13"/>
  <c r="D194" i="13"/>
  <c r="D191" i="13"/>
  <c r="D248" i="13"/>
  <c r="D234" i="13"/>
  <c r="D242" i="13"/>
  <c r="D188" i="13"/>
  <c r="D182" i="13"/>
  <c r="D202" i="13"/>
  <c r="D262" i="13"/>
  <c r="D214" i="13"/>
  <c r="D208" i="13"/>
  <c r="D251" i="13"/>
  <c r="D185" i="13"/>
  <c r="D245" i="13"/>
  <c r="D265" i="13"/>
  <c r="D205" i="13"/>
  <c r="D222" i="13"/>
  <c r="D211" i="13"/>
  <c r="D231" i="13"/>
  <c r="B155" i="28"/>
  <c r="C155" i="28" s="1"/>
  <c r="B172" i="28"/>
  <c r="C172" i="28" s="1"/>
  <c r="B189" i="28"/>
  <c r="C189" i="28" s="1"/>
  <c r="B206" i="28"/>
  <c r="C206" i="28" s="1"/>
  <c r="B223" i="28"/>
  <c r="C223" i="28" s="1"/>
  <c r="E77" i="27"/>
  <c r="C77" i="27"/>
  <c r="A74" i="27"/>
  <c r="E78" i="27"/>
  <c r="C78" i="27"/>
  <c r="A75" i="27"/>
  <c r="A77" i="27"/>
  <c r="A76" i="27"/>
  <c r="B124" i="25"/>
  <c r="D123" i="25"/>
  <c r="K112" i="11"/>
  <c r="E97" i="11"/>
  <c r="D268" i="13" s="1"/>
  <c r="I96" i="11"/>
  <c r="B242" i="13"/>
  <c r="B222" i="13"/>
  <c r="B191" i="13"/>
  <c r="B208" i="13"/>
  <c r="B234" i="13"/>
  <c r="B265" i="13"/>
  <c r="B248" i="13"/>
  <c r="B211" i="13"/>
  <c r="B251" i="13"/>
  <c r="B245" i="13"/>
  <c r="B228" i="13"/>
  <c r="B202" i="13"/>
  <c r="B194" i="13"/>
  <c r="B182" i="13"/>
  <c r="B188" i="13"/>
  <c r="B225" i="13"/>
  <c r="B185" i="13"/>
  <c r="B262" i="13"/>
  <c r="B205" i="13"/>
  <c r="B231" i="13"/>
  <c r="B254" i="13"/>
  <c r="B214" i="13"/>
  <c r="E85" i="25"/>
  <c r="C86" i="25"/>
  <c r="F112" i="11"/>
  <c r="E72" i="14" s="1"/>
  <c r="B113" i="11"/>
  <c r="B114" i="11" s="1"/>
  <c r="B115" i="11" s="1"/>
  <c r="B268" i="13" l="1"/>
  <c r="C268" i="13" s="1"/>
  <c r="G112" i="11"/>
  <c r="C262" i="13"/>
  <c r="C245" i="13"/>
  <c r="C222" i="13"/>
  <c r="D187" i="13"/>
  <c r="C185" i="13"/>
  <c r="C251" i="13"/>
  <c r="C242" i="13"/>
  <c r="C248" i="13"/>
  <c r="C228" i="13"/>
  <c r="C211" i="13"/>
  <c r="C254" i="13"/>
  <c r="C182" i="13"/>
  <c r="D184" i="13"/>
  <c r="C265" i="13"/>
  <c r="C191" i="13"/>
  <c r="D193" i="13"/>
  <c r="D190" i="13"/>
  <c r="C188" i="13"/>
  <c r="C231" i="13"/>
  <c r="C234" i="13"/>
  <c r="C205" i="13"/>
  <c r="C225" i="13"/>
  <c r="C214" i="13"/>
  <c r="C194" i="13"/>
  <c r="D196" i="13"/>
  <c r="C202" i="13"/>
  <c r="C208" i="13"/>
  <c r="A78" i="27"/>
  <c r="B125" i="25"/>
  <c r="B126" i="25" s="1"/>
  <c r="B127" i="25" s="1"/>
  <c r="D124" i="25"/>
  <c r="E73" i="14"/>
  <c r="K113" i="11"/>
  <c r="K114" i="11" s="1"/>
  <c r="K115" i="11" s="1"/>
  <c r="E98" i="11"/>
  <c r="I97" i="11"/>
  <c r="C87" i="25"/>
  <c r="E86" i="25"/>
  <c r="B116" i="11"/>
  <c r="F115" i="11"/>
  <c r="G115" i="11" l="1"/>
  <c r="A65" i="14"/>
  <c r="A79" i="27"/>
  <c r="C79" i="27"/>
  <c r="E79" i="27"/>
  <c r="A2" i="27"/>
  <c r="A3" i="27" s="1"/>
  <c r="A34" i="27"/>
  <c r="A70" i="14"/>
  <c r="A66" i="14"/>
  <c r="A67" i="14"/>
  <c r="A69" i="14"/>
  <c r="A71" i="14"/>
  <c r="A72" i="14"/>
  <c r="A68" i="14"/>
  <c r="K116" i="11"/>
  <c r="E99" i="11"/>
  <c r="I98" i="11"/>
  <c r="E87" i="25"/>
  <c r="C88" i="25"/>
  <c r="B117" i="11"/>
  <c r="F116" i="11"/>
  <c r="A73" i="14" s="1"/>
  <c r="H116" i="11" l="1"/>
  <c r="D126" i="28"/>
  <c r="D109" i="28"/>
  <c r="D92" i="28"/>
  <c r="F92" i="28"/>
  <c r="D128" i="28"/>
  <c r="F78" i="28"/>
  <c r="D140" i="28"/>
  <c r="D64" i="28"/>
  <c r="D12" i="28"/>
  <c r="D146" i="28"/>
  <c r="F27" i="28"/>
  <c r="F38" i="28"/>
  <c r="D47" i="28"/>
  <c r="D81" i="28"/>
  <c r="F30" i="28"/>
  <c r="D98" i="28"/>
  <c r="F47" i="28"/>
  <c r="D108" i="28"/>
  <c r="D91" i="28"/>
  <c r="D74" i="28"/>
  <c r="D75" i="28"/>
  <c r="D112" i="28"/>
  <c r="D54" i="28"/>
  <c r="D77" i="28"/>
  <c r="D131" i="28"/>
  <c r="D142" i="28"/>
  <c r="D145" i="28"/>
  <c r="D27" i="28"/>
  <c r="F41" i="28"/>
  <c r="D46" i="28"/>
  <c r="D63" i="28"/>
  <c r="D41" i="28"/>
  <c r="F146" i="28"/>
  <c r="F55" i="28"/>
  <c r="D58" i="28"/>
  <c r="F61" i="28"/>
  <c r="D61" i="28"/>
  <c r="F95" i="28"/>
  <c r="D72" i="28"/>
  <c r="F132" i="28"/>
  <c r="D97" i="28"/>
  <c r="D115" i="28"/>
  <c r="D148" i="28"/>
  <c r="D26" i="28"/>
  <c r="D40" i="28"/>
  <c r="F106" i="28"/>
  <c r="D57" i="28"/>
  <c r="D89" i="28"/>
  <c r="F58" i="28"/>
  <c r="D6" i="28"/>
  <c r="F75" i="28"/>
  <c r="F72" i="28"/>
  <c r="F98" i="28"/>
  <c r="D149" i="28"/>
  <c r="D55" i="28"/>
  <c r="D4" i="28"/>
  <c r="D7" i="28"/>
  <c r="F4" i="28"/>
  <c r="D105" i="28"/>
  <c r="D88" i="28"/>
  <c r="D60" i="28"/>
  <c r="D3" i="28"/>
  <c r="F64" i="28"/>
  <c r="F81" i="28"/>
  <c r="D114" i="28"/>
  <c r="F149" i="28"/>
  <c r="D29" i="28"/>
  <c r="D43" i="28"/>
  <c r="D95" i="28"/>
  <c r="D38" i="28"/>
  <c r="D122" i="28"/>
  <c r="D71" i="28"/>
  <c r="F140" i="28"/>
  <c r="F89" i="28"/>
  <c r="D125" i="28"/>
  <c r="F7" i="28"/>
  <c r="D94" i="28"/>
  <c r="F115" i="28"/>
  <c r="F143" i="28"/>
  <c r="D80" i="28"/>
  <c r="D24" i="28"/>
  <c r="D30" i="28"/>
  <c r="D44" i="28"/>
  <c r="F13" i="28"/>
  <c r="F44" i="28"/>
  <c r="F126" i="28"/>
  <c r="F109" i="28"/>
  <c r="D143" i="28"/>
  <c r="D106" i="28"/>
  <c r="F123" i="28"/>
  <c r="F129" i="28"/>
  <c r="D129" i="28"/>
  <c r="D123" i="28"/>
  <c r="D111" i="28"/>
  <c r="D78" i="28"/>
  <c r="D132" i="28"/>
  <c r="D13" i="28"/>
  <c r="D23" i="28"/>
  <c r="D37" i="28"/>
  <c r="D139" i="28"/>
  <c r="F112" i="28"/>
  <c r="F24" i="28"/>
  <c r="D157" i="28"/>
  <c r="F225" i="28"/>
  <c r="F208" i="28"/>
  <c r="D162" i="28"/>
  <c r="F183" i="28"/>
  <c r="D180" i="28"/>
  <c r="D207" i="28"/>
  <c r="F163" i="28"/>
  <c r="F180" i="28"/>
  <c r="F197" i="28"/>
  <c r="D179" i="28"/>
  <c r="F200" i="28"/>
  <c r="D199" i="28"/>
  <c r="D166" i="28"/>
  <c r="D213" i="28"/>
  <c r="D194" i="28"/>
  <c r="D159" i="28"/>
  <c r="D183" i="28"/>
  <c r="D228" i="28"/>
  <c r="D165" i="28"/>
  <c r="F174" i="28"/>
  <c r="F214" i="28"/>
  <c r="D227" i="28"/>
  <c r="D211" i="28"/>
  <c r="F160" i="28"/>
  <c r="D208" i="28"/>
  <c r="D214" i="28"/>
  <c r="D176" i="28"/>
  <c r="D197" i="28"/>
  <c r="D200" i="28"/>
  <c r="D196" i="28"/>
  <c r="D174" i="28"/>
  <c r="D225" i="28"/>
  <c r="F228" i="28"/>
  <c r="F177" i="28"/>
  <c r="D193" i="28"/>
  <c r="D210" i="28"/>
  <c r="F194" i="28"/>
  <c r="F157" i="28"/>
  <c r="F166" i="28"/>
  <c r="F211" i="28"/>
  <c r="D224" i="28"/>
  <c r="D182" i="28"/>
  <c r="D156" i="28"/>
  <c r="D177" i="28"/>
  <c r="D160" i="28"/>
  <c r="D163" i="28"/>
  <c r="D173" i="28"/>
  <c r="D231" i="28"/>
  <c r="D230" i="28"/>
  <c r="F231" i="28"/>
  <c r="F248" i="28"/>
  <c r="D242" i="28"/>
  <c r="D251" i="28"/>
  <c r="D259" i="28"/>
  <c r="D264" i="28"/>
  <c r="F245" i="28"/>
  <c r="F242" i="28"/>
  <c r="D233" i="28"/>
  <c r="D265" i="28"/>
  <c r="D262" i="28"/>
  <c r="F265" i="28"/>
  <c r="D261" i="28"/>
  <c r="D258" i="28"/>
  <c r="F234" i="28"/>
  <c r="D241" i="28"/>
  <c r="D234" i="28"/>
  <c r="F262" i="28"/>
  <c r="D244" i="28"/>
  <c r="D250" i="28"/>
  <c r="F251" i="28"/>
  <c r="D247" i="28"/>
  <c r="D245" i="28"/>
  <c r="D248" i="28"/>
  <c r="F259" i="28"/>
  <c r="F268" i="28"/>
  <c r="D268" i="28"/>
  <c r="D267" i="28"/>
  <c r="D190" i="28"/>
  <c r="D20" i="28"/>
  <c r="F10" i="28"/>
  <c r="D21" i="28"/>
  <c r="D191" i="28"/>
  <c r="F217" i="28"/>
  <c r="D216" i="28"/>
  <c r="F191" i="28"/>
  <c r="D278" i="28"/>
  <c r="D276" i="28"/>
  <c r="D10" i="28"/>
  <c r="D284" i="28"/>
  <c r="D282" i="28"/>
  <c r="F276" i="28"/>
  <c r="F282" i="28"/>
  <c r="F285" i="28"/>
  <c r="D281" i="28"/>
  <c r="D279" i="28"/>
  <c r="D217" i="28"/>
  <c r="D275" i="28"/>
  <c r="D285" i="28"/>
  <c r="F279" i="28"/>
  <c r="F21" i="28"/>
  <c r="D9" i="28"/>
  <c r="E75" i="14"/>
  <c r="E74" i="14"/>
  <c r="K117" i="11"/>
  <c r="E100" i="11"/>
  <c r="I99" i="11"/>
  <c r="E88" i="25"/>
  <c r="C89" i="25"/>
  <c r="F117" i="11"/>
  <c r="B118" i="11"/>
  <c r="G117" i="11" l="1"/>
  <c r="E76" i="14"/>
  <c r="K118" i="11"/>
  <c r="E101" i="11"/>
  <c r="I100" i="11"/>
  <c r="C90" i="25"/>
  <c r="E89" i="25"/>
  <c r="F118" i="11"/>
  <c r="B119" i="11"/>
  <c r="H118" i="11" l="1"/>
  <c r="B120" i="11"/>
  <c r="B121" i="11" s="1"/>
  <c r="B122" i="11" s="1"/>
  <c r="F119" i="11"/>
  <c r="C44" i="14"/>
  <c r="C62" i="14"/>
  <c r="C39" i="14"/>
  <c r="C37" i="14"/>
  <c r="C47" i="14"/>
  <c r="C58" i="14"/>
  <c r="C51" i="14"/>
  <c r="C36" i="14"/>
  <c r="C71" i="14"/>
  <c r="C34" i="14"/>
  <c r="C61" i="14"/>
  <c r="C32" i="14"/>
  <c r="C56" i="14"/>
  <c r="C57" i="14"/>
  <c r="C72" i="14"/>
  <c r="C59" i="14"/>
  <c r="C68" i="14"/>
  <c r="C45" i="14"/>
  <c r="C55" i="14"/>
  <c r="C50" i="14"/>
  <c r="C69" i="14"/>
  <c r="C46" i="14"/>
  <c r="C48" i="14"/>
  <c r="C60" i="14"/>
  <c r="C33" i="14"/>
  <c r="C63" i="14"/>
  <c r="C65" i="14"/>
  <c r="C54" i="14"/>
  <c r="C52" i="14"/>
  <c r="C42" i="14"/>
  <c r="C38" i="14"/>
  <c r="C66" i="14"/>
  <c r="C64" i="14"/>
  <c r="C49" i="14"/>
  <c r="C70" i="14"/>
  <c r="C67" i="14"/>
  <c r="C75" i="14"/>
  <c r="C53" i="14"/>
  <c r="C43" i="14"/>
  <c r="C73" i="14"/>
  <c r="C41" i="14"/>
  <c r="C77" i="14"/>
  <c r="C74" i="14"/>
  <c r="C35" i="14"/>
  <c r="C40" i="14"/>
  <c r="C76" i="14"/>
  <c r="K119" i="11"/>
  <c r="K120" i="11" s="1"/>
  <c r="K121" i="11" s="1"/>
  <c r="K122" i="11" s="1"/>
  <c r="K123" i="11" s="1"/>
  <c r="K124" i="11" s="1"/>
  <c r="K125" i="11" s="1"/>
  <c r="K126" i="11" s="1"/>
  <c r="K127" i="11" s="1"/>
  <c r="E102" i="11"/>
  <c r="I101" i="11"/>
  <c r="C91" i="25"/>
  <c r="E90" i="25"/>
  <c r="E95" i="14" l="1"/>
  <c r="J38" i="31"/>
  <c r="E131" i="14"/>
  <c r="J51" i="31"/>
  <c r="E119" i="14"/>
  <c r="J69" i="31"/>
  <c r="J60" i="31"/>
  <c r="E145" i="14"/>
  <c r="E153" i="14"/>
  <c r="E101" i="14"/>
  <c r="E91" i="14"/>
  <c r="E149" i="14"/>
  <c r="E86" i="14"/>
  <c r="E90" i="14"/>
  <c r="J35" i="31"/>
  <c r="J58" i="31"/>
  <c r="E105" i="14"/>
  <c r="E94" i="14"/>
  <c r="J75" i="31"/>
  <c r="J54" i="31"/>
  <c r="J71" i="31"/>
  <c r="J70" i="31"/>
  <c r="J66" i="31"/>
  <c r="E84" i="14"/>
  <c r="E135" i="14"/>
  <c r="J36" i="31"/>
  <c r="C115" i="14"/>
  <c r="J37" i="31"/>
  <c r="J21" i="31"/>
  <c r="J30" i="31"/>
  <c r="J57" i="31"/>
  <c r="J18" i="31"/>
  <c r="E88" i="14"/>
  <c r="J41" i="31"/>
  <c r="E89" i="14"/>
  <c r="J72" i="31"/>
  <c r="E137" i="14"/>
  <c r="J47" i="31"/>
  <c r="E99" i="14"/>
  <c r="E141" i="14"/>
  <c r="J25" i="31"/>
  <c r="J61" i="31"/>
  <c r="J78" i="31"/>
  <c r="J63" i="31"/>
  <c r="E121" i="14"/>
  <c r="J67" i="31"/>
  <c r="J46" i="31"/>
  <c r="E113" i="14"/>
  <c r="J32" i="31"/>
  <c r="J56" i="31"/>
  <c r="E151" i="14"/>
  <c r="J55" i="31"/>
  <c r="E117" i="14"/>
  <c r="E147" i="14"/>
  <c r="J16" i="31"/>
  <c r="J53" i="31"/>
  <c r="E112" i="14"/>
  <c r="J74" i="31"/>
  <c r="J45" i="31"/>
  <c r="J62" i="31"/>
  <c r="E93" i="14"/>
  <c r="E111" i="14"/>
  <c r="J19" i="31"/>
  <c r="E115" i="14"/>
  <c r="C99" i="14"/>
  <c r="C100" i="14"/>
  <c r="J64" i="31"/>
  <c r="C113" i="14"/>
  <c r="C103" i="14"/>
  <c r="J33" i="31"/>
  <c r="C94" i="14"/>
  <c r="J24" i="31"/>
  <c r="E107" i="14"/>
  <c r="J49" i="31"/>
  <c r="E110" i="14"/>
  <c r="C106" i="14"/>
  <c r="E100" i="14"/>
  <c r="C110" i="14"/>
  <c r="J59" i="31"/>
  <c r="J29" i="31"/>
  <c r="C90" i="14"/>
  <c r="C83" i="14"/>
  <c r="C84" i="14"/>
  <c r="C87" i="14"/>
  <c r="J48" i="31"/>
  <c r="J76" i="31"/>
  <c r="C105" i="14"/>
  <c r="E118" i="14"/>
  <c r="E87" i="14"/>
  <c r="E106" i="14"/>
  <c r="E125" i="14"/>
  <c r="J65" i="31"/>
  <c r="J43" i="31"/>
  <c r="J73" i="31"/>
  <c r="E143" i="14"/>
  <c r="E85" i="14"/>
  <c r="E155" i="14"/>
  <c r="J42" i="31"/>
  <c r="C131" i="14"/>
  <c r="J40" i="31"/>
  <c r="J68" i="31"/>
  <c r="J28" i="31"/>
  <c r="J44" i="31"/>
  <c r="J27" i="31"/>
  <c r="J34" i="31"/>
  <c r="J22" i="31"/>
  <c r="J17" i="31"/>
  <c r="J31" i="31"/>
  <c r="E133" i="14"/>
  <c r="C109" i="14"/>
  <c r="E92" i="14"/>
  <c r="E127" i="14"/>
  <c r="J39" i="31"/>
  <c r="E109" i="14"/>
  <c r="C111" i="14"/>
  <c r="J23" i="31"/>
  <c r="E97" i="14"/>
  <c r="J52" i="31"/>
  <c r="J50" i="31"/>
  <c r="E139" i="14"/>
  <c r="C91" i="14"/>
  <c r="C129" i="14"/>
  <c r="E120" i="14"/>
  <c r="C116" i="14"/>
  <c r="C93" i="14"/>
  <c r="C112" i="14"/>
  <c r="C95" i="14"/>
  <c r="E108" i="14"/>
  <c r="E83" i="14"/>
  <c r="C102" i="14"/>
  <c r="C104" i="14"/>
  <c r="J26" i="31"/>
  <c r="C128" i="14"/>
  <c r="E116" i="14"/>
  <c r="C121" i="14"/>
  <c r="E104" i="14"/>
  <c r="E102" i="14"/>
  <c r="C107" i="14"/>
  <c r="C108" i="14"/>
  <c r="C89" i="14"/>
  <c r="E124" i="14"/>
  <c r="E123" i="14"/>
  <c r="J20" i="31"/>
  <c r="C86" i="14"/>
  <c r="C124" i="14"/>
  <c r="E122" i="14"/>
  <c r="E98" i="14"/>
  <c r="E103" i="14"/>
  <c r="J77" i="31"/>
  <c r="C88" i="14"/>
  <c r="C137" i="14"/>
  <c r="C85" i="14"/>
  <c r="C114" i="14"/>
  <c r="C119" i="14"/>
  <c r="E130" i="14"/>
  <c r="C133" i="14"/>
  <c r="E128" i="14"/>
  <c r="C97" i="14"/>
  <c r="C101" i="14"/>
  <c r="E114" i="14"/>
  <c r="C139" i="14"/>
  <c r="C147" i="14"/>
  <c r="E126" i="14"/>
  <c r="C98" i="14"/>
  <c r="C96" i="14"/>
  <c r="C120" i="14"/>
  <c r="E96" i="14"/>
  <c r="C118" i="14"/>
  <c r="E129" i="14"/>
  <c r="C123" i="14"/>
  <c r="C117" i="14"/>
  <c r="C92" i="14"/>
  <c r="C126" i="14"/>
  <c r="C141" i="14"/>
  <c r="C125" i="14"/>
  <c r="C122" i="14"/>
  <c r="C143" i="14"/>
  <c r="C127" i="14"/>
  <c r="C135" i="14"/>
  <c r="C149" i="14"/>
  <c r="E134" i="14"/>
  <c r="C130" i="14"/>
  <c r="C151" i="14"/>
  <c r="E132" i="14"/>
  <c r="C145" i="14"/>
  <c r="C155" i="14"/>
  <c r="C153" i="14"/>
  <c r="C134" i="14"/>
  <c r="E136" i="14"/>
  <c r="C132" i="14"/>
  <c r="C136" i="14"/>
  <c r="C142" i="14"/>
  <c r="E142" i="14"/>
  <c r="C138" i="14"/>
  <c r="E138" i="14"/>
  <c r="C140" i="14"/>
  <c r="E140" i="14"/>
  <c r="E146" i="14"/>
  <c r="E144" i="14"/>
  <c r="E148" i="14"/>
  <c r="C148" i="14"/>
  <c r="C146" i="14"/>
  <c r="C144" i="14"/>
  <c r="C152" i="14"/>
  <c r="E152" i="14"/>
  <c r="C150" i="14"/>
  <c r="E150" i="14"/>
  <c r="C154" i="14"/>
  <c r="E154" i="14"/>
  <c r="A96" i="14"/>
  <c r="A107" i="14"/>
  <c r="A93" i="14"/>
  <c r="A127" i="14"/>
  <c r="A109" i="14"/>
  <c r="A117" i="14"/>
  <c r="A105" i="14"/>
  <c r="A101" i="14"/>
  <c r="A111" i="14"/>
  <c r="A113" i="14"/>
  <c r="A92" i="14"/>
  <c r="A129" i="14"/>
  <c r="A83" i="14"/>
  <c r="A89" i="14"/>
  <c r="A103" i="14"/>
  <c r="A119" i="14"/>
  <c r="A97" i="14"/>
  <c r="A121" i="14"/>
  <c r="A108" i="14"/>
  <c r="A90" i="14"/>
  <c r="A94" i="14"/>
  <c r="A98" i="14"/>
  <c r="A87" i="14"/>
  <c r="A99" i="14"/>
  <c r="A88" i="14"/>
  <c r="A95" i="14"/>
  <c r="A85" i="14"/>
  <c r="A86" i="14"/>
  <c r="A124" i="14"/>
  <c r="A116" i="14"/>
  <c r="A115" i="14"/>
  <c r="A91" i="14"/>
  <c r="A100" i="14"/>
  <c r="A118" i="14"/>
  <c r="A125" i="14"/>
  <c r="A110" i="14"/>
  <c r="A126" i="14"/>
  <c r="A120" i="14"/>
  <c r="A122" i="14"/>
  <c r="A123" i="14"/>
  <c r="A102" i="14"/>
  <c r="A128" i="14"/>
  <c r="A114" i="14"/>
  <c r="A112" i="14"/>
  <c r="B123" i="11"/>
  <c r="F122" i="11"/>
  <c r="A76" i="14" s="1"/>
  <c r="C78" i="14"/>
  <c r="E78" i="14"/>
  <c r="E77" i="14"/>
  <c r="E103" i="11"/>
  <c r="I102" i="11"/>
  <c r="A130" i="14" s="1"/>
  <c r="E91" i="25"/>
  <c r="C92" i="25"/>
  <c r="H123" i="11" l="1"/>
  <c r="G119" i="11"/>
  <c r="C156" i="14"/>
  <c r="E156" i="14"/>
  <c r="J79" i="31"/>
  <c r="E157" i="14"/>
  <c r="A131" i="14"/>
  <c r="C157" i="14"/>
  <c r="B124" i="11"/>
  <c r="F123" i="11"/>
  <c r="C158" i="14" s="1"/>
  <c r="C79" i="14"/>
  <c r="E79" i="14"/>
  <c r="A75" i="14"/>
  <c r="A74" i="14"/>
  <c r="A77" i="14"/>
  <c r="A78" i="14"/>
  <c r="E104" i="11"/>
  <c r="I103" i="11"/>
  <c r="E92" i="25"/>
  <c r="C93" i="25"/>
  <c r="G122" i="11" l="1"/>
  <c r="J80" i="31"/>
  <c r="C159" i="14"/>
  <c r="A133" i="14"/>
  <c r="A132" i="14"/>
  <c r="E158" i="14"/>
  <c r="E159" i="14"/>
  <c r="B125" i="11"/>
  <c r="F124" i="11"/>
  <c r="C160" i="14" s="1"/>
  <c r="E105" i="11"/>
  <c r="I104" i="11"/>
  <c r="E93" i="25"/>
  <c r="C94" i="25"/>
  <c r="G124" i="11" l="1"/>
  <c r="C161" i="14"/>
  <c r="J81" i="31"/>
  <c r="E160" i="14"/>
  <c r="E161" i="14"/>
  <c r="A134" i="14"/>
  <c r="A135" i="14"/>
  <c r="B126" i="11"/>
  <c r="F125" i="11"/>
  <c r="C80" i="14"/>
  <c r="E80" i="14"/>
  <c r="E106" i="11"/>
  <c r="I105" i="11"/>
  <c r="C95" i="25"/>
  <c r="E94" i="25"/>
  <c r="E81" i="14" l="1"/>
  <c r="B127" i="11"/>
  <c r="F126" i="11"/>
  <c r="E107" i="11"/>
  <c r="I106" i="11"/>
  <c r="E95" i="25"/>
  <c r="C96" i="25"/>
  <c r="A79" i="14" l="1"/>
  <c r="A80" i="14"/>
  <c r="C81" i="14"/>
  <c r="E82" i="14"/>
  <c r="A82" i="14"/>
  <c r="C82" i="14"/>
  <c r="A81" i="14"/>
  <c r="E108" i="11"/>
  <c r="I107" i="11"/>
  <c r="E96" i="25"/>
  <c r="C97" i="25"/>
  <c r="E109" i="11" l="1"/>
  <c r="I108" i="11"/>
  <c r="C98" i="25"/>
  <c r="E97" i="25"/>
  <c r="A137" i="14" l="1"/>
  <c r="A136" i="14"/>
  <c r="E110" i="11"/>
  <c r="I109" i="11"/>
  <c r="C99" i="25"/>
  <c r="E98" i="25"/>
  <c r="A138" i="14" l="1"/>
  <c r="A139" i="14"/>
  <c r="E111" i="11"/>
  <c r="I110" i="11"/>
  <c r="E99" i="25"/>
  <c r="C100" i="25"/>
  <c r="A140" i="14" l="1"/>
  <c r="A141" i="14"/>
  <c r="E112" i="11"/>
  <c r="I111" i="11"/>
  <c r="E100" i="25"/>
  <c r="C101" i="25"/>
  <c r="A143" i="14" l="1"/>
  <c r="A142" i="14"/>
  <c r="B240" i="28"/>
  <c r="C240" i="28" s="1"/>
  <c r="D305" i="13"/>
  <c r="D294" i="13"/>
  <c r="B257" i="28"/>
  <c r="C257" i="28" s="1"/>
  <c r="D288" i="13"/>
  <c r="D285" i="13"/>
  <c r="D271" i="13"/>
  <c r="D282" i="13"/>
  <c r="D291" i="13"/>
  <c r="D308" i="13"/>
  <c r="D274" i="13"/>
  <c r="D302" i="13"/>
  <c r="D311" i="13"/>
  <c r="E113" i="11"/>
  <c r="D314" i="13" s="1"/>
  <c r="I112" i="11"/>
  <c r="B308" i="13"/>
  <c r="B302" i="13"/>
  <c r="B288" i="13"/>
  <c r="B285" i="13"/>
  <c r="B311" i="13"/>
  <c r="B291" i="13"/>
  <c r="B274" i="13"/>
  <c r="B294" i="13"/>
  <c r="B282" i="13"/>
  <c r="B271" i="13"/>
  <c r="B305" i="13"/>
  <c r="E101" i="25"/>
  <c r="C102" i="25"/>
  <c r="B314" i="13" l="1"/>
  <c r="C314" i="13" s="1"/>
  <c r="A145" i="14"/>
  <c r="A144" i="14"/>
  <c r="C271" i="13"/>
  <c r="D296" i="13"/>
  <c r="C294" i="13"/>
  <c r="C285" i="13"/>
  <c r="C288" i="13"/>
  <c r="C302" i="13"/>
  <c r="C274" i="13"/>
  <c r="C311" i="13"/>
  <c r="C305" i="13"/>
  <c r="C282" i="13"/>
  <c r="C308" i="13"/>
  <c r="C291" i="13"/>
  <c r="E114" i="11"/>
  <c r="I113" i="11"/>
  <c r="C103" i="25"/>
  <c r="E102" i="25"/>
  <c r="E115" i="11" l="1"/>
  <c r="I114" i="11"/>
  <c r="E103" i="25"/>
  <c r="C104" i="25"/>
  <c r="E116" i="11" l="1"/>
  <c r="I115" i="11"/>
  <c r="E104" i="25"/>
  <c r="C105" i="25"/>
  <c r="A147" i="14" l="1"/>
  <c r="A146" i="14"/>
  <c r="E117" i="11"/>
  <c r="I116" i="11"/>
  <c r="C106" i="25"/>
  <c r="E105" i="25"/>
  <c r="A149" i="14" l="1"/>
  <c r="A148" i="14"/>
  <c r="E118" i="11"/>
  <c r="I117" i="11"/>
  <c r="C107" i="25"/>
  <c r="E106" i="25"/>
  <c r="A150" i="14" l="1"/>
  <c r="A151" i="14"/>
  <c r="E119" i="11"/>
  <c r="I118" i="11"/>
  <c r="E107" i="25"/>
  <c r="C108" i="25"/>
  <c r="A152" i="14" l="1"/>
  <c r="A153" i="14"/>
  <c r="E120" i="11"/>
  <c r="I119" i="11"/>
  <c r="E108" i="25"/>
  <c r="C109" i="25"/>
  <c r="D322" i="13" l="1"/>
  <c r="D325" i="13"/>
  <c r="D331" i="13"/>
  <c r="D328" i="13"/>
  <c r="D334" i="13"/>
  <c r="B274" i="28"/>
  <c r="C274" i="28" s="1"/>
  <c r="A155" i="14"/>
  <c r="A154" i="14"/>
  <c r="E121" i="11"/>
  <c r="I120" i="11"/>
  <c r="B331" i="13"/>
  <c r="B328" i="13"/>
  <c r="B322" i="13"/>
  <c r="B334" i="13"/>
  <c r="B325" i="13"/>
  <c r="E109" i="25"/>
  <c r="C110" i="25"/>
  <c r="C325" i="13" l="1"/>
  <c r="C328" i="13"/>
  <c r="C334" i="13"/>
  <c r="C331" i="13"/>
  <c r="C322" i="13"/>
  <c r="E122" i="11"/>
  <c r="I121" i="11"/>
  <c r="C111" i="25"/>
  <c r="E110" i="25"/>
  <c r="E123" i="11" l="1"/>
  <c r="I122" i="11"/>
  <c r="E111" i="25"/>
  <c r="C112" i="25"/>
  <c r="A157" i="14" l="1"/>
  <c r="A156" i="14"/>
  <c r="E124" i="11"/>
  <c r="I123" i="11"/>
  <c r="E112" i="25"/>
  <c r="C113" i="25"/>
  <c r="A159" i="14" l="1"/>
  <c r="A158" i="14"/>
  <c r="D342" i="13"/>
  <c r="B345" i="13"/>
  <c r="D345" i="13"/>
  <c r="E125" i="11"/>
  <c r="I124" i="11"/>
  <c r="C114" i="25"/>
  <c r="E113" i="25"/>
  <c r="C345" i="13" l="1"/>
  <c r="A160" i="14"/>
  <c r="A161" i="14"/>
  <c r="E126" i="11"/>
  <c r="I125" i="11"/>
  <c r="C115" i="25"/>
  <c r="E114" i="25"/>
  <c r="D70" i="13" l="1"/>
  <c r="D329" i="13"/>
  <c r="D113" i="13"/>
  <c r="F187" i="13"/>
  <c r="F207" i="13"/>
  <c r="F204" i="13"/>
  <c r="D87" i="13"/>
  <c r="D107" i="13"/>
  <c r="D50" i="13"/>
  <c r="D147" i="13"/>
  <c r="F250" i="13"/>
  <c r="F7" i="13"/>
  <c r="D253" i="13"/>
  <c r="D76" i="13"/>
  <c r="F30" i="13"/>
  <c r="F64" i="13"/>
  <c r="D332" i="13"/>
  <c r="D90" i="13"/>
  <c r="D333" i="13"/>
  <c r="F147" i="13"/>
  <c r="F327" i="13"/>
  <c r="F136" i="13"/>
  <c r="F310" i="13"/>
  <c r="F273" i="13"/>
  <c r="F127" i="13"/>
  <c r="D273" i="13"/>
  <c r="F230" i="13"/>
  <c r="D67" i="13"/>
  <c r="F76" i="13"/>
  <c r="D270" i="13"/>
  <c r="F293" i="13"/>
  <c r="F144" i="13"/>
  <c r="F307" i="13"/>
  <c r="D336" i="13"/>
  <c r="F113" i="13"/>
  <c r="F193" i="13"/>
  <c r="F107" i="13"/>
  <c r="D64" i="13"/>
  <c r="F184" i="13"/>
  <c r="F196" i="13"/>
  <c r="F344" i="13"/>
  <c r="F256" i="13"/>
  <c r="D213" i="13"/>
  <c r="D16" i="13"/>
  <c r="F324" i="13"/>
  <c r="F190" i="13"/>
  <c r="F53" i="13"/>
  <c r="D110" i="13"/>
  <c r="D256" i="13"/>
  <c r="D96" i="13"/>
  <c r="D153" i="13"/>
  <c r="F333" i="13"/>
  <c r="D33" i="13"/>
  <c r="F73" i="13"/>
  <c r="F173" i="13"/>
  <c r="F56" i="13"/>
  <c r="F247" i="13"/>
  <c r="F330" i="13"/>
  <c r="D307" i="13"/>
  <c r="F156" i="13"/>
  <c r="D136" i="13"/>
  <c r="D247" i="13"/>
  <c r="D30" i="13"/>
  <c r="D13" i="13"/>
  <c r="D15" i="13"/>
  <c r="F86" i="13"/>
  <c r="D92" i="13"/>
  <c r="F72" i="13"/>
  <c r="F63" i="13"/>
  <c r="D49" i="13"/>
  <c r="D55" i="13"/>
  <c r="D66" i="13"/>
  <c r="F66" i="13"/>
  <c r="F69" i="13"/>
  <c r="D83" i="13"/>
  <c r="D72" i="13"/>
  <c r="F89" i="13"/>
  <c r="F52" i="13"/>
  <c r="D3" i="13"/>
  <c r="D35" i="13"/>
  <c r="F29" i="13"/>
  <c r="D69" i="13"/>
  <c r="D75" i="13"/>
  <c r="F12" i="13"/>
  <c r="F55" i="13"/>
  <c r="D9" i="13"/>
  <c r="F92" i="13"/>
  <c r="D32" i="13"/>
  <c r="F32" i="13"/>
  <c r="D63" i="13"/>
  <c r="D6" i="13"/>
  <c r="D29" i="13"/>
  <c r="F9" i="13"/>
  <c r="D86" i="13"/>
  <c r="F3" i="13"/>
  <c r="D12" i="13"/>
  <c r="F26" i="13"/>
  <c r="F6" i="13"/>
  <c r="D23" i="13"/>
  <c r="D89" i="13"/>
  <c r="F75" i="13"/>
  <c r="F35" i="13"/>
  <c r="F46" i="13"/>
  <c r="F83" i="13"/>
  <c r="F15" i="13"/>
  <c r="D26" i="13"/>
  <c r="F49" i="13"/>
  <c r="D46" i="13"/>
  <c r="D52" i="13"/>
  <c r="F23" i="13"/>
  <c r="F146" i="13"/>
  <c r="F126" i="13"/>
  <c r="D103" i="13"/>
  <c r="D115" i="13"/>
  <c r="F109" i="13"/>
  <c r="F95" i="13"/>
  <c r="F103" i="13"/>
  <c r="F112" i="13"/>
  <c r="F132" i="13"/>
  <c r="D126" i="13"/>
  <c r="F135" i="13"/>
  <c r="D95" i="13"/>
  <c r="D132" i="13"/>
  <c r="F106" i="13"/>
  <c r="F115" i="13"/>
  <c r="D106" i="13"/>
  <c r="D129" i="13"/>
  <c r="D112" i="13"/>
  <c r="F129" i="13"/>
  <c r="D109" i="13"/>
  <c r="F143" i="13"/>
  <c r="D143" i="13"/>
  <c r="D146" i="13"/>
  <c r="D135" i="13"/>
  <c r="F255" i="13"/>
  <c r="F149" i="13"/>
  <c r="D163" i="13"/>
  <c r="F289" i="13"/>
  <c r="D149" i="13"/>
  <c r="D155" i="13"/>
  <c r="D152" i="13"/>
  <c r="D235" i="13"/>
  <c r="F283" i="13"/>
  <c r="D255" i="13"/>
  <c r="F215" i="13"/>
  <c r="D166" i="13"/>
  <c r="F246" i="13"/>
  <c r="D243" i="13"/>
  <c r="F272" i="13"/>
  <c r="D232" i="13"/>
  <c r="F263" i="13"/>
  <c r="F163" i="13"/>
  <c r="F232" i="13"/>
  <c r="F266" i="13"/>
  <c r="D283" i="13"/>
  <c r="D206" i="13"/>
  <c r="F209" i="13"/>
  <c r="D169" i="13"/>
  <c r="F175" i="13"/>
  <c r="D175" i="13"/>
  <c r="D263" i="13"/>
  <c r="D246" i="13"/>
  <c r="D226" i="13"/>
  <c r="F169" i="13"/>
  <c r="D212" i="13"/>
  <c r="F292" i="13"/>
  <c r="F172" i="13"/>
  <c r="F269" i="13"/>
  <c r="D272" i="13"/>
  <c r="D229" i="13"/>
  <c r="F286" i="13"/>
  <c r="F275" i="13"/>
  <c r="F249" i="13"/>
  <c r="D303" i="13"/>
  <c r="D223" i="13"/>
  <c r="F212" i="13"/>
  <c r="D209" i="13"/>
  <c r="F152" i="13"/>
  <c r="D249" i="13"/>
  <c r="F166" i="13"/>
  <c r="F203" i="13"/>
  <c r="D252" i="13"/>
  <c r="F226" i="13"/>
  <c r="F223" i="13"/>
  <c r="F229" i="13"/>
  <c r="F155" i="13"/>
  <c r="F235" i="13"/>
  <c r="D306" i="13"/>
  <c r="D203" i="13"/>
  <c r="D286" i="13"/>
  <c r="F252" i="13"/>
  <c r="D292" i="13"/>
  <c r="D275" i="13"/>
  <c r="D269" i="13"/>
  <c r="D215" i="13"/>
  <c r="D266" i="13"/>
  <c r="F306" i="13"/>
  <c r="F206" i="13"/>
  <c r="F303" i="13"/>
  <c r="D289" i="13"/>
  <c r="D172" i="13"/>
  <c r="F243" i="13"/>
  <c r="F312" i="13"/>
  <c r="D309" i="13"/>
  <c r="F309" i="13"/>
  <c r="D312" i="13"/>
  <c r="D315" i="13"/>
  <c r="F323" i="13"/>
  <c r="D323" i="13"/>
  <c r="D326" i="13"/>
  <c r="F315" i="13"/>
  <c r="F326" i="13"/>
  <c r="F10" i="13"/>
  <c r="F50" i="13"/>
  <c r="D4" i="13"/>
  <c r="D230" i="13"/>
  <c r="D173" i="13"/>
  <c r="F33" i="13"/>
  <c r="F264" i="13"/>
  <c r="F87" i="13"/>
  <c r="D324" i="13"/>
  <c r="D264" i="13"/>
  <c r="F93" i="13"/>
  <c r="F4" i="13"/>
  <c r="F236" i="13"/>
  <c r="D250" i="13"/>
  <c r="D347" i="13"/>
  <c r="D330" i="13"/>
  <c r="F304" i="13"/>
  <c r="D47" i="13"/>
  <c r="F96" i="13"/>
  <c r="F130" i="13"/>
  <c r="F150" i="13"/>
  <c r="D316" i="13"/>
  <c r="F170" i="13"/>
  <c r="D327" i="13"/>
  <c r="D236" i="13"/>
  <c r="F244" i="13"/>
  <c r="F313" i="13"/>
  <c r="D287" i="13"/>
  <c r="D104" i="13"/>
  <c r="F133" i="13"/>
  <c r="D164" i="13"/>
  <c r="D204" i="13"/>
  <c r="D227" i="13"/>
  <c r="F224" i="13"/>
  <c r="D156" i="13"/>
  <c r="F210" i="13"/>
  <c r="D216" i="13"/>
  <c r="F216" i="13"/>
  <c r="F227" i="13"/>
  <c r="D7" i="13"/>
  <c r="D210" i="13"/>
  <c r="D56" i="13"/>
  <c r="F316" i="13"/>
  <c r="D207" i="13"/>
  <c r="D127" i="13"/>
  <c r="D53" i="13"/>
  <c r="F336" i="13"/>
  <c r="F110" i="13"/>
  <c r="D130" i="13"/>
  <c r="D313" i="13"/>
  <c r="F213" i="13"/>
  <c r="D116" i="13"/>
  <c r="F70" i="13"/>
  <c r="F116" i="13"/>
  <c r="D36" i="13"/>
  <c r="F176" i="13"/>
  <c r="F90" i="13"/>
  <c r="F253" i="13"/>
  <c r="F153" i="13"/>
  <c r="D84" i="13"/>
  <c r="F164" i="13"/>
  <c r="D310" i="13"/>
  <c r="D290" i="13"/>
  <c r="F47" i="13"/>
  <c r="F270" i="13"/>
  <c r="F233" i="13"/>
  <c r="D133" i="13"/>
  <c r="D144" i="13"/>
  <c r="F16" i="13"/>
  <c r="F44" i="13"/>
  <c r="D24" i="13"/>
  <c r="D170" i="13"/>
  <c r="F84" i="13"/>
  <c r="D167" i="13"/>
  <c r="D304" i="13"/>
  <c r="F329" i="13"/>
  <c r="F267" i="13"/>
  <c r="F276" i="13"/>
  <c r="D176" i="13"/>
  <c r="D244" i="13"/>
  <c r="F287" i="13"/>
  <c r="F296" i="13"/>
  <c r="D233" i="13"/>
  <c r="F36" i="13"/>
  <c r="D293" i="13"/>
  <c r="D276" i="13"/>
  <c r="D73" i="13"/>
  <c r="F124" i="13"/>
  <c r="D93" i="13"/>
  <c r="F27" i="13"/>
  <c r="D150" i="13"/>
  <c r="F290" i="13"/>
  <c r="F284" i="13"/>
  <c r="D284" i="13"/>
  <c r="D27" i="13"/>
  <c r="F24" i="13"/>
  <c r="F167" i="13"/>
  <c r="F67" i="13"/>
  <c r="F13" i="13"/>
  <c r="D267" i="13"/>
  <c r="D10" i="13"/>
  <c r="F104" i="13"/>
  <c r="D224" i="13"/>
  <c r="F332" i="13"/>
  <c r="F350" i="13"/>
  <c r="F353" i="13"/>
  <c r="D183" i="13"/>
  <c r="F352" i="13"/>
  <c r="F349" i="13"/>
  <c r="D192" i="13"/>
  <c r="D43" i="13"/>
  <c r="F186" i="13"/>
  <c r="F295" i="13"/>
  <c r="D186" i="13"/>
  <c r="D346" i="13"/>
  <c r="D355" i="13"/>
  <c r="D295" i="13"/>
  <c r="F346" i="13"/>
  <c r="F343" i="13"/>
  <c r="F335" i="13"/>
  <c r="F43" i="13"/>
  <c r="D343" i="13"/>
  <c r="D195" i="13"/>
  <c r="F183" i="13"/>
  <c r="D189" i="13"/>
  <c r="D352" i="13"/>
  <c r="F195" i="13"/>
  <c r="F355" i="13"/>
  <c r="D335" i="13"/>
  <c r="D349" i="13"/>
  <c r="F192" i="13"/>
  <c r="F189" i="13"/>
  <c r="D123" i="13"/>
  <c r="F123" i="13"/>
  <c r="F356" i="13"/>
  <c r="F347" i="13"/>
  <c r="E127" i="11"/>
  <c r="I127" i="11" s="1"/>
  <c r="I126" i="11"/>
  <c r="E115" i="25"/>
  <c r="C116" i="25"/>
  <c r="B341" i="13" l="1"/>
  <c r="B342" i="13"/>
  <c r="B348" i="13"/>
  <c r="B351" i="13"/>
  <c r="D354" i="13"/>
  <c r="D351" i="13"/>
  <c r="B354" i="13"/>
  <c r="D348" i="13"/>
  <c r="B281" i="13"/>
  <c r="B241" i="13"/>
  <c r="B221" i="13"/>
  <c r="B201" i="13"/>
  <c r="B301" i="13"/>
  <c r="B261" i="13"/>
  <c r="B321" i="13"/>
  <c r="E116" i="25"/>
  <c r="C117" i="25"/>
  <c r="C354" i="13" l="1"/>
  <c r="D356" i="13"/>
  <c r="C351" i="13"/>
  <c r="D353" i="13"/>
  <c r="C348" i="13"/>
  <c r="D350" i="13"/>
  <c r="C342" i="13"/>
  <c r="D344" i="13"/>
  <c r="C341" i="13"/>
  <c r="D357" i="13" s="1"/>
  <c r="D358" i="13"/>
  <c r="D359" i="13"/>
  <c r="D339" i="13"/>
  <c r="C321" i="13"/>
  <c r="D337" i="13" s="1"/>
  <c r="D338" i="13"/>
  <c r="D278" i="13"/>
  <c r="D279" i="13"/>
  <c r="C261" i="13"/>
  <c r="D277" i="13" s="1"/>
  <c r="D219" i="13"/>
  <c r="C201" i="13"/>
  <c r="D217" i="13" s="1"/>
  <c r="D218" i="13"/>
  <c r="D238" i="13"/>
  <c r="D239" i="13"/>
  <c r="C221" i="13"/>
  <c r="D237" i="13" s="1"/>
  <c r="D259" i="13"/>
  <c r="C241" i="13"/>
  <c r="D257" i="13" s="1"/>
  <c r="D258" i="13"/>
  <c r="D318" i="13"/>
  <c r="D319" i="13"/>
  <c r="C301" i="13"/>
  <c r="D317" i="13" s="1"/>
  <c r="D299" i="13"/>
  <c r="C281" i="13"/>
  <c r="D297" i="13" s="1"/>
  <c r="D298" i="13"/>
  <c r="E117" i="25"/>
  <c r="C118" i="25"/>
  <c r="C119" i="25" l="1"/>
  <c r="E118" i="25"/>
  <c r="E119" i="25" l="1"/>
  <c r="C120" i="25"/>
  <c r="E120" i="25" l="1"/>
  <c r="C121" i="25"/>
  <c r="C122" i="25" l="1"/>
  <c r="E121" i="25"/>
  <c r="C123" i="25" l="1"/>
  <c r="E122" i="25"/>
  <c r="E123" i="25" l="1"/>
  <c r="C124" i="25"/>
  <c r="E124" i="25" l="1"/>
  <c r="C125" i="25"/>
  <c r="E125" i="25" l="1"/>
  <c r="C126" i="25"/>
  <c r="C127" i="25" l="1"/>
  <c r="E127" i="25" s="1"/>
  <c r="E126" i="25"/>
</calcChain>
</file>

<file path=xl/sharedStrings.xml><?xml version="1.0" encoding="utf-8"?>
<sst xmlns="http://schemas.openxmlformats.org/spreadsheetml/2006/main" count="1718" uniqueCount="390">
  <si>
    <t>Day</t>
  </si>
  <si>
    <t>Date</t>
  </si>
  <si>
    <t>Week</t>
  </si>
  <si>
    <t>Units</t>
  </si>
  <si>
    <t>Transformers</t>
  </si>
  <si>
    <t>Unit:</t>
  </si>
  <si>
    <t>Lecture:</t>
  </si>
  <si>
    <t>Homework:</t>
  </si>
  <si>
    <t>CLO#:</t>
  </si>
  <si>
    <t>Course Outcome:</t>
  </si>
  <si>
    <t>Course Outcome</t>
  </si>
  <si>
    <t>Create and analyze motor control logic and wiring diagrams.</t>
  </si>
  <si>
    <t>&lt;- Enter the Sunday before first day of class</t>
  </si>
  <si>
    <t>On column A, select which days are "In Session"</t>
  </si>
  <si>
    <t>Semester Intro/Orientation</t>
  </si>
  <si>
    <t>Schematic Symbols, Pushbuttons</t>
  </si>
  <si>
    <t>Schematic Symbols, Selector Switch</t>
  </si>
  <si>
    <t>Truth Tables and Boolean Logic</t>
  </si>
  <si>
    <t>Latching Circuits</t>
  </si>
  <si>
    <t>Stop/Start Circuit</t>
  </si>
  <si>
    <t>Stop/Start Circuit using and ESTOP</t>
  </si>
  <si>
    <t>Stop/Start Circuit using and ESTOP and Indicator Lights</t>
  </si>
  <si>
    <t>Stop/Start/ESTOP and Stopped and Running Lights Controls 1P motor</t>
  </si>
  <si>
    <t>Stop/Start/Jog Circuit with selector switch</t>
  </si>
  <si>
    <t>Stop/Start/Jog Circuit with three pushbuttons</t>
  </si>
  <si>
    <t>Stop/Start/Jog Circuit with three pushbuttons, three lights and 1P Motor</t>
  </si>
  <si>
    <t>Forward/Reverse plus Jog of a 1P Motor</t>
  </si>
  <si>
    <t>Forward/Reverse with Overload of a 3P Motor</t>
  </si>
  <si>
    <t>Forward/Reverse/Jog with Overload of a 3P Motor</t>
  </si>
  <si>
    <t>HOA Control</t>
  </si>
  <si>
    <t>Stop/Start of a 3P Motor</t>
  </si>
  <si>
    <t>Stop/Start w/Overload of a 3P Motor</t>
  </si>
  <si>
    <t>Intro to PLCs</t>
  </si>
  <si>
    <t>Basic Motor Control</t>
  </si>
  <si>
    <t>Internal Tables</t>
  </si>
  <si>
    <t>Numberic Conversion</t>
  </si>
  <si>
    <t>Counters</t>
  </si>
  <si>
    <t>Design, construct, and troubleshoot motor control circuits.</t>
  </si>
  <si>
    <t>Properly size conductor and overload protection for single and three phase motor control circuits.</t>
  </si>
  <si>
    <t>Program and wire a PLC integrated with a motor control circuit.</t>
  </si>
  <si>
    <t>Construct the wiring on various types of transformers, including buck-boost, single, and three phase transformers, for different voltage and current systems</t>
  </si>
  <si>
    <t>TEST: HOA Control</t>
  </si>
  <si>
    <t>MID-TERM: Manual Motor Controls</t>
  </si>
  <si>
    <t>TEST: NEMA Schematic Symbols</t>
  </si>
  <si>
    <t>TEST: NEMA Symbols and Boolean Logic</t>
  </si>
  <si>
    <t>TEST: NEMA Symbols and Basic Motor Controls</t>
  </si>
  <si>
    <t>TEST: Basic Motor Controls and Single Phase Motors</t>
  </si>
  <si>
    <t>Job</t>
  </si>
  <si>
    <t>Description</t>
  </si>
  <si>
    <t>Boolean Logic</t>
  </si>
  <si>
    <t>PLC Components and Scan Cycle</t>
  </si>
  <si>
    <t>Jobs:</t>
  </si>
  <si>
    <t>Assignments</t>
  </si>
  <si>
    <t>Jobs 11</t>
  </si>
  <si>
    <t>Jobs 17</t>
  </si>
  <si>
    <t>Filename</t>
  </si>
  <si>
    <t>Chapters</t>
  </si>
  <si>
    <t>Questions</t>
  </si>
  <si>
    <t>Seventeen Week Semester</t>
  </si>
  <si>
    <t>Assignment</t>
  </si>
  <si>
    <t>Weekly Job Assignments</t>
  </si>
  <si>
    <t>Eleven Week Semester</t>
  </si>
  <si>
    <t>Hmwk 11</t>
  </si>
  <si>
    <t>Hmwk 17</t>
  </si>
  <si>
    <t>Weekly Homework Assignments</t>
  </si>
  <si>
    <t>Running Days</t>
  </si>
  <si>
    <t>Run</t>
  </si>
  <si>
    <t>Binary Number System</t>
  </si>
  <si>
    <t>trest</t>
  </si>
  <si>
    <t>TEST: Three Phase Motors and Motor Starters</t>
  </si>
  <si>
    <t>TEST: Motor Nameplate and Three Phase Motors</t>
  </si>
  <si>
    <t>TEST: PLC Basics</t>
  </si>
  <si>
    <t>TEST: Numbers and Number Conversion</t>
  </si>
  <si>
    <t>TEST: Number Conversion and PLC Basics</t>
  </si>
  <si>
    <t>TEST: Number Conversion and Logic Diagrams</t>
  </si>
  <si>
    <t>TEST: Single Phase and Three Phase Motors</t>
  </si>
  <si>
    <t>ESTOP/Stop/Start Circuit</t>
  </si>
  <si>
    <t>Motor Nameplates</t>
  </si>
  <si>
    <t>Forward/Reverse of a 1P Motor, Motor Nameplates</t>
  </si>
  <si>
    <t>Three Phase Motor Basics</t>
  </si>
  <si>
    <t>Motor Overloads</t>
  </si>
  <si>
    <t>Input and Output Tables, Labels and Descriptions</t>
  </si>
  <si>
    <t>Number Systems</t>
  </si>
  <si>
    <t>Ladder Logic Motor Control</t>
  </si>
  <si>
    <t>Logic Diagrams</t>
  </si>
  <si>
    <t>Number Conversion</t>
  </si>
  <si>
    <t>Timers, TON</t>
  </si>
  <si>
    <t>Timers, TOF</t>
  </si>
  <si>
    <t>Functions: ADD, SUB</t>
  </si>
  <si>
    <t>Functions: MUL, DIV</t>
  </si>
  <si>
    <t>Functions: AND, OR, MOV</t>
  </si>
  <si>
    <t>TEST: Number Conversion, Logic Diagrams, Functions</t>
  </si>
  <si>
    <t>PLC Wiring</t>
  </si>
  <si>
    <t>Final Test Preparation</t>
  </si>
  <si>
    <t>TEST: Written Final</t>
  </si>
  <si>
    <t>HANDS ON: Final</t>
  </si>
  <si>
    <t>Three Phase Power Distribution</t>
  </si>
  <si>
    <t>Theory</t>
  </si>
  <si>
    <t>Shop</t>
  </si>
  <si>
    <t>Lab</t>
  </si>
  <si>
    <t>Code</t>
  </si>
  <si>
    <t>Interpret rules and apply calculations from the NEC 70 to ensure proper electrical installations.</t>
  </si>
  <si>
    <t>Analyze and construct direct current (DC) and alternating current (AC) series, parallel and complex circuits.</t>
  </si>
  <si>
    <t>Calculate electrical values using the concepts related to solving basic and complex direct current (DC) and alternating current (AC) electrical circuitry.</t>
  </si>
  <si>
    <t>Explain the operation of electrical components such as resistors, capacitors, inductors and transformers how they are employed in basic circuits.</t>
  </si>
  <si>
    <t>Design and construct electrical circuits found in residential and commercial buildings according to blueprints and National Electrical Code standards.</t>
  </si>
  <si>
    <t>Perform basic bends in 1/2” electrical metallic conduit.</t>
  </si>
  <si>
    <t>Adhere to electrical safety rules.</t>
  </si>
  <si>
    <t>Utilize AutoCAD to represent electrical circuits in a construction drawing.</t>
  </si>
  <si>
    <t>Create an electrical estimate.</t>
  </si>
  <si>
    <t>T</t>
  </si>
  <si>
    <t>Orientation</t>
  </si>
  <si>
    <t>Orientation/Safety</t>
  </si>
  <si>
    <t>Tool Inventory/Review</t>
  </si>
  <si>
    <t>Intro to NEC</t>
  </si>
  <si>
    <t>Math Functions</t>
  </si>
  <si>
    <t>EAS Job 01</t>
  </si>
  <si>
    <t>EAS Job 02</t>
  </si>
  <si>
    <t>EAS Job 03</t>
  </si>
  <si>
    <t>EAS Job 04</t>
  </si>
  <si>
    <t>EAS Job 05</t>
  </si>
  <si>
    <t>EAS Job 06</t>
  </si>
  <si>
    <t>EAS Job 07</t>
  </si>
  <si>
    <t>EAS Job 08</t>
  </si>
  <si>
    <t>EAS Job 09</t>
  </si>
  <si>
    <t>EAS Job 10</t>
  </si>
  <si>
    <t>EAS Job 11</t>
  </si>
  <si>
    <t>EAS Job 12</t>
  </si>
  <si>
    <t>EAS Job 13</t>
  </si>
  <si>
    <t>EAS Job 14</t>
  </si>
  <si>
    <t>EAS Job 15</t>
  </si>
  <si>
    <t>EAS Job 16</t>
  </si>
  <si>
    <t>EAS Job 17</t>
  </si>
  <si>
    <t>EAS Job 18</t>
  </si>
  <si>
    <t>EAS Job 19</t>
  </si>
  <si>
    <t>EAS Job 20</t>
  </si>
  <si>
    <t>EAS Job 21</t>
  </si>
  <si>
    <t>EAS Job 22</t>
  </si>
  <si>
    <t>EAS Job 23</t>
  </si>
  <si>
    <t>EAS Job 24</t>
  </si>
  <si>
    <t>EAS Job 25</t>
  </si>
  <si>
    <t>EAS Job 26</t>
  </si>
  <si>
    <t>EAS Job 27</t>
  </si>
  <si>
    <t>EAS Job 28</t>
  </si>
  <si>
    <t>EAS Job 29</t>
  </si>
  <si>
    <t>EAS Job 30</t>
  </si>
  <si>
    <t>Drill and Tap</t>
  </si>
  <si>
    <t>Splicing and Terminating</t>
  </si>
  <si>
    <t>Extension Cord</t>
  </si>
  <si>
    <t>Electrical Measurement and Drawings</t>
  </si>
  <si>
    <t>Simple Duplex</t>
  </si>
  <si>
    <t>Two Duplex Recepticles</t>
  </si>
  <si>
    <t>Switch Luminaire Circuit</t>
  </si>
  <si>
    <t>Switched Luminaire and Duplex Circuit, Switch HR</t>
  </si>
  <si>
    <t>Switched Luminaire and Duplex Circuit, Duplex HR</t>
  </si>
  <si>
    <t>Switched Luminaire Circuit, Luminaire HR</t>
  </si>
  <si>
    <t>Switched Luminaire and Duplex Circuit, Luminaire HR</t>
  </si>
  <si>
    <t>Switched Two Luminaires</t>
  </si>
  <si>
    <t>Switched and Two Duplex Circuit, Luminaire HR</t>
  </si>
  <si>
    <t>Two Switches and Two Luminaires</t>
  </si>
  <si>
    <t>Switched Split Duplex Receptacle</t>
  </si>
  <si>
    <t>Two Switched Split Duplex Receptacles, Switch HR</t>
  </si>
  <si>
    <t>Three-Way Switch Circuit, Switch HR NM</t>
  </si>
  <si>
    <t>Three-Way Switch Circuit, Switch HR MC</t>
  </si>
  <si>
    <t>Three-Way Switch Circuit, Luminaire HR</t>
  </si>
  <si>
    <t>Three-Way Switch Plus Duplex Circuit, Duplex HR</t>
  </si>
  <si>
    <t>Three-Way Switch Plus Two Switched Duplex Circuit, Switch HR</t>
  </si>
  <si>
    <t>Four-Way Switch Circuit, Switch HR</t>
  </si>
  <si>
    <t>Four-Way Switch Circuit, Switch &amp; Light HR</t>
  </si>
  <si>
    <t>Four-Way Switch Circuit, Luminaire HR</t>
  </si>
  <si>
    <t>Four-Way Switch Four Switch Circuit, Switch HR</t>
  </si>
  <si>
    <t>Ground Fault Circuit Interrupter</t>
  </si>
  <si>
    <t>GFCI &amp; Switch Circuit</t>
  </si>
  <si>
    <t>Alternating Two Luminaires from one Switch</t>
  </si>
  <si>
    <t>Speciality Switch, Switched Duplex</t>
  </si>
  <si>
    <t>Speciality Switch, Duplex Hot</t>
  </si>
  <si>
    <t>EAS Job 31</t>
  </si>
  <si>
    <t>EAS Job 32</t>
  </si>
  <si>
    <t>EAS Job 33</t>
  </si>
  <si>
    <t>EAS Job 34</t>
  </si>
  <si>
    <t>EAS Job 35</t>
  </si>
  <si>
    <t>EAS Job 36</t>
  </si>
  <si>
    <t>EAS Job 37</t>
  </si>
  <si>
    <t>Conduit Bending, Stub Up</t>
  </si>
  <si>
    <t>Conduit Bending, Back-to-Back</t>
  </si>
  <si>
    <r>
      <t>Conduit Bending, 45</t>
    </r>
    <r>
      <rPr>
        <sz val="10"/>
        <color theme="1"/>
        <rFont val="Calibri"/>
        <family val="2"/>
      </rPr>
      <t>˚</t>
    </r>
    <r>
      <rPr>
        <sz val="10"/>
        <color theme="1"/>
        <rFont val="Verdana"/>
        <family val="2"/>
      </rPr>
      <t xml:space="preserve"> Offset</t>
    </r>
  </si>
  <si>
    <r>
      <t>Conduit Bending, 30</t>
    </r>
    <r>
      <rPr>
        <sz val="10"/>
        <color theme="1"/>
        <rFont val="Calibri"/>
        <family val="2"/>
      </rPr>
      <t>˚</t>
    </r>
    <r>
      <rPr>
        <sz val="10"/>
        <color theme="1"/>
        <rFont val="Verdana"/>
        <family val="2"/>
      </rPr>
      <t xml:space="preserve"> Offset</t>
    </r>
  </si>
  <si>
    <t>Conduit Bending, Three-Bend Saddle</t>
  </si>
  <si>
    <t>Conduit Bending, Four-Bend Saddle</t>
  </si>
  <si>
    <t>Conduit Bending, Box Offset</t>
  </si>
  <si>
    <t>Basic Tool Usage</t>
  </si>
  <si>
    <t>Resistors</t>
  </si>
  <si>
    <t>Article 90</t>
  </si>
  <si>
    <t>Math Functions/Engineering and Scientific Notation</t>
  </si>
  <si>
    <t>TEST: Engineering and Scientific Notation</t>
  </si>
  <si>
    <t>TEST: Intro to Electricity</t>
  </si>
  <si>
    <t>TEST: Ohm's Wheel</t>
  </si>
  <si>
    <t>TEST: Series Circuits</t>
  </si>
  <si>
    <t>TEST: Combination Circuits</t>
  </si>
  <si>
    <t>TEST: Parallel Circuits</t>
  </si>
  <si>
    <t>Voltage Dividers</t>
  </si>
  <si>
    <t>TEST: Voltage Dividers</t>
  </si>
  <si>
    <t>TEST: Wheatstone Bridge</t>
  </si>
  <si>
    <t>TEST: Electromagnetism</t>
  </si>
  <si>
    <t>TEST: Trigonometry</t>
  </si>
  <si>
    <t>TEST: AC Sinewave</t>
  </si>
  <si>
    <t>TEST: Transformers</t>
  </si>
  <si>
    <t>TEST: Impedance Triangle</t>
  </si>
  <si>
    <t>TEST: Power Triangle</t>
  </si>
  <si>
    <t>TEST: RL Circuits</t>
  </si>
  <si>
    <t>TEST: RC Circuits</t>
  </si>
  <si>
    <t>TEST: Code Final</t>
  </si>
  <si>
    <t>TEST: Articles 320, 330, 358, 362</t>
  </si>
  <si>
    <t>TEST: Articles 314, 334</t>
  </si>
  <si>
    <t>TEST: Articles 400, 402, 404, 406</t>
  </si>
  <si>
    <t>TEST: Article 90</t>
  </si>
  <si>
    <t>TEST: Article 100</t>
  </si>
  <si>
    <t>TEST: Article 110, 200</t>
  </si>
  <si>
    <t>TEST: Articles 300, 310</t>
  </si>
  <si>
    <t>TEST: Voltage Drop</t>
  </si>
  <si>
    <t>TEST: Theory Final</t>
  </si>
  <si>
    <t>TEST: Lab Hands-On Final</t>
  </si>
  <si>
    <t>TEST: Shop Final</t>
  </si>
  <si>
    <t>Shop Cleanup</t>
  </si>
  <si>
    <t>Classroom Cleanup</t>
  </si>
  <si>
    <t>HANDS-ON: Conduit Bending</t>
  </si>
  <si>
    <t>HANDS-ON: Combination Circuits</t>
  </si>
  <si>
    <t>HANDS-ON: Parallel Circuits</t>
  </si>
  <si>
    <t>HANDS-ON: Series Circuits</t>
  </si>
  <si>
    <t>HANDS-ON: RL Circuits</t>
  </si>
  <si>
    <t>HANDS-ON: Four-Way Switch Circuit, Four-Way HR</t>
  </si>
  <si>
    <t>HANDS-ON: Two Switches, Two Luminaires</t>
  </si>
  <si>
    <t>HANDS-ON: Switched Two Luminaires</t>
  </si>
  <si>
    <t>HANDS-ON: Two Switched Split Duplex Receptacles, Duplex HR</t>
  </si>
  <si>
    <t>HANDS-ON: Switched Luminaire and Duplex Circuit, Switch HR</t>
  </si>
  <si>
    <t>HANDS-ON: Two Duplex Recepticles</t>
  </si>
  <si>
    <t>HANDS-ON: Switch Two Luminaires Circuit</t>
  </si>
  <si>
    <t>Article 100</t>
  </si>
  <si>
    <t>Article 200</t>
  </si>
  <si>
    <t>Article 110</t>
  </si>
  <si>
    <t>Articles 110, 200</t>
  </si>
  <si>
    <t>Article 310</t>
  </si>
  <si>
    <t>Articles 300, 310</t>
  </si>
  <si>
    <t>Article 300</t>
  </si>
  <si>
    <t>Voltage Drop Calculations</t>
  </si>
  <si>
    <t>Article 334</t>
  </si>
  <si>
    <t>Article 314</t>
  </si>
  <si>
    <t>Articles 404, 406</t>
  </si>
  <si>
    <t>Articles 400, 402</t>
  </si>
  <si>
    <t>Articles 400, 402,  404, 406</t>
  </si>
  <si>
    <t>Article 362</t>
  </si>
  <si>
    <t>Article 320</t>
  </si>
  <si>
    <t>Article 320, 330</t>
  </si>
  <si>
    <t>Artilce 330, 358</t>
  </si>
  <si>
    <t>Article 358, 362</t>
  </si>
  <si>
    <t>Code Final Prep</t>
  </si>
  <si>
    <t>Atoms, Coulombs</t>
  </si>
  <si>
    <t>Ampere, Voltage</t>
  </si>
  <si>
    <t>Ohm's Law</t>
  </si>
  <si>
    <t>Watt's Law</t>
  </si>
  <si>
    <t>Series Circuits</t>
  </si>
  <si>
    <t>Watt's Law, Series Circuits</t>
  </si>
  <si>
    <t>Parallel Circuits</t>
  </si>
  <si>
    <t>Parallel Circuits, Conductance Method</t>
  </si>
  <si>
    <t>Combination Circuits</t>
  </si>
  <si>
    <t>Wheatstone Bridge</t>
  </si>
  <si>
    <t>Electromagnetism</t>
  </si>
  <si>
    <t>Trigonometry</t>
  </si>
  <si>
    <t>AC Sinewave</t>
  </si>
  <si>
    <t>Impedance Triangle</t>
  </si>
  <si>
    <t>Power Triangle</t>
  </si>
  <si>
    <t>RL Circuits</t>
  </si>
  <si>
    <t>RC Circuits</t>
  </si>
  <si>
    <t>Eng/Sci Notation</t>
  </si>
  <si>
    <t>Ohm's Wheel</t>
  </si>
  <si>
    <t>More Series Circuits</t>
  </si>
  <si>
    <t>More Parallel Circuits</t>
  </si>
  <si>
    <t>Voltage Referencing</t>
  </si>
  <si>
    <t>Kirchhoff's Current Law</t>
  </si>
  <si>
    <t>Series-Parallel Circuits</t>
  </si>
  <si>
    <t>Parallel-Series Circuits</t>
  </si>
  <si>
    <t>Loaded Voltage Dividers</t>
  </si>
  <si>
    <t>More Loaded Voltage Dividers</t>
  </si>
  <si>
    <t>Internal Resistance</t>
  </si>
  <si>
    <t>More Wheatstone Bridge</t>
  </si>
  <si>
    <t>Flemming's Right Hand Rule</t>
  </si>
  <si>
    <t>Generator Effect</t>
  </si>
  <si>
    <t>AC Measurement</t>
  </si>
  <si>
    <t>Transformer Efficiency</t>
  </si>
  <si>
    <t>Inductive Reactance</t>
  </si>
  <si>
    <t>RL Series Circuits</t>
  </si>
  <si>
    <t>RL Parallel Circuits</t>
  </si>
  <si>
    <t>RC Series Circuits</t>
  </si>
  <si>
    <t>RC Parallel Circuits</t>
  </si>
  <si>
    <t>RLC Series Circuits</t>
  </si>
  <si>
    <t>RLC Parallel Circuits</t>
  </si>
  <si>
    <t>Wirenuts, Pigtail Method</t>
  </si>
  <si>
    <t>Duplex Recepticles</t>
  </si>
  <si>
    <t>Lamp Holders, Hickeys</t>
  </si>
  <si>
    <t>Single and Double Pole Switches</t>
  </si>
  <si>
    <t>Three-way circuits</t>
  </si>
  <si>
    <t>Residential Circuits</t>
  </si>
  <si>
    <t>Conduit Bending</t>
  </si>
  <si>
    <t>EAL Lab 01</t>
  </si>
  <si>
    <t>EAL Lab 02</t>
  </si>
  <si>
    <t>EAL Lab 03</t>
  </si>
  <si>
    <t>EAL Lab 04</t>
  </si>
  <si>
    <t>EAL Lab 05</t>
  </si>
  <si>
    <t>EAL Lab 06</t>
  </si>
  <si>
    <t>EAL Lab 07</t>
  </si>
  <si>
    <t>EAL Lab 08</t>
  </si>
  <si>
    <t>EAL Lab 09</t>
  </si>
  <si>
    <t>EAL Lab 10</t>
  </si>
  <si>
    <t>EAL Lab 11</t>
  </si>
  <si>
    <t>EAL Lab 12</t>
  </si>
  <si>
    <t>EAL Lab 13</t>
  </si>
  <si>
    <t>EAL Lab 14</t>
  </si>
  <si>
    <t>EAL Lab 15</t>
  </si>
  <si>
    <t>EAL Lab 16</t>
  </si>
  <si>
    <t>EAL Lab 17</t>
  </si>
  <si>
    <t>EAL Lab 18</t>
  </si>
  <si>
    <t>EAL Lab 19</t>
  </si>
  <si>
    <t>EAL Lab 20</t>
  </si>
  <si>
    <t>EAL Lab 21</t>
  </si>
  <si>
    <t>EAL Lab 22</t>
  </si>
  <si>
    <t>EAL Lab 23</t>
  </si>
  <si>
    <t>EAL Lab 24</t>
  </si>
  <si>
    <t>EAL Lab 25</t>
  </si>
  <si>
    <t>EAL Lab 26</t>
  </si>
  <si>
    <t>EAL Lab 27</t>
  </si>
  <si>
    <t>EAL Lab 28</t>
  </si>
  <si>
    <t>EAL Lab 29</t>
  </si>
  <si>
    <t>EAL Lab 30</t>
  </si>
  <si>
    <t>EAL Lab 31</t>
  </si>
  <si>
    <t>EAL Lab 32</t>
  </si>
  <si>
    <t>EAL Lab 33</t>
  </si>
  <si>
    <t>EAL Lab 34</t>
  </si>
  <si>
    <t>EAL Lab 35</t>
  </si>
  <si>
    <t>EAL Lab 36</t>
  </si>
  <si>
    <t>Series Circuit Current</t>
  </si>
  <si>
    <t>Series Circuit Voltage</t>
  </si>
  <si>
    <t>Open Circuit</t>
  </si>
  <si>
    <t>Short Circuit</t>
  </si>
  <si>
    <t>Voltage Divider</t>
  </si>
  <si>
    <t>Potentiometers</t>
  </si>
  <si>
    <t>Parallel Circuit Conductance</t>
  </si>
  <si>
    <t>Parallel Circuit Characteristics</t>
  </si>
  <si>
    <t>Combination Parallel-Series Circuits</t>
  </si>
  <si>
    <t>Combination Series-Parallel Circuits</t>
  </si>
  <si>
    <t>More Combination Series-Parallel Circuits</t>
  </si>
  <si>
    <t>Complex Combination Circuits</t>
  </si>
  <si>
    <t>Loaded Voltage Divider</t>
  </si>
  <si>
    <t>Multi-Load Loaded Voltage Divider</t>
  </si>
  <si>
    <t>Wheatstone Bridge with/RTD</t>
  </si>
  <si>
    <t>AC Voltage</t>
  </si>
  <si>
    <t>Oscilliscope</t>
  </si>
  <si>
    <t>Inductors</t>
  </si>
  <si>
    <t>RL Parallel Circuit</t>
  </si>
  <si>
    <t>Capacitors</t>
  </si>
  <si>
    <t>Capacitors, ICE</t>
  </si>
  <si>
    <t>Meter Usage</t>
  </si>
  <si>
    <t>Intro to Proto board/Power Supply</t>
  </si>
  <si>
    <t>Unit</t>
  </si>
  <si>
    <t>M</t>
  </si>
  <si>
    <t>W</t>
  </si>
  <si>
    <t>R</t>
  </si>
  <si>
    <t>F</t>
  </si>
  <si>
    <t>RL Series Circuit</t>
  </si>
  <si>
    <t>Subjects</t>
  </si>
  <si>
    <t>Subject 54</t>
  </si>
  <si>
    <t>Subject 65</t>
  </si>
  <si>
    <t>Subject 80</t>
  </si>
  <si>
    <t>Notes</t>
  </si>
  <si>
    <t>80 Day Semester</t>
  </si>
  <si>
    <t>Subject 80 Day Schedule (3 max)</t>
  </si>
  <si>
    <t>Engineering and Scientific Notation</t>
  </si>
  <si>
    <t>Series Circuits Continued</t>
  </si>
  <si>
    <t>Atomic Theory</t>
  </si>
  <si>
    <t>Coulomb</t>
  </si>
  <si>
    <t>Session Day</t>
  </si>
  <si>
    <t>MWF</t>
  </si>
  <si>
    <t>TR</t>
  </si>
  <si>
    <t>MWF Day</t>
  </si>
  <si>
    <t>TR Day</t>
  </si>
  <si>
    <t>Worksheet</t>
  </si>
  <si>
    <t>Subject</t>
  </si>
  <si>
    <t>Lab Title</t>
  </si>
  <si>
    <t>Sub#</t>
  </si>
  <si>
    <t>Subject Ref and Associated Labs</t>
  </si>
  <si>
    <t>Subject's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</si>
</sst>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dd\,\ mmmm\ dd\,\ yyyy"/>
    <numFmt numFmtId="165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3" borderId="2" xfId="0" applyFill="1" applyBorder="1" applyAlignment="1" applyProtection="1">
      <alignment wrapText="1"/>
      <protection locked="0"/>
    </xf>
    <xf numFmtId="0" fontId="1" fillId="0" borderId="0" xfId="0" applyFont="1"/>
    <xf numFmtId="0" fontId="0" fillId="0" borderId="1" xfId="0" applyBorder="1" applyAlignment="1" applyProtection="1">
      <alignment horizontal="center" wrapText="1"/>
    </xf>
    <xf numFmtId="0" fontId="0" fillId="0" borderId="1" xfId="0" applyBorder="1" applyAlignment="1" applyProtection="1">
      <alignment horizontal="center"/>
    </xf>
    <xf numFmtId="0" fontId="0" fillId="0" borderId="0" xfId="0" applyProtection="1"/>
    <xf numFmtId="0" fontId="0" fillId="2" borderId="0" xfId="0" applyFill="1" applyProtection="1"/>
    <xf numFmtId="165" fontId="0" fillId="0" borderId="1" xfId="0" applyNumberFormat="1" applyBorder="1" applyProtection="1"/>
    <xf numFmtId="0" fontId="0" fillId="0" borderId="0" xfId="0" applyAlignment="1" applyProtection="1">
      <alignment horizontal="center"/>
    </xf>
    <xf numFmtId="165" fontId="0" fillId="0" borderId="0" xfId="0" applyNumberFormat="1" applyProtection="1"/>
    <xf numFmtId="0" fontId="0" fillId="3" borderId="5" xfId="0" applyFill="1" applyBorder="1" applyAlignment="1" applyProtection="1">
      <alignment horizontal="center"/>
      <protection locked="0"/>
    </xf>
    <xf numFmtId="0" fontId="0" fillId="3" borderId="7" xfId="0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1" fillId="0" borderId="1" xfId="0" applyFont="1" applyBorder="1"/>
    <xf numFmtId="0" fontId="1" fillId="0" borderId="10" xfId="0" applyFont="1" applyBorder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4" borderId="1" xfId="0" applyFont="1" applyFill="1" applyBorder="1" applyAlignment="1">
      <alignment horizontal="center"/>
    </xf>
    <xf numFmtId="165" fontId="0" fillId="3" borderId="6" xfId="0" applyNumberFormat="1" applyFill="1" applyBorder="1" applyProtection="1"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0" borderId="1" xfId="0" applyBorder="1" applyProtection="1"/>
    <xf numFmtId="164" fontId="0" fillId="0" borderId="1" xfId="0" applyNumberFormat="1" applyFont="1" applyBorder="1" applyAlignment="1" applyProtection="1">
      <alignment horizontal="left" vertical="center"/>
    </xf>
    <xf numFmtId="0" fontId="0" fillId="0" borderId="0" xfId="0" applyAlignment="1" applyProtection="1">
      <alignment wrapText="1"/>
    </xf>
    <xf numFmtId="0" fontId="0" fillId="0" borderId="4" xfId="0" applyBorder="1" applyAlignment="1" applyProtection="1">
      <alignment horizontal="center" wrapText="1"/>
    </xf>
    <xf numFmtId="0" fontId="0" fillId="0" borderId="4" xfId="0" applyBorder="1" applyAlignment="1" applyProtection="1">
      <alignment horizontal="center"/>
    </xf>
    <xf numFmtId="165" fontId="0" fillId="0" borderId="4" xfId="0" applyNumberFormat="1" applyBorder="1" applyAlignment="1" applyProtection="1">
      <alignment horizontal="right"/>
    </xf>
    <xf numFmtId="0" fontId="0" fillId="0" borderId="6" xfId="0" applyBorder="1" applyAlignment="1" applyProtection="1">
      <alignment horizontal="center"/>
    </xf>
    <xf numFmtId="165" fontId="0" fillId="3" borderId="6" xfId="0" applyNumberFormat="1" applyFill="1" applyBorder="1" applyProtection="1"/>
    <xf numFmtId="165" fontId="0" fillId="0" borderId="4" xfId="0" applyNumberFormat="1" applyBorder="1" applyProtection="1"/>
    <xf numFmtId="165" fontId="0" fillId="0" borderId="6" xfId="0" applyNumberFormat="1" applyBorder="1" applyProtection="1"/>
    <xf numFmtId="0" fontId="0" fillId="0" borderId="9" xfId="0" applyBorder="1" applyAlignment="1" applyProtection="1">
      <alignment horizontal="center"/>
    </xf>
    <xf numFmtId="165" fontId="0" fillId="0" borderId="9" xfId="0" applyNumberFormat="1" applyBorder="1" applyProtection="1"/>
    <xf numFmtId="0" fontId="1" fillId="0" borderId="0" xfId="0" applyFont="1" applyProtection="1"/>
    <xf numFmtId="165" fontId="1" fillId="0" borderId="0" xfId="0" applyNumberFormat="1" applyFont="1" applyProtection="1"/>
    <xf numFmtId="0" fontId="1" fillId="3" borderId="1" xfId="0" applyFont="1" applyFill="1" applyBorder="1" applyAlignment="1" applyProtection="1">
      <alignment horizontal="center"/>
      <protection locked="0"/>
    </xf>
    <xf numFmtId="0" fontId="1" fillId="3" borderId="10" xfId="0" applyFont="1" applyFill="1" applyBorder="1" applyAlignment="1" applyProtection="1">
      <alignment wrapText="1"/>
      <protection locked="0"/>
    </xf>
    <xf numFmtId="0" fontId="1" fillId="3" borderId="1" xfId="0" applyFont="1" applyFill="1" applyBorder="1" applyAlignment="1" applyProtection="1">
      <alignment wrapText="1"/>
      <protection locked="0"/>
    </xf>
    <xf numFmtId="0" fontId="3" fillId="5" borderId="1" xfId="0" applyFont="1" applyFill="1" applyBorder="1" applyAlignment="1">
      <alignment horizontal="center"/>
    </xf>
    <xf numFmtId="0" fontId="3" fillId="5" borderId="10" xfId="0" applyFont="1" applyFill="1" applyBorder="1" applyAlignment="1">
      <alignment wrapText="1"/>
    </xf>
    <xf numFmtId="0" fontId="3" fillId="4" borderId="1" xfId="0" applyFont="1" applyFill="1" applyBorder="1" applyAlignment="1" applyProtection="1">
      <alignment horizontal="center"/>
    </xf>
    <xf numFmtId="0" fontId="3" fillId="5" borderId="1" xfId="0" applyFont="1" applyFill="1" applyBorder="1" applyAlignment="1" applyProtection="1">
      <alignment horizontal="center"/>
    </xf>
    <xf numFmtId="0" fontId="3" fillId="5" borderId="1" xfId="0" applyFont="1" applyFill="1" applyBorder="1" applyProtection="1"/>
    <xf numFmtId="0" fontId="1" fillId="0" borderId="0" xfId="0" applyFont="1" applyAlignment="1" applyProtection="1">
      <alignment horizontal="center"/>
    </xf>
    <xf numFmtId="0" fontId="1" fillId="0" borderId="1" xfId="0" applyFont="1" applyBorder="1" applyProtection="1"/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Protection="1"/>
    <xf numFmtId="0" fontId="1" fillId="3" borderId="1" xfId="0" applyFont="1" applyFill="1" applyBorder="1" applyProtection="1">
      <protection locked="0"/>
    </xf>
    <xf numFmtId="16" fontId="1" fillId="3" borderId="1" xfId="0" applyNumberFormat="1" applyFont="1" applyFill="1" applyBorder="1" applyProtection="1">
      <protection locked="0"/>
    </xf>
    <xf numFmtId="0" fontId="5" fillId="0" borderId="0" xfId="0" applyFont="1" applyAlignment="1">
      <alignment horizontal="left"/>
    </xf>
    <xf numFmtId="165" fontId="4" fillId="0" borderId="0" xfId="0" applyNumberFormat="1" applyFont="1"/>
    <xf numFmtId="0" fontId="5" fillId="0" borderId="3" xfId="0" applyFont="1" applyBorder="1" applyAlignment="1">
      <alignment horizontal="right"/>
    </xf>
    <xf numFmtId="165" fontId="4" fillId="0" borderId="3" xfId="0" applyNumberFormat="1" applyFont="1" applyBorder="1" applyAlignment="1">
      <alignment horizontal="left"/>
    </xf>
    <xf numFmtId="0" fontId="4" fillId="0" borderId="3" xfId="0" applyFont="1" applyBorder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4" fillId="0" borderId="0" xfId="0" applyFont="1" applyProtection="1"/>
    <xf numFmtId="165" fontId="4" fillId="0" borderId="0" xfId="0" applyNumberFormat="1" applyFont="1" applyProtection="1"/>
    <xf numFmtId="0" fontId="5" fillId="0" borderId="3" xfId="0" applyFont="1" applyBorder="1" applyAlignment="1" applyProtection="1">
      <alignment horizontal="right"/>
    </xf>
    <xf numFmtId="165" fontId="4" fillId="0" borderId="3" xfId="0" applyNumberFormat="1" applyFont="1" applyBorder="1" applyAlignment="1" applyProtection="1">
      <alignment horizontal="left"/>
    </xf>
    <xf numFmtId="0" fontId="4" fillId="0" borderId="3" xfId="0" applyFont="1" applyBorder="1" applyProtection="1"/>
    <xf numFmtId="0" fontId="4" fillId="0" borderId="0" xfId="0" applyFont="1" applyAlignment="1" applyProtection="1">
      <alignment horizontal="right"/>
    </xf>
    <xf numFmtId="0" fontId="4" fillId="0" borderId="0" xfId="0" applyFont="1" applyAlignment="1" applyProtection="1">
      <alignment horizontal="left"/>
    </xf>
    <xf numFmtId="0" fontId="4" fillId="0" borderId="0" xfId="0" applyFont="1" applyBorder="1" applyProtection="1"/>
    <xf numFmtId="0" fontId="6" fillId="0" borderId="0" xfId="0" applyFont="1" applyBorder="1" applyProtection="1"/>
    <xf numFmtId="0" fontId="6" fillId="0" borderId="0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right"/>
    </xf>
    <xf numFmtId="165" fontId="4" fillId="0" borderId="0" xfId="0" applyNumberFormat="1" applyFont="1" applyBorder="1" applyProtection="1"/>
    <xf numFmtId="0" fontId="5" fillId="0" borderId="0" xfId="0" applyFont="1" applyBorder="1" applyAlignment="1" applyProtection="1">
      <alignment horizontal="left"/>
    </xf>
    <xf numFmtId="0" fontId="5" fillId="0" borderId="0" xfId="0" applyFont="1" applyBorder="1" applyAlignment="1" applyProtection="1">
      <alignment horizontal="right"/>
    </xf>
    <xf numFmtId="165" fontId="4" fillId="0" borderId="0" xfId="0" applyNumberFormat="1" applyFont="1" applyBorder="1" applyAlignment="1" applyProtection="1">
      <alignment horizontal="left"/>
    </xf>
    <xf numFmtId="0" fontId="4" fillId="0" borderId="0" xfId="0" applyFont="1" applyBorder="1" applyAlignment="1" applyProtection="1">
      <alignment horizontal="left"/>
    </xf>
    <xf numFmtId="0" fontId="2" fillId="0" borderId="0" xfId="0" applyFont="1" applyAlignment="1" applyProtection="1">
      <alignment horizontal="left"/>
    </xf>
    <xf numFmtId="16" fontId="1" fillId="3" borderId="1" xfId="0" quotePrefix="1" applyNumberFormat="1" applyFont="1" applyFill="1" applyBorder="1" applyProtection="1">
      <protection locked="0"/>
    </xf>
    <xf numFmtId="0" fontId="0" fillId="0" borderId="0" xfId="0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0" fillId="0" borderId="1" xfId="0" applyBorder="1" applyAlignment="1" applyProtection="1">
      <alignment vertical="center"/>
    </xf>
    <xf numFmtId="0" fontId="0" fillId="0" borderId="1" xfId="0" applyBorder="1" applyAlignment="1" applyProtection="1">
      <alignment horizontal="center" vertical="center" wrapText="1"/>
    </xf>
    <xf numFmtId="0" fontId="0" fillId="0" borderId="0" xfId="0" applyAlignment="1" applyProtection="1">
      <alignment vertical="center"/>
    </xf>
    <xf numFmtId="0" fontId="0" fillId="3" borderId="1" xfId="0" applyFill="1" applyBorder="1" applyAlignment="1" applyProtection="1">
      <alignment vertical="center"/>
      <protection locked="0"/>
    </xf>
    <xf numFmtId="0" fontId="0" fillId="3" borderId="1" xfId="0" applyFill="1" applyBorder="1" applyAlignment="1" applyProtection="1">
      <alignment vertical="center" wrapText="1"/>
      <protection locked="0"/>
    </xf>
    <xf numFmtId="0" fontId="0" fillId="3" borderId="2" xfId="0" applyFill="1" applyBorder="1" applyAlignment="1" applyProtection="1">
      <alignment vertical="center" wrapText="1"/>
      <protection locked="0"/>
    </xf>
    <xf numFmtId="0" fontId="0" fillId="0" borderId="0" xfId="0" applyAlignment="1" applyProtection="1">
      <alignment vertical="center" wrapText="1"/>
    </xf>
    <xf numFmtId="0" fontId="4" fillId="0" borderId="0" xfId="0" applyFont="1" applyFill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3" xfId="0" applyNumberFormat="1" applyBorder="1" applyProtection="1"/>
    <xf numFmtId="165" fontId="0" fillId="0" borderId="14" xfId="0" applyNumberFormat="1" applyBorder="1" applyProtection="1"/>
    <xf numFmtId="165" fontId="0" fillId="0" borderId="15" xfId="0" applyNumberFormat="1" applyBorder="1" applyProtection="1"/>
    <xf numFmtId="0" fontId="3" fillId="4" borderId="11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1" xfId="0" applyFont="1" applyFill="1" applyBorder="1" applyAlignment="1" applyProtection="1">
      <alignment horizontal="center"/>
    </xf>
    <xf numFmtId="0" fontId="1" fillId="6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1003"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7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L13" sqref="L13"/>
    </sheetView>
  </sheetViews>
  <sheetFormatPr defaultColWidth="8.88671875" defaultRowHeight="14.4" x14ac:dyDescent="0.3"/>
  <cols>
    <col min="1" max="1" width="7.6640625" style="13" customWidth="1"/>
    <col min="2" max="4" width="9.109375" style="13" hidden="1" customWidth="1"/>
    <col min="5" max="5" width="9.109375" style="13" customWidth="1"/>
    <col min="6" max="8" width="6.6640625" style="13" customWidth="1"/>
    <col min="9" max="9" width="6.6640625" style="13" hidden="1" customWidth="1"/>
    <col min="10" max="10" width="6.6640625" style="13" customWidth="1"/>
    <col min="11" max="11" width="28.33203125" style="14" bestFit="1" customWidth="1"/>
    <col min="12" max="12" width="51.6640625" style="10" customWidth="1"/>
    <col min="13" max="16384" width="8.88671875" style="10"/>
  </cols>
  <sheetData>
    <row r="1" spans="1:12" ht="43.8" thickBot="1" x14ac:dyDescent="0.35">
      <c r="A1" s="31" t="str">
        <f>"In Session "&amp;SUM(A2:A124)&amp;" days"</f>
        <v>In Session 80 days</v>
      </c>
      <c r="B1" s="31" t="s">
        <v>379</v>
      </c>
      <c r="C1" s="31" t="s">
        <v>382</v>
      </c>
      <c r="D1" s="31" t="s">
        <v>383</v>
      </c>
      <c r="E1" s="31" t="s">
        <v>65</v>
      </c>
      <c r="F1" s="32" t="s">
        <v>0</v>
      </c>
      <c r="G1" s="32" t="s">
        <v>380</v>
      </c>
      <c r="H1" s="32" t="s">
        <v>381</v>
      </c>
      <c r="I1" s="32"/>
      <c r="J1" s="32" t="s">
        <v>2</v>
      </c>
      <c r="K1" s="33" t="s">
        <v>1</v>
      </c>
    </row>
    <row r="2" spans="1:12" x14ac:dyDescent="0.3">
      <c r="A2" s="15">
        <v>0</v>
      </c>
      <c r="B2" s="34">
        <v>0</v>
      </c>
      <c r="C2" s="34">
        <v>0</v>
      </c>
      <c r="D2" s="34">
        <v>0</v>
      </c>
      <c r="E2" s="34">
        <v>1</v>
      </c>
      <c r="F2" s="34" t="str">
        <f t="shared" ref="F2:F15" si="0">IF(A2&lt;&gt;0,B2,"")</f>
        <v/>
      </c>
      <c r="G2" s="34" t="str">
        <f t="shared" ref="G2" si="1">IF(A2&lt;&gt;0,IF((WEEKDAY(K2)=2) + (WEEKDAY(K2) = 4) + (WEEKDAY(K2)=6),C2,""),"")</f>
        <v/>
      </c>
      <c r="H2" s="34" t="str">
        <f>IF(A2&lt;&gt;0,IF((WEEKDAY(K2)=3) + (WEEKDAY(K2) = 5),D2,""),"")</f>
        <v/>
      </c>
      <c r="I2" s="34">
        <f>E2</f>
        <v>1</v>
      </c>
      <c r="J2" s="34">
        <f>IF(COUNT(A9:A15)&gt;0,1,0)</f>
        <v>1</v>
      </c>
      <c r="K2" s="35">
        <v>43471</v>
      </c>
      <c r="L2" s="11" t="s">
        <v>12</v>
      </c>
    </row>
    <row r="3" spans="1:12" x14ac:dyDescent="0.3">
      <c r="A3" s="16">
        <v>1</v>
      </c>
      <c r="B3" s="9">
        <f t="shared" ref="B3:B15" si="2">IF(A3=1,B2+1,B2)</f>
        <v>1</v>
      </c>
      <c r="C3" s="9">
        <f>IF(A3=1,IF((WEEKDAY(K3)=2) + (WEEKDAY(K3) = 4) + (WEEKDAY(K3)=6),C2+1,C2),C2)</f>
        <v>1</v>
      </c>
      <c r="D3" s="9">
        <f>IF(A3=1,IF((WEEKDAY(K3)=3) + (WEEKDAY(K3) = 5),D2+1,D2),D2)</f>
        <v>0</v>
      </c>
      <c r="E3" s="9">
        <f>E2+1</f>
        <v>2</v>
      </c>
      <c r="F3" s="9">
        <f t="shared" si="0"/>
        <v>1</v>
      </c>
      <c r="G3" s="9">
        <f>IF(A3&lt;&gt;0,IF((WEEKDAY(K3)=2) + (WEEKDAY(K3) = 4) + (WEEKDAY(K3)=6),C3,""),"")</f>
        <v>1</v>
      </c>
      <c r="H3" s="9" t="str">
        <f t="shared" ref="H3:H66" si="3">IF(A3&lt;&gt;0,IF((WEEKDAY(K3)=3) + (WEEKDAY(K3) = 5),D3,""),"")</f>
        <v/>
      </c>
      <c r="I3" s="9">
        <f t="shared" ref="I3:I66" si="4">E3</f>
        <v>2</v>
      </c>
      <c r="J3" s="9">
        <f>J2</f>
        <v>1</v>
      </c>
      <c r="K3" s="12">
        <f>K2+1</f>
        <v>43472</v>
      </c>
    </row>
    <row r="4" spans="1:12" x14ac:dyDescent="0.3">
      <c r="A4" s="16">
        <v>1</v>
      </c>
      <c r="B4" s="9">
        <f t="shared" si="2"/>
        <v>2</v>
      </c>
      <c r="C4" s="9">
        <f t="shared" ref="C4:C67" si="5">IF(A4=1,IF((WEEKDAY(K4)=2) + (WEEKDAY(K4) = 4) + (WEEKDAY(K4)=6),C3+1,C3),C3)</f>
        <v>1</v>
      </c>
      <c r="D4" s="9">
        <f t="shared" ref="D4:D67" si="6">IF(A4=1,IF((WEEKDAY(K4)=3) + (WEEKDAY(K4) = 5),D3+1,D3),D3)</f>
        <v>1</v>
      </c>
      <c r="E4" s="9">
        <f t="shared" ref="E4:E67" si="7">E3+1</f>
        <v>3</v>
      </c>
      <c r="F4" s="9">
        <f t="shared" si="0"/>
        <v>2</v>
      </c>
      <c r="G4" s="9" t="str">
        <f t="shared" ref="G4:G67" si="8">IF(A4&lt;&gt;0,IF((WEEKDAY(K4)=2) + (WEEKDAY(K4) = 4) + (WEEKDAY(K4)=6),C4,""),"")</f>
        <v/>
      </c>
      <c r="H4" s="9">
        <f t="shared" si="3"/>
        <v>1</v>
      </c>
      <c r="I4" s="9">
        <f t="shared" si="4"/>
        <v>3</v>
      </c>
      <c r="J4" s="9">
        <f t="shared" ref="J4:J8" si="9">J3</f>
        <v>1</v>
      </c>
      <c r="K4" s="12">
        <f t="shared" ref="K4:K67" si="10">K3+1</f>
        <v>43473</v>
      </c>
      <c r="L4" s="11" t="s">
        <v>13</v>
      </c>
    </row>
    <row r="5" spans="1:12" x14ac:dyDescent="0.3">
      <c r="A5" s="16">
        <v>1</v>
      </c>
      <c r="B5" s="9">
        <f t="shared" si="2"/>
        <v>3</v>
      </c>
      <c r="C5" s="9">
        <f t="shared" si="5"/>
        <v>2</v>
      </c>
      <c r="D5" s="9">
        <f t="shared" si="6"/>
        <v>1</v>
      </c>
      <c r="E5" s="9">
        <f t="shared" si="7"/>
        <v>4</v>
      </c>
      <c r="F5" s="9">
        <f t="shared" si="0"/>
        <v>3</v>
      </c>
      <c r="G5" s="9">
        <f t="shared" si="8"/>
        <v>2</v>
      </c>
      <c r="H5" s="9" t="str">
        <f t="shared" si="3"/>
        <v/>
      </c>
      <c r="I5" s="9">
        <f t="shared" si="4"/>
        <v>4</v>
      </c>
      <c r="J5" s="9">
        <f t="shared" si="9"/>
        <v>1</v>
      </c>
      <c r="K5" s="12">
        <f t="shared" si="10"/>
        <v>43474</v>
      </c>
    </row>
    <row r="6" spans="1:12" x14ac:dyDescent="0.3">
      <c r="A6" s="16">
        <v>1</v>
      </c>
      <c r="B6" s="9">
        <f t="shared" si="2"/>
        <v>4</v>
      </c>
      <c r="C6" s="9">
        <f t="shared" si="5"/>
        <v>2</v>
      </c>
      <c r="D6" s="9">
        <f t="shared" si="6"/>
        <v>2</v>
      </c>
      <c r="E6" s="9">
        <f t="shared" si="7"/>
        <v>5</v>
      </c>
      <c r="F6" s="9">
        <f t="shared" si="0"/>
        <v>4</v>
      </c>
      <c r="G6" s="9" t="str">
        <f t="shared" si="8"/>
        <v/>
      </c>
      <c r="H6" s="9">
        <f t="shared" si="3"/>
        <v>2</v>
      </c>
      <c r="I6" s="9">
        <f t="shared" si="4"/>
        <v>5</v>
      </c>
      <c r="J6" s="9">
        <f t="shared" si="9"/>
        <v>1</v>
      </c>
      <c r="K6" s="12">
        <f t="shared" si="10"/>
        <v>43475</v>
      </c>
    </row>
    <row r="7" spans="1:12" x14ac:dyDescent="0.3">
      <c r="A7" s="16">
        <v>1</v>
      </c>
      <c r="B7" s="9">
        <f t="shared" si="2"/>
        <v>5</v>
      </c>
      <c r="C7" s="9">
        <f t="shared" si="5"/>
        <v>3</v>
      </c>
      <c r="D7" s="9">
        <f t="shared" si="6"/>
        <v>2</v>
      </c>
      <c r="E7" s="9">
        <f t="shared" si="7"/>
        <v>6</v>
      </c>
      <c r="F7" s="9">
        <f t="shared" si="0"/>
        <v>5</v>
      </c>
      <c r="G7" s="9">
        <f t="shared" si="8"/>
        <v>3</v>
      </c>
      <c r="H7" s="9" t="str">
        <f t="shared" si="3"/>
        <v/>
      </c>
      <c r="I7" s="9">
        <f t="shared" si="4"/>
        <v>6</v>
      </c>
      <c r="J7" s="9">
        <f t="shared" si="9"/>
        <v>1</v>
      </c>
      <c r="K7" s="12">
        <f t="shared" si="10"/>
        <v>43476</v>
      </c>
    </row>
    <row r="8" spans="1:12" ht="15" thickBot="1" x14ac:dyDescent="0.35">
      <c r="A8" s="27">
        <v>0</v>
      </c>
      <c r="B8" s="38">
        <f t="shared" si="2"/>
        <v>5</v>
      </c>
      <c r="C8" s="38">
        <f t="shared" si="5"/>
        <v>3</v>
      </c>
      <c r="D8" s="38">
        <f t="shared" si="6"/>
        <v>2</v>
      </c>
      <c r="E8" s="38">
        <f t="shared" si="7"/>
        <v>7</v>
      </c>
      <c r="F8" s="32" t="str">
        <f t="shared" si="0"/>
        <v/>
      </c>
      <c r="G8" s="32" t="str">
        <f t="shared" si="8"/>
        <v/>
      </c>
      <c r="H8" s="32" t="str">
        <f t="shared" si="3"/>
        <v/>
      </c>
      <c r="I8" s="32">
        <f t="shared" si="4"/>
        <v>7</v>
      </c>
      <c r="J8" s="32">
        <f t="shared" si="9"/>
        <v>1</v>
      </c>
      <c r="K8" s="36">
        <f t="shared" si="10"/>
        <v>43477</v>
      </c>
    </row>
    <row r="9" spans="1:12" x14ac:dyDescent="0.3">
      <c r="A9" s="15">
        <v>0</v>
      </c>
      <c r="B9" s="34">
        <f t="shared" si="2"/>
        <v>5</v>
      </c>
      <c r="C9" s="34">
        <f t="shared" si="5"/>
        <v>3</v>
      </c>
      <c r="D9" s="34">
        <f t="shared" si="6"/>
        <v>2</v>
      </c>
      <c r="E9" s="34">
        <f t="shared" si="7"/>
        <v>8</v>
      </c>
      <c r="F9" s="34" t="str">
        <f t="shared" si="0"/>
        <v/>
      </c>
      <c r="G9" s="34" t="str">
        <f t="shared" si="8"/>
        <v/>
      </c>
      <c r="H9" s="34" t="str">
        <f t="shared" si="3"/>
        <v/>
      </c>
      <c r="I9" s="34">
        <f>E9</f>
        <v>8</v>
      </c>
      <c r="J9" s="34">
        <f>IF(SUM(A9:A15)&gt;0,J2+1,0)</f>
        <v>2</v>
      </c>
      <c r="K9" s="97">
        <f t="shared" si="10"/>
        <v>43478</v>
      </c>
    </row>
    <row r="10" spans="1:12" x14ac:dyDescent="0.3">
      <c r="A10" s="16">
        <v>1</v>
      </c>
      <c r="B10" s="9">
        <f t="shared" si="2"/>
        <v>6</v>
      </c>
      <c r="C10" s="9">
        <f t="shared" si="5"/>
        <v>4</v>
      </c>
      <c r="D10" s="9">
        <f t="shared" si="6"/>
        <v>2</v>
      </c>
      <c r="E10" s="9">
        <f t="shared" si="7"/>
        <v>9</v>
      </c>
      <c r="F10" s="9">
        <f t="shared" si="0"/>
        <v>6</v>
      </c>
      <c r="G10" s="9">
        <f t="shared" si="8"/>
        <v>4</v>
      </c>
      <c r="H10" s="9" t="str">
        <f t="shared" si="3"/>
        <v/>
      </c>
      <c r="I10" s="9">
        <f t="shared" si="4"/>
        <v>9</v>
      </c>
      <c r="J10" s="9">
        <f>J9</f>
        <v>2</v>
      </c>
      <c r="K10" s="98">
        <f t="shared" si="10"/>
        <v>43479</v>
      </c>
    </row>
    <row r="11" spans="1:12" x14ac:dyDescent="0.3">
      <c r="A11" s="16">
        <v>1</v>
      </c>
      <c r="B11" s="9">
        <f t="shared" si="2"/>
        <v>7</v>
      </c>
      <c r="C11" s="9">
        <f t="shared" si="5"/>
        <v>4</v>
      </c>
      <c r="D11" s="9">
        <f t="shared" si="6"/>
        <v>3</v>
      </c>
      <c r="E11" s="9">
        <f t="shared" si="7"/>
        <v>10</v>
      </c>
      <c r="F11" s="9">
        <f t="shared" si="0"/>
        <v>7</v>
      </c>
      <c r="G11" s="9" t="str">
        <f t="shared" si="8"/>
        <v/>
      </c>
      <c r="H11" s="9">
        <f t="shared" si="3"/>
        <v>3</v>
      </c>
      <c r="I11" s="9">
        <f t="shared" si="4"/>
        <v>10</v>
      </c>
      <c r="J11" s="9">
        <f t="shared" ref="J11:J15" si="11">J10</f>
        <v>2</v>
      </c>
      <c r="K11" s="98">
        <f t="shared" si="10"/>
        <v>43480</v>
      </c>
    </row>
    <row r="12" spans="1:12" x14ac:dyDescent="0.3">
      <c r="A12" s="16">
        <v>1</v>
      </c>
      <c r="B12" s="9">
        <f t="shared" si="2"/>
        <v>8</v>
      </c>
      <c r="C12" s="9">
        <f t="shared" si="5"/>
        <v>5</v>
      </c>
      <c r="D12" s="9">
        <f t="shared" si="6"/>
        <v>3</v>
      </c>
      <c r="E12" s="9">
        <f t="shared" si="7"/>
        <v>11</v>
      </c>
      <c r="F12" s="9">
        <f t="shared" si="0"/>
        <v>8</v>
      </c>
      <c r="G12" s="9">
        <f t="shared" si="8"/>
        <v>5</v>
      </c>
      <c r="H12" s="9" t="str">
        <f t="shared" si="3"/>
        <v/>
      </c>
      <c r="I12" s="9">
        <f t="shared" si="4"/>
        <v>11</v>
      </c>
      <c r="J12" s="9">
        <f t="shared" si="11"/>
        <v>2</v>
      </c>
      <c r="K12" s="98">
        <f t="shared" si="10"/>
        <v>43481</v>
      </c>
    </row>
    <row r="13" spans="1:12" x14ac:dyDescent="0.3">
      <c r="A13" s="16">
        <v>1</v>
      </c>
      <c r="B13" s="9">
        <f t="shared" si="2"/>
        <v>9</v>
      </c>
      <c r="C13" s="9">
        <f t="shared" si="5"/>
        <v>5</v>
      </c>
      <c r="D13" s="9">
        <f t="shared" si="6"/>
        <v>4</v>
      </c>
      <c r="E13" s="9">
        <f t="shared" si="7"/>
        <v>12</v>
      </c>
      <c r="F13" s="9">
        <f t="shared" si="0"/>
        <v>9</v>
      </c>
      <c r="G13" s="9" t="str">
        <f t="shared" si="8"/>
        <v/>
      </c>
      <c r="H13" s="9">
        <f t="shared" si="3"/>
        <v>4</v>
      </c>
      <c r="I13" s="9">
        <f t="shared" si="4"/>
        <v>12</v>
      </c>
      <c r="J13" s="9">
        <f t="shared" si="11"/>
        <v>2</v>
      </c>
      <c r="K13" s="98">
        <f t="shared" si="10"/>
        <v>43482</v>
      </c>
    </row>
    <row r="14" spans="1:12" x14ac:dyDescent="0.3">
      <c r="A14" s="16">
        <v>1</v>
      </c>
      <c r="B14" s="9">
        <f t="shared" si="2"/>
        <v>10</v>
      </c>
      <c r="C14" s="9">
        <f t="shared" si="5"/>
        <v>6</v>
      </c>
      <c r="D14" s="9">
        <f t="shared" si="6"/>
        <v>4</v>
      </c>
      <c r="E14" s="9">
        <f t="shared" si="7"/>
        <v>13</v>
      </c>
      <c r="F14" s="9">
        <f t="shared" si="0"/>
        <v>10</v>
      </c>
      <c r="G14" s="9">
        <f t="shared" si="8"/>
        <v>6</v>
      </c>
      <c r="H14" s="9" t="str">
        <f t="shared" si="3"/>
        <v/>
      </c>
      <c r="I14" s="9">
        <f t="shared" si="4"/>
        <v>13</v>
      </c>
      <c r="J14" s="9">
        <f t="shared" si="11"/>
        <v>2</v>
      </c>
      <c r="K14" s="98">
        <f t="shared" si="10"/>
        <v>43483</v>
      </c>
    </row>
    <row r="15" spans="1:12" ht="15" thickBot="1" x14ac:dyDescent="0.35">
      <c r="A15" s="17">
        <v>0</v>
      </c>
      <c r="B15" s="38">
        <f t="shared" si="2"/>
        <v>10</v>
      </c>
      <c r="C15" s="38">
        <f t="shared" si="5"/>
        <v>6</v>
      </c>
      <c r="D15" s="38">
        <f t="shared" si="6"/>
        <v>4</v>
      </c>
      <c r="E15" s="38">
        <f t="shared" si="7"/>
        <v>14</v>
      </c>
      <c r="F15" s="38" t="str">
        <f t="shared" si="0"/>
        <v/>
      </c>
      <c r="G15" s="38" t="str">
        <f t="shared" si="8"/>
        <v/>
      </c>
      <c r="H15" s="38" t="str">
        <f t="shared" si="3"/>
        <v/>
      </c>
      <c r="I15" s="38">
        <f t="shared" si="4"/>
        <v>14</v>
      </c>
      <c r="J15" s="38">
        <f t="shared" si="11"/>
        <v>2</v>
      </c>
      <c r="K15" s="99">
        <f t="shared" si="10"/>
        <v>43484</v>
      </c>
    </row>
    <row r="16" spans="1:12" x14ac:dyDescent="0.3">
      <c r="A16" s="15">
        <v>0</v>
      </c>
      <c r="B16" s="34">
        <f t="shared" ref="B16:B22" si="12">IF(A16=1,B15+1,B15)</f>
        <v>10</v>
      </c>
      <c r="C16" s="34">
        <f t="shared" si="5"/>
        <v>6</v>
      </c>
      <c r="D16" s="34">
        <f t="shared" si="6"/>
        <v>4</v>
      </c>
      <c r="E16" s="34">
        <f t="shared" si="7"/>
        <v>15</v>
      </c>
      <c r="F16" s="34" t="str">
        <f t="shared" ref="F16:F22" si="13">IF(A16&lt;&gt;0,B16,"")</f>
        <v/>
      </c>
      <c r="G16" s="34" t="str">
        <f t="shared" si="8"/>
        <v/>
      </c>
      <c r="H16" s="34" t="str">
        <f t="shared" si="3"/>
        <v/>
      </c>
      <c r="I16" s="34">
        <f t="shared" si="4"/>
        <v>15</v>
      </c>
      <c r="J16" s="34">
        <f>IF(SUM(A16:A22)&gt;0,IF(J9&gt;0,J9+1,J2+1),0)</f>
        <v>3</v>
      </c>
      <c r="K16" s="97">
        <f t="shared" si="10"/>
        <v>43485</v>
      </c>
    </row>
    <row r="17" spans="1:11" x14ac:dyDescent="0.3">
      <c r="A17" s="16">
        <v>0</v>
      </c>
      <c r="B17" s="9">
        <f t="shared" si="12"/>
        <v>10</v>
      </c>
      <c r="C17" s="9">
        <f t="shared" si="5"/>
        <v>6</v>
      </c>
      <c r="D17" s="9">
        <f t="shared" si="6"/>
        <v>4</v>
      </c>
      <c r="E17" s="9">
        <f t="shared" si="7"/>
        <v>16</v>
      </c>
      <c r="F17" s="9" t="str">
        <f t="shared" si="13"/>
        <v/>
      </c>
      <c r="G17" s="9" t="str">
        <f t="shared" si="8"/>
        <v/>
      </c>
      <c r="H17" s="9" t="str">
        <f t="shared" si="3"/>
        <v/>
      </c>
      <c r="I17" s="9">
        <f t="shared" si="4"/>
        <v>16</v>
      </c>
      <c r="J17" s="9">
        <f>J16</f>
        <v>3</v>
      </c>
      <c r="K17" s="98">
        <f t="shared" si="10"/>
        <v>43486</v>
      </c>
    </row>
    <row r="18" spans="1:11" x14ac:dyDescent="0.3">
      <c r="A18" s="16">
        <v>1</v>
      </c>
      <c r="B18" s="9">
        <f t="shared" si="12"/>
        <v>11</v>
      </c>
      <c r="C18" s="9">
        <f t="shared" si="5"/>
        <v>6</v>
      </c>
      <c r="D18" s="9">
        <f t="shared" si="6"/>
        <v>5</v>
      </c>
      <c r="E18" s="9">
        <f t="shared" si="7"/>
        <v>17</v>
      </c>
      <c r="F18" s="9">
        <f t="shared" si="13"/>
        <v>11</v>
      </c>
      <c r="G18" s="9" t="str">
        <f t="shared" si="8"/>
        <v/>
      </c>
      <c r="H18" s="9">
        <f t="shared" si="3"/>
        <v>5</v>
      </c>
      <c r="I18" s="9">
        <f t="shared" si="4"/>
        <v>17</v>
      </c>
      <c r="J18" s="9">
        <f t="shared" ref="J18:J22" si="14">J17</f>
        <v>3</v>
      </c>
      <c r="K18" s="98">
        <f t="shared" si="10"/>
        <v>43487</v>
      </c>
    </row>
    <row r="19" spans="1:11" x14ac:dyDescent="0.3">
      <c r="A19" s="16">
        <v>1</v>
      </c>
      <c r="B19" s="9">
        <f t="shared" si="12"/>
        <v>12</v>
      </c>
      <c r="C19" s="9">
        <f t="shared" si="5"/>
        <v>7</v>
      </c>
      <c r="D19" s="9">
        <f t="shared" si="6"/>
        <v>5</v>
      </c>
      <c r="E19" s="9">
        <f t="shared" si="7"/>
        <v>18</v>
      </c>
      <c r="F19" s="9">
        <f t="shared" si="13"/>
        <v>12</v>
      </c>
      <c r="G19" s="9">
        <f t="shared" si="8"/>
        <v>7</v>
      </c>
      <c r="H19" s="9" t="str">
        <f t="shared" si="3"/>
        <v/>
      </c>
      <c r="I19" s="9">
        <f t="shared" si="4"/>
        <v>18</v>
      </c>
      <c r="J19" s="9">
        <f t="shared" si="14"/>
        <v>3</v>
      </c>
      <c r="K19" s="98">
        <f t="shared" si="10"/>
        <v>43488</v>
      </c>
    </row>
    <row r="20" spans="1:11" x14ac:dyDescent="0.3">
      <c r="A20" s="16">
        <v>1</v>
      </c>
      <c r="B20" s="9">
        <f t="shared" si="12"/>
        <v>13</v>
      </c>
      <c r="C20" s="9">
        <f t="shared" si="5"/>
        <v>7</v>
      </c>
      <c r="D20" s="9">
        <f t="shared" si="6"/>
        <v>6</v>
      </c>
      <c r="E20" s="9">
        <f t="shared" si="7"/>
        <v>19</v>
      </c>
      <c r="F20" s="9">
        <f t="shared" si="13"/>
        <v>13</v>
      </c>
      <c r="G20" s="9" t="str">
        <f t="shared" si="8"/>
        <v/>
      </c>
      <c r="H20" s="9">
        <f t="shared" si="3"/>
        <v>6</v>
      </c>
      <c r="I20" s="9">
        <f t="shared" si="4"/>
        <v>19</v>
      </c>
      <c r="J20" s="9">
        <f t="shared" si="14"/>
        <v>3</v>
      </c>
      <c r="K20" s="98">
        <f t="shared" si="10"/>
        <v>43489</v>
      </c>
    </row>
    <row r="21" spans="1:11" x14ac:dyDescent="0.3">
      <c r="A21" s="16">
        <v>1</v>
      </c>
      <c r="B21" s="9">
        <f t="shared" si="12"/>
        <v>14</v>
      </c>
      <c r="C21" s="9">
        <f t="shared" si="5"/>
        <v>8</v>
      </c>
      <c r="D21" s="9">
        <f t="shared" si="6"/>
        <v>6</v>
      </c>
      <c r="E21" s="9">
        <f t="shared" si="7"/>
        <v>20</v>
      </c>
      <c r="F21" s="9">
        <f t="shared" si="13"/>
        <v>14</v>
      </c>
      <c r="G21" s="9">
        <f t="shared" si="8"/>
        <v>8</v>
      </c>
      <c r="H21" s="9" t="str">
        <f t="shared" si="3"/>
        <v/>
      </c>
      <c r="I21" s="9">
        <f t="shared" si="4"/>
        <v>20</v>
      </c>
      <c r="J21" s="9">
        <f t="shared" si="14"/>
        <v>3</v>
      </c>
      <c r="K21" s="98">
        <f t="shared" si="10"/>
        <v>43490</v>
      </c>
    </row>
    <row r="22" spans="1:11" ht="15" thickBot="1" x14ac:dyDescent="0.35">
      <c r="A22" s="17">
        <v>0</v>
      </c>
      <c r="B22" s="38">
        <f t="shared" si="12"/>
        <v>14</v>
      </c>
      <c r="C22" s="38">
        <f t="shared" si="5"/>
        <v>8</v>
      </c>
      <c r="D22" s="38">
        <f t="shared" si="6"/>
        <v>6</v>
      </c>
      <c r="E22" s="38">
        <f t="shared" si="7"/>
        <v>21</v>
      </c>
      <c r="F22" s="38" t="str">
        <f t="shared" si="13"/>
        <v/>
      </c>
      <c r="G22" s="38" t="str">
        <f t="shared" si="8"/>
        <v/>
      </c>
      <c r="H22" s="38" t="str">
        <f t="shared" si="3"/>
        <v/>
      </c>
      <c r="I22" s="38">
        <f t="shared" si="4"/>
        <v>21</v>
      </c>
      <c r="J22" s="38">
        <f t="shared" si="14"/>
        <v>3</v>
      </c>
      <c r="K22" s="99">
        <f t="shared" si="10"/>
        <v>43491</v>
      </c>
    </row>
    <row r="23" spans="1:11" x14ac:dyDescent="0.3">
      <c r="A23" s="15">
        <v>0</v>
      </c>
      <c r="B23" s="34">
        <f t="shared" ref="B23:B29" si="15">IF(A23=1,B22+1,B22)</f>
        <v>14</v>
      </c>
      <c r="C23" s="34">
        <f t="shared" si="5"/>
        <v>8</v>
      </c>
      <c r="D23" s="34">
        <f t="shared" si="6"/>
        <v>6</v>
      </c>
      <c r="E23" s="34">
        <f t="shared" si="7"/>
        <v>22</v>
      </c>
      <c r="F23" s="34" t="str">
        <f t="shared" ref="F23:F29" si="16">IF(A23&lt;&gt;0,B23,"")</f>
        <v/>
      </c>
      <c r="G23" s="34" t="str">
        <f t="shared" si="8"/>
        <v/>
      </c>
      <c r="H23" s="34" t="str">
        <f t="shared" si="3"/>
        <v/>
      </c>
      <c r="I23" s="34">
        <f t="shared" si="4"/>
        <v>22</v>
      </c>
      <c r="J23" s="34">
        <f>IF(SUM(A23:A29)&gt;0,IF(J16&gt;0,J16+1,J9+1),0)</f>
        <v>4</v>
      </c>
      <c r="K23" s="97">
        <f t="shared" si="10"/>
        <v>43492</v>
      </c>
    </row>
    <row r="24" spans="1:11" x14ac:dyDescent="0.3">
      <c r="A24" s="16">
        <v>1</v>
      </c>
      <c r="B24" s="9">
        <f t="shared" si="15"/>
        <v>15</v>
      </c>
      <c r="C24" s="9">
        <f t="shared" si="5"/>
        <v>9</v>
      </c>
      <c r="D24" s="9">
        <f t="shared" si="6"/>
        <v>6</v>
      </c>
      <c r="E24" s="9">
        <f t="shared" si="7"/>
        <v>23</v>
      </c>
      <c r="F24" s="9">
        <f t="shared" si="16"/>
        <v>15</v>
      </c>
      <c r="G24" s="9">
        <f t="shared" si="8"/>
        <v>9</v>
      </c>
      <c r="H24" s="9" t="str">
        <f t="shared" si="3"/>
        <v/>
      </c>
      <c r="I24" s="9">
        <f t="shared" si="4"/>
        <v>23</v>
      </c>
      <c r="J24" s="9">
        <f>J23</f>
        <v>4</v>
      </c>
      <c r="K24" s="98">
        <f t="shared" si="10"/>
        <v>43493</v>
      </c>
    </row>
    <row r="25" spans="1:11" x14ac:dyDescent="0.3">
      <c r="A25" s="16">
        <v>1</v>
      </c>
      <c r="B25" s="9">
        <f t="shared" si="15"/>
        <v>16</v>
      </c>
      <c r="C25" s="9">
        <f t="shared" si="5"/>
        <v>9</v>
      </c>
      <c r="D25" s="9">
        <f t="shared" si="6"/>
        <v>7</v>
      </c>
      <c r="E25" s="9">
        <f t="shared" si="7"/>
        <v>24</v>
      </c>
      <c r="F25" s="9">
        <f t="shared" si="16"/>
        <v>16</v>
      </c>
      <c r="G25" s="9" t="str">
        <f t="shared" si="8"/>
        <v/>
      </c>
      <c r="H25" s="9">
        <f t="shared" si="3"/>
        <v>7</v>
      </c>
      <c r="I25" s="9">
        <f t="shared" si="4"/>
        <v>24</v>
      </c>
      <c r="J25" s="9">
        <f t="shared" ref="J25:J29" si="17">J24</f>
        <v>4</v>
      </c>
      <c r="K25" s="98">
        <f t="shared" si="10"/>
        <v>43494</v>
      </c>
    </row>
    <row r="26" spans="1:11" x14ac:dyDescent="0.3">
      <c r="A26" s="16">
        <v>1</v>
      </c>
      <c r="B26" s="9">
        <f t="shared" si="15"/>
        <v>17</v>
      </c>
      <c r="C26" s="9">
        <f t="shared" si="5"/>
        <v>10</v>
      </c>
      <c r="D26" s="9">
        <f t="shared" si="6"/>
        <v>7</v>
      </c>
      <c r="E26" s="9">
        <f t="shared" si="7"/>
        <v>25</v>
      </c>
      <c r="F26" s="9">
        <f t="shared" si="16"/>
        <v>17</v>
      </c>
      <c r="G26" s="9">
        <f t="shared" si="8"/>
        <v>10</v>
      </c>
      <c r="H26" s="9" t="str">
        <f t="shared" si="3"/>
        <v/>
      </c>
      <c r="I26" s="9">
        <f t="shared" si="4"/>
        <v>25</v>
      </c>
      <c r="J26" s="9">
        <f t="shared" si="17"/>
        <v>4</v>
      </c>
      <c r="K26" s="98">
        <f t="shared" si="10"/>
        <v>43495</v>
      </c>
    </row>
    <row r="27" spans="1:11" x14ac:dyDescent="0.3">
      <c r="A27" s="16">
        <v>1</v>
      </c>
      <c r="B27" s="9">
        <f t="shared" si="15"/>
        <v>18</v>
      </c>
      <c r="C27" s="9">
        <f t="shared" si="5"/>
        <v>10</v>
      </c>
      <c r="D27" s="9">
        <f t="shared" si="6"/>
        <v>8</v>
      </c>
      <c r="E27" s="9">
        <f t="shared" si="7"/>
        <v>26</v>
      </c>
      <c r="F27" s="9">
        <f t="shared" si="16"/>
        <v>18</v>
      </c>
      <c r="G27" s="9" t="str">
        <f t="shared" si="8"/>
        <v/>
      </c>
      <c r="H27" s="9">
        <f t="shared" si="3"/>
        <v>8</v>
      </c>
      <c r="I27" s="9">
        <f t="shared" si="4"/>
        <v>26</v>
      </c>
      <c r="J27" s="9">
        <f t="shared" si="17"/>
        <v>4</v>
      </c>
      <c r="K27" s="98">
        <f t="shared" si="10"/>
        <v>43496</v>
      </c>
    </row>
    <row r="28" spans="1:11" x14ac:dyDescent="0.3">
      <c r="A28" s="16">
        <v>1</v>
      </c>
      <c r="B28" s="9">
        <f t="shared" si="15"/>
        <v>19</v>
      </c>
      <c r="C28" s="9">
        <f t="shared" si="5"/>
        <v>11</v>
      </c>
      <c r="D28" s="9">
        <f t="shared" si="6"/>
        <v>8</v>
      </c>
      <c r="E28" s="9">
        <f t="shared" si="7"/>
        <v>27</v>
      </c>
      <c r="F28" s="9">
        <f t="shared" si="16"/>
        <v>19</v>
      </c>
      <c r="G28" s="9">
        <f t="shared" si="8"/>
        <v>11</v>
      </c>
      <c r="H28" s="9" t="str">
        <f t="shared" si="3"/>
        <v/>
      </c>
      <c r="I28" s="9">
        <f t="shared" si="4"/>
        <v>27</v>
      </c>
      <c r="J28" s="9">
        <f t="shared" si="17"/>
        <v>4</v>
      </c>
      <c r="K28" s="98">
        <f t="shared" si="10"/>
        <v>43497</v>
      </c>
    </row>
    <row r="29" spans="1:11" ht="15" thickBot="1" x14ac:dyDescent="0.35">
      <c r="A29" s="17">
        <v>0</v>
      </c>
      <c r="B29" s="38">
        <f t="shared" si="15"/>
        <v>19</v>
      </c>
      <c r="C29" s="38">
        <f t="shared" si="5"/>
        <v>11</v>
      </c>
      <c r="D29" s="38">
        <f t="shared" si="6"/>
        <v>8</v>
      </c>
      <c r="E29" s="38">
        <f t="shared" si="7"/>
        <v>28</v>
      </c>
      <c r="F29" s="38" t="str">
        <f t="shared" si="16"/>
        <v/>
      </c>
      <c r="G29" s="38" t="str">
        <f t="shared" si="8"/>
        <v/>
      </c>
      <c r="H29" s="38" t="str">
        <f t="shared" si="3"/>
        <v/>
      </c>
      <c r="I29" s="38">
        <f t="shared" si="4"/>
        <v>28</v>
      </c>
      <c r="J29" s="38">
        <f t="shared" si="17"/>
        <v>4</v>
      </c>
      <c r="K29" s="99">
        <f t="shared" si="10"/>
        <v>43498</v>
      </c>
    </row>
    <row r="30" spans="1:11" x14ac:dyDescent="0.3">
      <c r="A30" s="15">
        <v>0</v>
      </c>
      <c r="B30" s="34">
        <f t="shared" ref="B30:B36" si="18">IF(A30=1,B29+1,B29)</f>
        <v>19</v>
      </c>
      <c r="C30" s="34">
        <f t="shared" si="5"/>
        <v>11</v>
      </c>
      <c r="D30" s="34">
        <f t="shared" si="6"/>
        <v>8</v>
      </c>
      <c r="E30" s="34">
        <f t="shared" si="7"/>
        <v>29</v>
      </c>
      <c r="F30" s="34" t="str">
        <f t="shared" ref="F30:F36" si="19">IF(A30&lt;&gt;0,B30,"")</f>
        <v/>
      </c>
      <c r="G30" s="34" t="str">
        <f t="shared" si="8"/>
        <v/>
      </c>
      <c r="H30" s="34" t="str">
        <f t="shared" si="3"/>
        <v/>
      </c>
      <c r="I30" s="34">
        <f t="shared" si="4"/>
        <v>29</v>
      </c>
      <c r="J30" s="34">
        <f>IF(SUM(A30:A36)&gt;0,IF(J23&gt;0,J23+1,J16+1),0)</f>
        <v>5</v>
      </c>
      <c r="K30" s="97">
        <f t="shared" si="10"/>
        <v>43499</v>
      </c>
    </row>
    <row r="31" spans="1:11" x14ac:dyDescent="0.3">
      <c r="A31" s="16">
        <v>1</v>
      </c>
      <c r="B31" s="9">
        <f t="shared" si="18"/>
        <v>20</v>
      </c>
      <c r="C31" s="9">
        <f t="shared" si="5"/>
        <v>12</v>
      </c>
      <c r="D31" s="9">
        <f t="shared" si="6"/>
        <v>8</v>
      </c>
      <c r="E31" s="9">
        <f t="shared" si="7"/>
        <v>30</v>
      </c>
      <c r="F31" s="9">
        <f t="shared" si="19"/>
        <v>20</v>
      </c>
      <c r="G31" s="9">
        <f t="shared" si="8"/>
        <v>12</v>
      </c>
      <c r="H31" s="9" t="str">
        <f t="shared" si="3"/>
        <v/>
      </c>
      <c r="I31" s="9">
        <f t="shared" si="4"/>
        <v>30</v>
      </c>
      <c r="J31" s="9">
        <f>J30</f>
        <v>5</v>
      </c>
      <c r="K31" s="98">
        <f t="shared" si="10"/>
        <v>43500</v>
      </c>
    </row>
    <row r="32" spans="1:11" x14ac:dyDescent="0.3">
      <c r="A32" s="16">
        <v>1</v>
      </c>
      <c r="B32" s="9">
        <f t="shared" si="18"/>
        <v>21</v>
      </c>
      <c r="C32" s="9">
        <f t="shared" si="5"/>
        <v>12</v>
      </c>
      <c r="D32" s="9">
        <f t="shared" si="6"/>
        <v>9</v>
      </c>
      <c r="E32" s="9">
        <f t="shared" si="7"/>
        <v>31</v>
      </c>
      <c r="F32" s="9">
        <f t="shared" si="19"/>
        <v>21</v>
      </c>
      <c r="G32" s="9" t="str">
        <f t="shared" si="8"/>
        <v/>
      </c>
      <c r="H32" s="9">
        <f t="shared" si="3"/>
        <v>9</v>
      </c>
      <c r="I32" s="9">
        <f t="shared" si="4"/>
        <v>31</v>
      </c>
      <c r="J32" s="9">
        <f t="shared" ref="J32:J36" si="20">J31</f>
        <v>5</v>
      </c>
      <c r="K32" s="98">
        <f t="shared" si="10"/>
        <v>43501</v>
      </c>
    </row>
    <row r="33" spans="1:11" x14ac:dyDescent="0.3">
      <c r="A33" s="16">
        <v>1</v>
      </c>
      <c r="B33" s="9">
        <f t="shared" si="18"/>
        <v>22</v>
      </c>
      <c r="C33" s="9">
        <f t="shared" si="5"/>
        <v>13</v>
      </c>
      <c r="D33" s="9">
        <f t="shared" si="6"/>
        <v>9</v>
      </c>
      <c r="E33" s="9">
        <f t="shared" si="7"/>
        <v>32</v>
      </c>
      <c r="F33" s="9">
        <f t="shared" si="19"/>
        <v>22</v>
      </c>
      <c r="G33" s="9">
        <f t="shared" si="8"/>
        <v>13</v>
      </c>
      <c r="H33" s="9" t="str">
        <f t="shared" si="3"/>
        <v/>
      </c>
      <c r="I33" s="9">
        <f t="shared" si="4"/>
        <v>32</v>
      </c>
      <c r="J33" s="9">
        <f t="shared" si="20"/>
        <v>5</v>
      </c>
      <c r="K33" s="98">
        <f t="shared" si="10"/>
        <v>43502</v>
      </c>
    </row>
    <row r="34" spans="1:11" x14ac:dyDescent="0.3">
      <c r="A34" s="16">
        <v>1</v>
      </c>
      <c r="B34" s="9">
        <f t="shared" si="18"/>
        <v>23</v>
      </c>
      <c r="C34" s="9">
        <f t="shared" si="5"/>
        <v>13</v>
      </c>
      <c r="D34" s="9">
        <f t="shared" si="6"/>
        <v>10</v>
      </c>
      <c r="E34" s="9">
        <f t="shared" si="7"/>
        <v>33</v>
      </c>
      <c r="F34" s="9">
        <f t="shared" si="19"/>
        <v>23</v>
      </c>
      <c r="G34" s="9" t="str">
        <f t="shared" si="8"/>
        <v/>
      </c>
      <c r="H34" s="9">
        <f t="shared" si="3"/>
        <v>10</v>
      </c>
      <c r="I34" s="9">
        <f t="shared" si="4"/>
        <v>33</v>
      </c>
      <c r="J34" s="9">
        <f t="shared" si="20"/>
        <v>5</v>
      </c>
      <c r="K34" s="98">
        <f t="shared" si="10"/>
        <v>43503</v>
      </c>
    </row>
    <row r="35" spans="1:11" x14ac:dyDescent="0.3">
      <c r="A35" s="16">
        <v>1</v>
      </c>
      <c r="B35" s="9">
        <f t="shared" si="18"/>
        <v>24</v>
      </c>
      <c r="C35" s="9">
        <f t="shared" si="5"/>
        <v>14</v>
      </c>
      <c r="D35" s="9">
        <f t="shared" si="6"/>
        <v>10</v>
      </c>
      <c r="E35" s="9">
        <f t="shared" si="7"/>
        <v>34</v>
      </c>
      <c r="F35" s="9">
        <f t="shared" si="19"/>
        <v>24</v>
      </c>
      <c r="G35" s="9">
        <f t="shared" si="8"/>
        <v>14</v>
      </c>
      <c r="H35" s="9" t="str">
        <f t="shared" si="3"/>
        <v/>
      </c>
      <c r="I35" s="9">
        <f t="shared" si="4"/>
        <v>34</v>
      </c>
      <c r="J35" s="9">
        <f t="shared" si="20"/>
        <v>5</v>
      </c>
      <c r="K35" s="98">
        <f t="shared" si="10"/>
        <v>43504</v>
      </c>
    </row>
    <row r="36" spans="1:11" ht="15" thickBot="1" x14ac:dyDescent="0.35">
      <c r="A36" s="17">
        <v>0</v>
      </c>
      <c r="B36" s="38">
        <f t="shared" si="18"/>
        <v>24</v>
      </c>
      <c r="C36" s="38">
        <f t="shared" si="5"/>
        <v>14</v>
      </c>
      <c r="D36" s="38">
        <f t="shared" si="6"/>
        <v>10</v>
      </c>
      <c r="E36" s="38">
        <f t="shared" si="7"/>
        <v>35</v>
      </c>
      <c r="F36" s="38" t="str">
        <f t="shared" si="19"/>
        <v/>
      </c>
      <c r="G36" s="38" t="str">
        <f t="shared" si="8"/>
        <v/>
      </c>
      <c r="H36" s="38" t="str">
        <f t="shared" si="3"/>
        <v/>
      </c>
      <c r="I36" s="38">
        <f t="shared" si="4"/>
        <v>35</v>
      </c>
      <c r="J36" s="38">
        <f t="shared" si="20"/>
        <v>5</v>
      </c>
      <c r="K36" s="99">
        <f t="shared" si="10"/>
        <v>43505</v>
      </c>
    </row>
    <row r="37" spans="1:11" x14ac:dyDescent="0.3">
      <c r="A37" s="15">
        <v>0</v>
      </c>
      <c r="B37" s="34">
        <f t="shared" ref="B37:B43" si="21">IF(A37=1,B36+1,B36)</f>
        <v>24</v>
      </c>
      <c r="C37" s="34">
        <f t="shared" si="5"/>
        <v>14</v>
      </c>
      <c r="D37" s="34">
        <f t="shared" si="6"/>
        <v>10</v>
      </c>
      <c r="E37" s="34">
        <f t="shared" si="7"/>
        <v>36</v>
      </c>
      <c r="F37" s="34" t="str">
        <f t="shared" ref="F37:F43" si="22">IF(A37&lt;&gt;0,B37,"")</f>
        <v/>
      </c>
      <c r="G37" s="34" t="str">
        <f t="shared" si="8"/>
        <v/>
      </c>
      <c r="H37" s="34" t="str">
        <f t="shared" si="3"/>
        <v/>
      </c>
      <c r="I37" s="34">
        <f t="shared" si="4"/>
        <v>36</v>
      </c>
      <c r="J37" s="34">
        <f>IF(SUM(A37:A43)&gt;0,IF(J30&gt;0,J30+1,J23+1),0)</f>
        <v>6</v>
      </c>
      <c r="K37" s="97">
        <f t="shared" si="10"/>
        <v>43506</v>
      </c>
    </row>
    <row r="38" spans="1:11" x14ac:dyDescent="0.3">
      <c r="A38" s="16">
        <v>1</v>
      </c>
      <c r="B38" s="9">
        <f t="shared" si="21"/>
        <v>25</v>
      </c>
      <c r="C38" s="9">
        <f t="shared" si="5"/>
        <v>15</v>
      </c>
      <c r="D38" s="9">
        <f t="shared" si="6"/>
        <v>10</v>
      </c>
      <c r="E38" s="9">
        <f t="shared" si="7"/>
        <v>37</v>
      </c>
      <c r="F38" s="9">
        <f t="shared" si="22"/>
        <v>25</v>
      </c>
      <c r="G38" s="9">
        <f t="shared" si="8"/>
        <v>15</v>
      </c>
      <c r="H38" s="9" t="str">
        <f t="shared" si="3"/>
        <v/>
      </c>
      <c r="I38" s="9">
        <f t="shared" si="4"/>
        <v>37</v>
      </c>
      <c r="J38" s="9">
        <f>J37</f>
        <v>6</v>
      </c>
      <c r="K38" s="98">
        <f t="shared" si="10"/>
        <v>43507</v>
      </c>
    </row>
    <row r="39" spans="1:11" x14ac:dyDescent="0.3">
      <c r="A39" s="16">
        <v>1</v>
      </c>
      <c r="B39" s="9">
        <f t="shared" si="21"/>
        <v>26</v>
      </c>
      <c r="C39" s="9">
        <f t="shared" si="5"/>
        <v>15</v>
      </c>
      <c r="D39" s="9">
        <f t="shared" si="6"/>
        <v>11</v>
      </c>
      <c r="E39" s="9">
        <f t="shared" si="7"/>
        <v>38</v>
      </c>
      <c r="F39" s="9">
        <f t="shared" si="22"/>
        <v>26</v>
      </c>
      <c r="G39" s="9" t="str">
        <f t="shared" si="8"/>
        <v/>
      </c>
      <c r="H39" s="9">
        <f t="shared" si="3"/>
        <v>11</v>
      </c>
      <c r="I39" s="9">
        <f t="shared" si="4"/>
        <v>38</v>
      </c>
      <c r="J39" s="9">
        <f t="shared" ref="J39:J43" si="23">J38</f>
        <v>6</v>
      </c>
      <c r="K39" s="98">
        <f t="shared" si="10"/>
        <v>43508</v>
      </c>
    </row>
    <row r="40" spans="1:11" x14ac:dyDescent="0.3">
      <c r="A40" s="16">
        <v>1</v>
      </c>
      <c r="B40" s="9">
        <f t="shared" si="21"/>
        <v>27</v>
      </c>
      <c r="C40" s="9">
        <f t="shared" si="5"/>
        <v>16</v>
      </c>
      <c r="D40" s="9">
        <f t="shared" si="6"/>
        <v>11</v>
      </c>
      <c r="E40" s="9">
        <f t="shared" si="7"/>
        <v>39</v>
      </c>
      <c r="F40" s="9">
        <f t="shared" si="22"/>
        <v>27</v>
      </c>
      <c r="G40" s="9">
        <f t="shared" si="8"/>
        <v>16</v>
      </c>
      <c r="H40" s="9" t="str">
        <f t="shared" si="3"/>
        <v/>
      </c>
      <c r="I40" s="9">
        <f t="shared" si="4"/>
        <v>39</v>
      </c>
      <c r="J40" s="9">
        <f t="shared" si="23"/>
        <v>6</v>
      </c>
      <c r="K40" s="98">
        <f t="shared" si="10"/>
        <v>43509</v>
      </c>
    </row>
    <row r="41" spans="1:11" x14ac:dyDescent="0.3">
      <c r="A41" s="16">
        <v>1</v>
      </c>
      <c r="B41" s="9">
        <f t="shared" si="21"/>
        <v>28</v>
      </c>
      <c r="C41" s="9">
        <f t="shared" si="5"/>
        <v>16</v>
      </c>
      <c r="D41" s="9">
        <f t="shared" si="6"/>
        <v>12</v>
      </c>
      <c r="E41" s="9">
        <f t="shared" si="7"/>
        <v>40</v>
      </c>
      <c r="F41" s="9">
        <f t="shared" si="22"/>
        <v>28</v>
      </c>
      <c r="G41" s="9" t="str">
        <f t="shared" si="8"/>
        <v/>
      </c>
      <c r="H41" s="9">
        <f t="shared" si="3"/>
        <v>12</v>
      </c>
      <c r="I41" s="9">
        <f t="shared" si="4"/>
        <v>40</v>
      </c>
      <c r="J41" s="9">
        <f t="shared" si="23"/>
        <v>6</v>
      </c>
      <c r="K41" s="98">
        <f t="shared" si="10"/>
        <v>43510</v>
      </c>
    </row>
    <row r="42" spans="1:11" x14ac:dyDescent="0.3">
      <c r="A42" s="16">
        <v>1</v>
      </c>
      <c r="B42" s="9">
        <f t="shared" si="21"/>
        <v>29</v>
      </c>
      <c r="C42" s="9">
        <f t="shared" si="5"/>
        <v>17</v>
      </c>
      <c r="D42" s="9">
        <f t="shared" si="6"/>
        <v>12</v>
      </c>
      <c r="E42" s="9">
        <f t="shared" si="7"/>
        <v>41</v>
      </c>
      <c r="F42" s="9">
        <f t="shared" si="22"/>
        <v>29</v>
      </c>
      <c r="G42" s="9">
        <f t="shared" si="8"/>
        <v>17</v>
      </c>
      <c r="H42" s="9" t="str">
        <f t="shared" si="3"/>
        <v/>
      </c>
      <c r="I42" s="9">
        <f t="shared" si="4"/>
        <v>41</v>
      </c>
      <c r="J42" s="9">
        <f t="shared" si="23"/>
        <v>6</v>
      </c>
      <c r="K42" s="98">
        <f t="shared" si="10"/>
        <v>43511</v>
      </c>
    </row>
    <row r="43" spans="1:11" ht="15" thickBot="1" x14ac:dyDescent="0.35">
      <c r="A43" s="17">
        <v>0</v>
      </c>
      <c r="B43" s="38">
        <f t="shared" si="21"/>
        <v>29</v>
      </c>
      <c r="C43" s="38">
        <f t="shared" si="5"/>
        <v>17</v>
      </c>
      <c r="D43" s="38">
        <f t="shared" si="6"/>
        <v>12</v>
      </c>
      <c r="E43" s="38">
        <f t="shared" si="7"/>
        <v>42</v>
      </c>
      <c r="F43" s="38" t="str">
        <f t="shared" si="22"/>
        <v/>
      </c>
      <c r="G43" s="38" t="str">
        <f t="shared" si="8"/>
        <v/>
      </c>
      <c r="H43" s="38" t="str">
        <f t="shared" si="3"/>
        <v/>
      </c>
      <c r="I43" s="38">
        <f t="shared" si="4"/>
        <v>42</v>
      </c>
      <c r="J43" s="38">
        <f t="shared" si="23"/>
        <v>6</v>
      </c>
      <c r="K43" s="99">
        <f t="shared" si="10"/>
        <v>43512</v>
      </c>
    </row>
    <row r="44" spans="1:11" x14ac:dyDescent="0.3">
      <c r="A44" s="15">
        <v>0</v>
      </c>
      <c r="B44" s="34">
        <f t="shared" ref="B44:B50" si="24">IF(A44=1,B43+1,B43)</f>
        <v>29</v>
      </c>
      <c r="C44" s="34">
        <f t="shared" si="5"/>
        <v>17</v>
      </c>
      <c r="D44" s="34">
        <f t="shared" si="6"/>
        <v>12</v>
      </c>
      <c r="E44" s="34">
        <f t="shared" si="7"/>
        <v>43</v>
      </c>
      <c r="F44" s="34" t="str">
        <f t="shared" ref="F44:F50" si="25">IF(A44&lt;&gt;0,B44,"")</f>
        <v/>
      </c>
      <c r="G44" s="34" t="str">
        <f t="shared" si="8"/>
        <v/>
      </c>
      <c r="H44" s="34" t="str">
        <f t="shared" si="3"/>
        <v/>
      </c>
      <c r="I44" s="34">
        <f t="shared" si="4"/>
        <v>43</v>
      </c>
      <c r="J44" s="34">
        <f>IF(SUM(A44:A50)&gt;0,IF(J37&gt;0,J37+1,J30+1),0)</f>
        <v>7</v>
      </c>
      <c r="K44" s="97">
        <f t="shared" si="10"/>
        <v>43513</v>
      </c>
    </row>
    <row r="45" spans="1:11" x14ac:dyDescent="0.3">
      <c r="A45" s="16">
        <v>0</v>
      </c>
      <c r="B45" s="9">
        <f t="shared" si="24"/>
        <v>29</v>
      </c>
      <c r="C45" s="9">
        <f t="shared" si="5"/>
        <v>17</v>
      </c>
      <c r="D45" s="9">
        <f t="shared" si="6"/>
        <v>12</v>
      </c>
      <c r="E45" s="9">
        <f t="shared" si="7"/>
        <v>44</v>
      </c>
      <c r="F45" s="9" t="str">
        <f t="shared" si="25"/>
        <v/>
      </c>
      <c r="G45" s="9" t="str">
        <f t="shared" si="8"/>
        <v/>
      </c>
      <c r="H45" s="9" t="str">
        <f t="shared" si="3"/>
        <v/>
      </c>
      <c r="I45" s="9">
        <f t="shared" si="4"/>
        <v>44</v>
      </c>
      <c r="J45" s="9">
        <f>J44</f>
        <v>7</v>
      </c>
      <c r="K45" s="98">
        <f t="shared" si="10"/>
        <v>43514</v>
      </c>
    </row>
    <row r="46" spans="1:11" x14ac:dyDescent="0.3">
      <c r="A46" s="16">
        <v>1</v>
      </c>
      <c r="B46" s="9">
        <f t="shared" si="24"/>
        <v>30</v>
      </c>
      <c r="C46" s="9">
        <f t="shared" si="5"/>
        <v>17</v>
      </c>
      <c r="D46" s="9">
        <f t="shared" si="6"/>
        <v>13</v>
      </c>
      <c r="E46" s="9">
        <f t="shared" si="7"/>
        <v>45</v>
      </c>
      <c r="F46" s="9">
        <f t="shared" si="25"/>
        <v>30</v>
      </c>
      <c r="G46" s="9" t="str">
        <f t="shared" si="8"/>
        <v/>
      </c>
      <c r="H46" s="9">
        <f t="shared" si="3"/>
        <v>13</v>
      </c>
      <c r="I46" s="9">
        <f t="shared" si="4"/>
        <v>45</v>
      </c>
      <c r="J46" s="9">
        <f t="shared" ref="J46:J50" si="26">J45</f>
        <v>7</v>
      </c>
      <c r="K46" s="98">
        <f t="shared" si="10"/>
        <v>43515</v>
      </c>
    </row>
    <row r="47" spans="1:11" x14ac:dyDescent="0.3">
      <c r="A47" s="16">
        <v>1</v>
      </c>
      <c r="B47" s="9">
        <f t="shared" si="24"/>
        <v>31</v>
      </c>
      <c r="C47" s="9">
        <f t="shared" si="5"/>
        <v>18</v>
      </c>
      <c r="D47" s="9">
        <f t="shared" si="6"/>
        <v>13</v>
      </c>
      <c r="E47" s="9">
        <f t="shared" si="7"/>
        <v>46</v>
      </c>
      <c r="F47" s="9">
        <f t="shared" si="25"/>
        <v>31</v>
      </c>
      <c r="G47" s="9">
        <f t="shared" si="8"/>
        <v>18</v>
      </c>
      <c r="H47" s="9" t="str">
        <f t="shared" si="3"/>
        <v/>
      </c>
      <c r="I47" s="9">
        <f t="shared" si="4"/>
        <v>46</v>
      </c>
      <c r="J47" s="9">
        <f t="shared" si="26"/>
        <v>7</v>
      </c>
      <c r="K47" s="98">
        <f t="shared" si="10"/>
        <v>43516</v>
      </c>
    </row>
    <row r="48" spans="1:11" x14ac:dyDescent="0.3">
      <c r="A48" s="16">
        <v>1</v>
      </c>
      <c r="B48" s="9">
        <f t="shared" si="24"/>
        <v>32</v>
      </c>
      <c r="C48" s="9">
        <f t="shared" si="5"/>
        <v>18</v>
      </c>
      <c r="D48" s="9">
        <f t="shared" si="6"/>
        <v>14</v>
      </c>
      <c r="E48" s="9">
        <f t="shared" si="7"/>
        <v>47</v>
      </c>
      <c r="F48" s="9">
        <f t="shared" si="25"/>
        <v>32</v>
      </c>
      <c r="G48" s="9" t="str">
        <f t="shared" si="8"/>
        <v/>
      </c>
      <c r="H48" s="9">
        <f t="shared" si="3"/>
        <v>14</v>
      </c>
      <c r="I48" s="9">
        <f t="shared" si="4"/>
        <v>47</v>
      </c>
      <c r="J48" s="9">
        <f t="shared" si="26"/>
        <v>7</v>
      </c>
      <c r="K48" s="98">
        <f t="shared" si="10"/>
        <v>43517</v>
      </c>
    </row>
    <row r="49" spans="1:11" x14ac:dyDescent="0.3">
      <c r="A49" s="16">
        <v>1</v>
      </c>
      <c r="B49" s="9">
        <f t="shared" si="24"/>
        <v>33</v>
      </c>
      <c r="C49" s="9">
        <f t="shared" si="5"/>
        <v>19</v>
      </c>
      <c r="D49" s="9">
        <f t="shared" si="6"/>
        <v>14</v>
      </c>
      <c r="E49" s="9">
        <f t="shared" si="7"/>
        <v>48</v>
      </c>
      <c r="F49" s="9">
        <f t="shared" si="25"/>
        <v>33</v>
      </c>
      <c r="G49" s="9">
        <f t="shared" si="8"/>
        <v>19</v>
      </c>
      <c r="H49" s="9" t="str">
        <f t="shared" si="3"/>
        <v/>
      </c>
      <c r="I49" s="9">
        <f t="shared" si="4"/>
        <v>48</v>
      </c>
      <c r="J49" s="9">
        <f t="shared" si="26"/>
        <v>7</v>
      </c>
      <c r="K49" s="98">
        <f t="shared" si="10"/>
        <v>43518</v>
      </c>
    </row>
    <row r="50" spans="1:11" ht="15" thickBot="1" x14ac:dyDescent="0.35">
      <c r="A50" s="17">
        <v>0</v>
      </c>
      <c r="B50" s="38">
        <f t="shared" si="24"/>
        <v>33</v>
      </c>
      <c r="C50" s="38">
        <f t="shared" si="5"/>
        <v>19</v>
      </c>
      <c r="D50" s="38">
        <f t="shared" si="6"/>
        <v>14</v>
      </c>
      <c r="E50" s="38">
        <f t="shared" si="7"/>
        <v>49</v>
      </c>
      <c r="F50" s="38" t="str">
        <f t="shared" si="25"/>
        <v/>
      </c>
      <c r="G50" s="38" t="str">
        <f t="shared" si="8"/>
        <v/>
      </c>
      <c r="H50" s="38" t="str">
        <f t="shared" si="3"/>
        <v/>
      </c>
      <c r="I50" s="38">
        <f t="shared" si="4"/>
        <v>49</v>
      </c>
      <c r="J50" s="38">
        <f t="shared" si="26"/>
        <v>7</v>
      </c>
      <c r="K50" s="99">
        <f t="shared" si="10"/>
        <v>43519</v>
      </c>
    </row>
    <row r="51" spans="1:11" x14ac:dyDescent="0.3">
      <c r="A51" s="15">
        <v>0</v>
      </c>
      <c r="B51" s="34">
        <f t="shared" ref="B51:B57" si="27">IF(A51=1,B50+1,B50)</f>
        <v>33</v>
      </c>
      <c r="C51" s="34">
        <f t="shared" si="5"/>
        <v>19</v>
      </c>
      <c r="D51" s="34">
        <f t="shared" si="6"/>
        <v>14</v>
      </c>
      <c r="E51" s="34">
        <f t="shared" si="7"/>
        <v>50</v>
      </c>
      <c r="F51" s="34" t="str">
        <f t="shared" ref="F51:F57" si="28">IF(A51&lt;&gt;0,B51,"")</f>
        <v/>
      </c>
      <c r="G51" s="34" t="str">
        <f t="shared" si="8"/>
        <v/>
      </c>
      <c r="H51" s="34" t="str">
        <f t="shared" si="3"/>
        <v/>
      </c>
      <c r="I51" s="34">
        <f t="shared" si="4"/>
        <v>50</v>
      </c>
      <c r="J51" s="34">
        <f>IF(SUM(A51:A57)&gt;0,IF(J44&gt;0,J44+1,J37+1),0)</f>
        <v>8</v>
      </c>
      <c r="K51" s="97">
        <f t="shared" si="10"/>
        <v>43520</v>
      </c>
    </row>
    <row r="52" spans="1:11" x14ac:dyDescent="0.3">
      <c r="A52" s="16">
        <v>1</v>
      </c>
      <c r="B52" s="9">
        <f t="shared" si="27"/>
        <v>34</v>
      </c>
      <c r="C52" s="9">
        <f t="shared" si="5"/>
        <v>20</v>
      </c>
      <c r="D52" s="9">
        <f t="shared" si="6"/>
        <v>14</v>
      </c>
      <c r="E52" s="9">
        <f t="shared" si="7"/>
        <v>51</v>
      </c>
      <c r="F52" s="9">
        <f t="shared" si="28"/>
        <v>34</v>
      </c>
      <c r="G52" s="9">
        <f t="shared" si="8"/>
        <v>20</v>
      </c>
      <c r="H52" s="9" t="str">
        <f t="shared" si="3"/>
        <v/>
      </c>
      <c r="I52" s="9">
        <f t="shared" si="4"/>
        <v>51</v>
      </c>
      <c r="J52" s="9">
        <f>J51</f>
        <v>8</v>
      </c>
      <c r="K52" s="98">
        <f t="shared" si="10"/>
        <v>43521</v>
      </c>
    </row>
    <row r="53" spans="1:11" x14ac:dyDescent="0.3">
      <c r="A53" s="16">
        <v>1</v>
      </c>
      <c r="B53" s="9">
        <f t="shared" si="27"/>
        <v>35</v>
      </c>
      <c r="C53" s="9">
        <f t="shared" si="5"/>
        <v>20</v>
      </c>
      <c r="D53" s="9">
        <f t="shared" si="6"/>
        <v>15</v>
      </c>
      <c r="E53" s="9">
        <f t="shared" si="7"/>
        <v>52</v>
      </c>
      <c r="F53" s="9">
        <f t="shared" si="28"/>
        <v>35</v>
      </c>
      <c r="G53" s="9" t="str">
        <f t="shared" si="8"/>
        <v/>
      </c>
      <c r="H53" s="9">
        <f t="shared" si="3"/>
        <v>15</v>
      </c>
      <c r="I53" s="9">
        <f t="shared" si="4"/>
        <v>52</v>
      </c>
      <c r="J53" s="9">
        <f t="shared" ref="J53:J57" si="29">J52</f>
        <v>8</v>
      </c>
      <c r="K53" s="98">
        <f t="shared" si="10"/>
        <v>43522</v>
      </c>
    </row>
    <row r="54" spans="1:11" x14ac:dyDescent="0.3">
      <c r="A54" s="16">
        <v>1</v>
      </c>
      <c r="B54" s="9">
        <f t="shared" si="27"/>
        <v>36</v>
      </c>
      <c r="C54" s="9">
        <f t="shared" si="5"/>
        <v>21</v>
      </c>
      <c r="D54" s="9">
        <f t="shared" si="6"/>
        <v>15</v>
      </c>
      <c r="E54" s="9">
        <f t="shared" si="7"/>
        <v>53</v>
      </c>
      <c r="F54" s="9">
        <f t="shared" si="28"/>
        <v>36</v>
      </c>
      <c r="G54" s="9">
        <f t="shared" si="8"/>
        <v>21</v>
      </c>
      <c r="H54" s="9" t="str">
        <f t="shared" si="3"/>
        <v/>
      </c>
      <c r="I54" s="9">
        <f t="shared" si="4"/>
        <v>53</v>
      </c>
      <c r="J54" s="9">
        <f t="shared" si="29"/>
        <v>8</v>
      </c>
      <c r="K54" s="98">
        <f t="shared" si="10"/>
        <v>43523</v>
      </c>
    </row>
    <row r="55" spans="1:11" x14ac:dyDescent="0.3">
      <c r="A55" s="16">
        <v>1</v>
      </c>
      <c r="B55" s="9">
        <f t="shared" si="27"/>
        <v>37</v>
      </c>
      <c r="C55" s="9">
        <f t="shared" si="5"/>
        <v>21</v>
      </c>
      <c r="D55" s="9">
        <f t="shared" si="6"/>
        <v>16</v>
      </c>
      <c r="E55" s="9">
        <f t="shared" si="7"/>
        <v>54</v>
      </c>
      <c r="F55" s="9">
        <f t="shared" si="28"/>
        <v>37</v>
      </c>
      <c r="G55" s="9" t="str">
        <f t="shared" si="8"/>
        <v/>
      </c>
      <c r="H55" s="9">
        <f t="shared" si="3"/>
        <v>16</v>
      </c>
      <c r="I55" s="9">
        <f t="shared" si="4"/>
        <v>54</v>
      </c>
      <c r="J55" s="9">
        <f t="shared" si="29"/>
        <v>8</v>
      </c>
      <c r="K55" s="98">
        <f t="shared" si="10"/>
        <v>43524</v>
      </c>
    </row>
    <row r="56" spans="1:11" x14ac:dyDescent="0.3">
      <c r="A56" s="16">
        <v>1</v>
      </c>
      <c r="B56" s="9">
        <f t="shared" si="27"/>
        <v>38</v>
      </c>
      <c r="C56" s="9">
        <f t="shared" si="5"/>
        <v>22</v>
      </c>
      <c r="D56" s="9">
        <f t="shared" si="6"/>
        <v>16</v>
      </c>
      <c r="E56" s="9">
        <f t="shared" si="7"/>
        <v>55</v>
      </c>
      <c r="F56" s="9">
        <f t="shared" si="28"/>
        <v>38</v>
      </c>
      <c r="G56" s="9">
        <f t="shared" si="8"/>
        <v>22</v>
      </c>
      <c r="H56" s="9" t="str">
        <f t="shared" si="3"/>
        <v/>
      </c>
      <c r="I56" s="9">
        <f t="shared" si="4"/>
        <v>55</v>
      </c>
      <c r="J56" s="9">
        <f t="shared" si="29"/>
        <v>8</v>
      </c>
      <c r="K56" s="98">
        <f t="shared" si="10"/>
        <v>43525</v>
      </c>
    </row>
    <row r="57" spans="1:11" ht="15" thickBot="1" x14ac:dyDescent="0.35">
      <c r="A57" s="17">
        <v>0</v>
      </c>
      <c r="B57" s="38">
        <f t="shared" si="27"/>
        <v>38</v>
      </c>
      <c r="C57" s="38">
        <f t="shared" si="5"/>
        <v>22</v>
      </c>
      <c r="D57" s="38">
        <f t="shared" si="6"/>
        <v>16</v>
      </c>
      <c r="E57" s="38">
        <f t="shared" si="7"/>
        <v>56</v>
      </c>
      <c r="F57" s="38" t="str">
        <f t="shared" si="28"/>
        <v/>
      </c>
      <c r="G57" s="38" t="str">
        <f t="shared" si="8"/>
        <v/>
      </c>
      <c r="H57" s="38" t="str">
        <f t="shared" si="3"/>
        <v/>
      </c>
      <c r="I57" s="38">
        <f t="shared" si="4"/>
        <v>56</v>
      </c>
      <c r="J57" s="38">
        <f t="shared" si="29"/>
        <v>8</v>
      </c>
      <c r="K57" s="99">
        <f t="shared" si="10"/>
        <v>43526</v>
      </c>
    </row>
    <row r="58" spans="1:11" x14ac:dyDescent="0.3">
      <c r="A58" s="15">
        <v>0</v>
      </c>
      <c r="B58" s="34">
        <f t="shared" ref="B58:B64" si="30">IF(A58=1,B57+1,B57)</f>
        <v>38</v>
      </c>
      <c r="C58" s="34">
        <f t="shared" si="5"/>
        <v>22</v>
      </c>
      <c r="D58" s="34">
        <f t="shared" si="6"/>
        <v>16</v>
      </c>
      <c r="E58" s="34">
        <f t="shared" si="7"/>
        <v>57</v>
      </c>
      <c r="F58" s="34" t="str">
        <f t="shared" ref="F58:F64" si="31">IF(A58&lt;&gt;0,B58,"")</f>
        <v/>
      </c>
      <c r="G58" s="34" t="str">
        <f t="shared" si="8"/>
        <v/>
      </c>
      <c r="H58" s="34" t="str">
        <f t="shared" si="3"/>
        <v/>
      </c>
      <c r="I58" s="34">
        <f t="shared" si="4"/>
        <v>57</v>
      </c>
      <c r="J58" s="34">
        <f>IF(SUM(A58:A64)&gt;0,IF(J51&gt;0,J51+1,J44+1),0)</f>
        <v>9</v>
      </c>
      <c r="K58" s="97">
        <f t="shared" si="10"/>
        <v>43527</v>
      </c>
    </row>
    <row r="59" spans="1:11" x14ac:dyDescent="0.3">
      <c r="A59" s="16">
        <v>1</v>
      </c>
      <c r="B59" s="9">
        <f t="shared" si="30"/>
        <v>39</v>
      </c>
      <c r="C59" s="9">
        <f t="shared" si="5"/>
        <v>23</v>
      </c>
      <c r="D59" s="9">
        <f t="shared" si="6"/>
        <v>16</v>
      </c>
      <c r="E59" s="9">
        <f t="shared" si="7"/>
        <v>58</v>
      </c>
      <c r="F59" s="9">
        <f t="shared" si="31"/>
        <v>39</v>
      </c>
      <c r="G59" s="9">
        <f t="shared" si="8"/>
        <v>23</v>
      </c>
      <c r="H59" s="9" t="str">
        <f t="shared" si="3"/>
        <v/>
      </c>
      <c r="I59" s="9">
        <f t="shared" si="4"/>
        <v>58</v>
      </c>
      <c r="J59" s="9">
        <f>J58</f>
        <v>9</v>
      </c>
      <c r="K59" s="98">
        <f t="shared" si="10"/>
        <v>43528</v>
      </c>
    </row>
    <row r="60" spans="1:11" x14ac:dyDescent="0.3">
      <c r="A60" s="16">
        <v>1</v>
      </c>
      <c r="B60" s="9">
        <f t="shared" si="30"/>
        <v>40</v>
      </c>
      <c r="C60" s="9">
        <f t="shared" si="5"/>
        <v>23</v>
      </c>
      <c r="D60" s="9">
        <f t="shared" si="6"/>
        <v>17</v>
      </c>
      <c r="E60" s="9">
        <f t="shared" si="7"/>
        <v>59</v>
      </c>
      <c r="F60" s="9">
        <f t="shared" si="31"/>
        <v>40</v>
      </c>
      <c r="G60" s="9" t="str">
        <f t="shared" si="8"/>
        <v/>
      </c>
      <c r="H60" s="9">
        <f t="shared" si="3"/>
        <v>17</v>
      </c>
      <c r="I60" s="9">
        <f t="shared" si="4"/>
        <v>59</v>
      </c>
      <c r="J60" s="9">
        <f t="shared" ref="J60:J64" si="32">J59</f>
        <v>9</v>
      </c>
      <c r="K60" s="98">
        <f t="shared" si="10"/>
        <v>43529</v>
      </c>
    </row>
    <row r="61" spans="1:11" x14ac:dyDescent="0.3">
      <c r="A61" s="16">
        <v>1</v>
      </c>
      <c r="B61" s="9">
        <f t="shared" si="30"/>
        <v>41</v>
      </c>
      <c r="C61" s="9">
        <f t="shared" si="5"/>
        <v>24</v>
      </c>
      <c r="D61" s="9">
        <f t="shared" si="6"/>
        <v>17</v>
      </c>
      <c r="E61" s="9">
        <f t="shared" si="7"/>
        <v>60</v>
      </c>
      <c r="F61" s="9">
        <f t="shared" si="31"/>
        <v>41</v>
      </c>
      <c r="G61" s="9">
        <f t="shared" si="8"/>
        <v>24</v>
      </c>
      <c r="H61" s="9" t="str">
        <f t="shared" si="3"/>
        <v/>
      </c>
      <c r="I61" s="9">
        <f t="shared" si="4"/>
        <v>60</v>
      </c>
      <c r="J61" s="9">
        <f t="shared" si="32"/>
        <v>9</v>
      </c>
      <c r="K61" s="98">
        <f t="shared" si="10"/>
        <v>43530</v>
      </c>
    </row>
    <row r="62" spans="1:11" x14ac:dyDescent="0.3">
      <c r="A62" s="16">
        <v>1</v>
      </c>
      <c r="B62" s="9">
        <f t="shared" si="30"/>
        <v>42</v>
      </c>
      <c r="C62" s="9">
        <f t="shared" si="5"/>
        <v>24</v>
      </c>
      <c r="D62" s="9">
        <f t="shared" si="6"/>
        <v>18</v>
      </c>
      <c r="E62" s="9">
        <f t="shared" si="7"/>
        <v>61</v>
      </c>
      <c r="F62" s="9">
        <f t="shared" si="31"/>
        <v>42</v>
      </c>
      <c r="G62" s="9" t="str">
        <f t="shared" si="8"/>
        <v/>
      </c>
      <c r="H62" s="9">
        <f t="shared" si="3"/>
        <v>18</v>
      </c>
      <c r="I62" s="9">
        <f t="shared" si="4"/>
        <v>61</v>
      </c>
      <c r="J62" s="9">
        <f t="shared" si="32"/>
        <v>9</v>
      </c>
      <c r="K62" s="98">
        <f t="shared" si="10"/>
        <v>43531</v>
      </c>
    </row>
    <row r="63" spans="1:11" x14ac:dyDescent="0.3">
      <c r="A63" s="16">
        <v>1</v>
      </c>
      <c r="B63" s="9">
        <f t="shared" si="30"/>
        <v>43</v>
      </c>
      <c r="C63" s="9">
        <f t="shared" si="5"/>
        <v>25</v>
      </c>
      <c r="D63" s="9">
        <f t="shared" si="6"/>
        <v>18</v>
      </c>
      <c r="E63" s="9">
        <f t="shared" si="7"/>
        <v>62</v>
      </c>
      <c r="F63" s="9">
        <f t="shared" si="31"/>
        <v>43</v>
      </c>
      <c r="G63" s="9">
        <f t="shared" si="8"/>
        <v>25</v>
      </c>
      <c r="H63" s="9" t="str">
        <f t="shared" si="3"/>
        <v/>
      </c>
      <c r="I63" s="9">
        <f t="shared" si="4"/>
        <v>62</v>
      </c>
      <c r="J63" s="9">
        <f t="shared" si="32"/>
        <v>9</v>
      </c>
      <c r="K63" s="98">
        <f t="shared" si="10"/>
        <v>43532</v>
      </c>
    </row>
    <row r="64" spans="1:11" ht="15" thickBot="1" x14ac:dyDescent="0.35">
      <c r="A64" s="17">
        <v>0</v>
      </c>
      <c r="B64" s="38">
        <f t="shared" si="30"/>
        <v>43</v>
      </c>
      <c r="C64" s="38">
        <f t="shared" si="5"/>
        <v>25</v>
      </c>
      <c r="D64" s="38">
        <f t="shared" si="6"/>
        <v>18</v>
      </c>
      <c r="E64" s="38">
        <f t="shared" si="7"/>
        <v>63</v>
      </c>
      <c r="F64" s="38" t="str">
        <f t="shared" si="31"/>
        <v/>
      </c>
      <c r="G64" s="38" t="str">
        <f t="shared" si="8"/>
        <v/>
      </c>
      <c r="H64" s="38" t="str">
        <f t="shared" si="3"/>
        <v/>
      </c>
      <c r="I64" s="38">
        <f t="shared" si="4"/>
        <v>63</v>
      </c>
      <c r="J64" s="38">
        <f t="shared" si="32"/>
        <v>9</v>
      </c>
      <c r="K64" s="99">
        <f t="shared" si="10"/>
        <v>43533</v>
      </c>
    </row>
    <row r="65" spans="1:11" x14ac:dyDescent="0.3">
      <c r="A65" s="15">
        <v>0</v>
      </c>
      <c r="B65" s="34">
        <f t="shared" ref="B65:B71" si="33">IF(A65=1,B64+1,B64)</f>
        <v>43</v>
      </c>
      <c r="C65" s="34">
        <f t="shared" si="5"/>
        <v>25</v>
      </c>
      <c r="D65" s="34">
        <f t="shared" si="6"/>
        <v>18</v>
      </c>
      <c r="E65" s="34">
        <f t="shared" si="7"/>
        <v>64</v>
      </c>
      <c r="F65" s="34" t="str">
        <f t="shared" ref="F65:F71" si="34">IF(A65&lt;&gt;0,B65,"")</f>
        <v/>
      </c>
      <c r="G65" s="34" t="str">
        <f t="shared" si="8"/>
        <v/>
      </c>
      <c r="H65" s="34" t="str">
        <f t="shared" si="3"/>
        <v/>
      </c>
      <c r="I65" s="34">
        <f t="shared" si="4"/>
        <v>64</v>
      </c>
      <c r="J65" s="34">
        <f>IF(SUM(A65:A71)&gt;0,IF(J58&gt;0,J58+1,J51+1),0)</f>
        <v>0</v>
      </c>
      <c r="K65" s="97">
        <f t="shared" si="10"/>
        <v>43534</v>
      </c>
    </row>
    <row r="66" spans="1:11" x14ac:dyDescent="0.3">
      <c r="A66" s="16">
        <v>0</v>
      </c>
      <c r="B66" s="9">
        <f t="shared" si="33"/>
        <v>43</v>
      </c>
      <c r="C66" s="9">
        <f t="shared" si="5"/>
        <v>25</v>
      </c>
      <c r="D66" s="9">
        <f t="shared" si="6"/>
        <v>18</v>
      </c>
      <c r="E66" s="9">
        <f t="shared" si="7"/>
        <v>65</v>
      </c>
      <c r="F66" s="9" t="str">
        <f t="shared" si="34"/>
        <v/>
      </c>
      <c r="G66" s="9" t="str">
        <f t="shared" si="8"/>
        <v/>
      </c>
      <c r="H66" s="9" t="str">
        <f t="shared" si="3"/>
        <v/>
      </c>
      <c r="I66" s="9">
        <f t="shared" si="4"/>
        <v>65</v>
      </c>
      <c r="J66" s="9">
        <f>J65</f>
        <v>0</v>
      </c>
      <c r="K66" s="98">
        <f t="shared" si="10"/>
        <v>43535</v>
      </c>
    </row>
    <row r="67" spans="1:11" x14ac:dyDescent="0.3">
      <c r="A67" s="16">
        <v>0</v>
      </c>
      <c r="B67" s="9">
        <f t="shared" si="33"/>
        <v>43</v>
      </c>
      <c r="C67" s="9">
        <f t="shared" si="5"/>
        <v>25</v>
      </c>
      <c r="D67" s="9">
        <f t="shared" si="6"/>
        <v>18</v>
      </c>
      <c r="E67" s="9">
        <f t="shared" si="7"/>
        <v>66</v>
      </c>
      <c r="F67" s="9" t="str">
        <f t="shared" si="34"/>
        <v/>
      </c>
      <c r="G67" s="9" t="str">
        <f t="shared" si="8"/>
        <v/>
      </c>
      <c r="H67" s="9" t="str">
        <f t="shared" ref="H67:H127" si="35">IF(A67&lt;&gt;0,IF((WEEKDAY(K67)=3) + (WEEKDAY(K67) = 5),D67,""),"")</f>
        <v/>
      </c>
      <c r="I67" s="9">
        <f t="shared" ref="I67:I127" si="36">E67</f>
        <v>66</v>
      </c>
      <c r="J67" s="9">
        <f t="shared" ref="J67:J71" si="37">J66</f>
        <v>0</v>
      </c>
      <c r="K67" s="98">
        <f t="shared" si="10"/>
        <v>43536</v>
      </c>
    </row>
    <row r="68" spans="1:11" x14ac:dyDescent="0.3">
      <c r="A68" s="16">
        <v>0</v>
      </c>
      <c r="B68" s="9">
        <f t="shared" si="33"/>
        <v>43</v>
      </c>
      <c r="C68" s="9">
        <f t="shared" ref="C68:C127" si="38">IF(A68=1,IF((WEEKDAY(K68)=2) + (WEEKDAY(K68) = 4) + (WEEKDAY(K68)=6),C67+1,C67),C67)</f>
        <v>25</v>
      </c>
      <c r="D68" s="9">
        <f t="shared" ref="D68:D127" si="39">IF(A68=1,IF((WEEKDAY(K68)=3) + (WEEKDAY(K68) = 5),D67+1,D67),D67)</f>
        <v>18</v>
      </c>
      <c r="E68" s="9">
        <f t="shared" ref="E68:E127" si="40">E67+1</f>
        <v>67</v>
      </c>
      <c r="F68" s="9" t="str">
        <f t="shared" si="34"/>
        <v/>
      </c>
      <c r="G68" s="9" t="str">
        <f t="shared" ref="G68:G127" si="41">IF(A68&lt;&gt;0,IF((WEEKDAY(K68)=2) + (WEEKDAY(K68) = 4) + (WEEKDAY(K68)=6),C68,""),"")</f>
        <v/>
      </c>
      <c r="H68" s="9" t="str">
        <f t="shared" si="35"/>
        <v/>
      </c>
      <c r="I68" s="9">
        <f t="shared" si="36"/>
        <v>67</v>
      </c>
      <c r="J68" s="9">
        <f t="shared" si="37"/>
        <v>0</v>
      </c>
      <c r="K68" s="98">
        <f t="shared" ref="K68:K127" si="42">K67+1</f>
        <v>43537</v>
      </c>
    </row>
    <row r="69" spans="1:11" x14ac:dyDescent="0.3">
      <c r="A69" s="16">
        <v>0</v>
      </c>
      <c r="B69" s="9">
        <f t="shared" si="33"/>
        <v>43</v>
      </c>
      <c r="C69" s="9">
        <f t="shared" si="38"/>
        <v>25</v>
      </c>
      <c r="D69" s="9">
        <f t="shared" si="39"/>
        <v>18</v>
      </c>
      <c r="E69" s="9">
        <f t="shared" si="40"/>
        <v>68</v>
      </c>
      <c r="F69" s="9" t="str">
        <f t="shared" si="34"/>
        <v/>
      </c>
      <c r="G69" s="9" t="str">
        <f t="shared" si="41"/>
        <v/>
      </c>
      <c r="H69" s="9" t="str">
        <f t="shared" si="35"/>
        <v/>
      </c>
      <c r="I69" s="9">
        <f t="shared" si="36"/>
        <v>68</v>
      </c>
      <c r="J69" s="9">
        <f t="shared" si="37"/>
        <v>0</v>
      </c>
      <c r="K69" s="98">
        <f t="shared" si="42"/>
        <v>43538</v>
      </c>
    </row>
    <row r="70" spans="1:11" x14ac:dyDescent="0.3">
      <c r="A70" s="16">
        <v>0</v>
      </c>
      <c r="B70" s="9">
        <f t="shared" si="33"/>
        <v>43</v>
      </c>
      <c r="C70" s="9">
        <f t="shared" si="38"/>
        <v>25</v>
      </c>
      <c r="D70" s="9">
        <f t="shared" si="39"/>
        <v>18</v>
      </c>
      <c r="E70" s="9">
        <f t="shared" si="40"/>
        <v>69</v>
      </c>
      <c r="F70" s="9" t="str">
        <f t="shared" si="34"/>
        <v/>
      </c>
      <c r="G70" s="9" t="str">
        <f t="shared" si="41"/>
        <v/>
      </c>
      <c r="H70" s="9" t="str">
        <f t="shared" si="35"/>
        <v/>
      </c>
      <c r="I70" s="9">
        <f t="shared" si="36"/>
        <v>69</v>
      </c>
      <c r="J70" s="9">
        <f t="shared" si="37"/>
        <v>0</v>
      </c>
      <c r="K70" s="98">
        <f t="shared" si="42"/>
        <v>43539</v>
      </c>
    </row>
    <row r="71" spans="1:11" ht="15" thickBot="1" x14ac:dyDescent="0.35">
      <c r="A71" s="17">
        <v>0</v>
      </c>
      <c r="B71" s="38">
        <f t="shared" si="33"/>
        <v>43</v>
      </c>
      <c r="C71" s="38">
        <f t="shared" si="38"/>
        <v>25</v>
      </c>
      <c r="D71" s="38">
        <f t="shared" si="39"/>
        <v>18</v>
      </c>
      <c r="E71" s="38">
        <f t="shared" si="40"/>
        <v>70</v>
      </c>
      <c r="F71" s="38" t="str">
        <f t="shared" si="34"/>
        <v/>
      </c>
      <c r="G71" s="38" t="str">
        <f t="shared" si="41"/>
        <v/>
      </c>
      <c r="H71" s="38" t="str">
        <f t="shared" si="35"/>
        <v/>
      </c>
      <c r="I71" s="38">
        <f t="shared" si="36"/>
        <v>70</v>
      </c>
      <c r="J71" s="38">
        <f t="shared" si="37"/>
        <v>0</v>
      </c>
      <c r="K71" s="99">
        <f t="shared" si="42"/>
        <v>43540</v>
      </c>
    </row>
    <row r="72" spans="1:11" x14ac:dyDescent="0.3">
      <c r="A72" s="15">
        <v>0</v>
      </c>
      <c r="B72" s="34">
        <f t="shared" ref="B72:B78" si="43">IF(A72=1,B71+1,B71)</f>
        <v>43</v>
      </c>
      <c r="C72" s="34">
        <f t="shared" si="38"/>
        <v>25</v>
      </c>
      <c r="D72" s="34">
        <f t="shared" si="39"/>
        <v>18</v>
      </c>
      <c r="E72" s="34">
        <f t="shared" si="40"/>
        <v>71</v>
      </c>
      <c r="F72" s="34" t="str">
        <f t="shared" ref="F72:F78" si="44">IF(A72&lt;&gt;0,B72,"")</f>
        <v/>
      </c>
      <c r="G72" s="34" t="str">
        <f t="shared" si="41"/>
        <v/>
      </c>
      <c r="H72" s="34" t="str">
        <f t="shared" si="35"/>
        <v/>
      </c>
      <c r="I72" s="34">
        <f t="shared" si="36"/>
        <v>71</v>
      </c>
      <c r="J72" s="34">
        <f>IF(SUM(A72:A78)&gt;0,IF(J65&gt;0,J65+1,J58+1),0)</f>
        <v>10</v>
      </c>
      <c r="K72" s="97">
        <f t="shared" si="42"/>
        <v>43541</v>
      </c>
    </row>
    <row r="73" spans="1:11" x14ac:dyDescent="0.3">
      <c r="A73" s="16">
        <v>1</v>
      </c>
      <c r="B73" s="9">
        <f t="shared" si="43"/>
        <v>44</v>
      </c>
      <c r="C73" s="9">
        <f t="shared" si="38"/>
        <v>26</v>
      </c>
      <c r="D73" s="9">
        <f t="shared" si="39"/>
        <v>18</v>
      </c>
      <c r="E73" s="9">
        <f t="shared" si="40"/>
        <v>72</v>
      </c>
      <c r="F73" s="9">
        <f t="shared" si="44"/>
        <v>44</v>
      </c>
      <c r="G73" s="9">
        <f t="shared" si="41"/>
        <v>26</v>
      </c>
      <c r="H73" s="9" t="str">
        <f t="shared" si="35"/>
        <v/>
      </c>
      <c r="I73" s="9">
        <f t="shared" si="36"/>
        <v>72</v>
      </c>
      <c r="J73" s="9">
        <f>J72</f>
        <v>10</v>
      </c>
      <c r="K73" s="98">
        <f t="shared" si="42"/>
        <v>43542</v>
      </c>
    </row>
    <row r="74" spans="1:11" x14ac:dyDescent="0.3">
      <c r="A74" s="16">
        <v>1</v>
      </c>
      <c r="B74" s="9">
        <f t="shared" si="43"/>
        <v>45</v>
      </c>
      <c r="C74" s="9">
        <f t="shared" si="38"/>
        <v>26</v>
      </c>
      <c r="D74" s="9">
        <f t="shared" si="39"/>
        <v>19</v>
      </c>
      <c r="E74" s="9">
        <f t="shared" si="40"/>
        <v>73</v>
      </c>
      <c r="F74" s="9">
        <f t="shared" si="44"/>
        <v>45</v>
      </c>
      <c r="G74" s="9" t="str">
        <f t="shared" si="41"/>
        <v/>
      </c>
      <c r="H74" s="9">
        <f t="shared" si="35"/>
        <v>19</v>
      </c>
      <c r="I74" s="9">
        <f t="shared" si="36"/>
        <v>73</v>
      </c>
      <c r="J74" s="9">
        <f t="shared" ref="J74:J78" si="45">J73</f>
        <v>10</v>
      </c>
      <c r="K74" s="98">
        <f t="shared" si="42"/>
        <v>43543</v>
      </c>
    </row>
    <row r="75" spans="1:11" x14ac:dyDescent="0.3">
      <c r="A75" s="16">
        <v>1</v>
      </c>
      <c r="B75" s="9">
        <f t="shared" si="43"/>
        <v>46</v>
      </c>
      <c r="C75" s="9">
        <f t="shared" si="38"/>
        <v>27</v>
      </c>
      <c r="D75" s="9">
        <f t="shared" si="39"/>
        <v>19</v>
      </c>
      <c r="E75" s="9">
        <f t="shared" si="40"/>
        <v>74</v>
      </c>
      <c r="F75" s="9">
        <f t="shared" si="44"/>
        <v>46</v>
      </c>
      <c r="G75" s="9">
        <f t="shared" si="41"/>
        <v>27</v>
      </c>
      <c r="H75" s="9" t="str">
        <f t="shared" si="35"/>
        <v/>
      </c>
      <c r="I75" s="9">
        <f t="shared" si="36"/>
        <v>74</v>
      </c>
      <c r="J75" s="9">
        <f t="shared" si="45"/>
        <v>10</v>
      </c>
      <c r="K75" s="98">
        <f t="shared" si="42"/>
        <v>43544</v>
      </c>
    </row>
    <row r="76" spans="1:11" x14ac:dyDescent="0.3">
      <c r="A76" s="16">
        <v>1</v>
      </c>
      <c r="B76" s="9">
        <f t="shared" si="43"/>
        <v>47</v>
      </c>
      <c r="C76" s="9">
        <f t="shared" si="38"/>
        <v>27</v>
      </c>
      <c r="D76" s="9">
        <f t="shared" si="39"/>
        <v>20</v>
      </c>
      <c r="E76" s="9">
        <f t="shared" si="40"/>
        <v>75</v>
      </c>
      <c r="F76" s="9">
        <f t="shared" si="44"/>
        <v>47</v>
      </c>
      <c r="G76" s="9" t="str">
        <f t="shared" si="41"/>
        <v/>
      </c>
      <c r="H76" s="9">
        <f t="shared" si="35"/>
        <v>20</v>
      </c>
      <c r="I76" s="9">
        <f t="shared" si="36"/>
        <v>75</v>
      </c>
      <c r="J76" s="9">
        <f t="shared" si="45"/>
        <v>10</v>
      </c>
      <c r="K76" s="98">
        <f t="shared" si="42"/>
        <v>43545</v>
      </c>
    </row>
    <row r="77" spans="1:11" x14ac:dyDescent="0.3">
      <c r="A77" s="16">
        <v>1</v>
      </c>
      <c r="B77" s="9">
        <f t="shared" si="43"/>
        <v>48</v>
      </c>
      <c r="C77" s="9">
        <f t="shared" si="38"/>
        <v>28</v>
      </c>
      <c r="D77" s="9">
        <f t="shared" si="39"/>
        <v>20</v>
      </c>
      <c r="E77" s="9">
        <f t="shared" si="40"/>
        <v>76</v>
      </c>
      <c r="F77" s="9">
        <f t="shared" si="44"/>
        <v>48</v>
      </c>
      <c r="G77" s="9">
        <f t="shared" si="41"/>
        <v>28</v>
      </c>
      <c r="H77" s="9" t="str">
        <f t="shared" si="35"/>
        <v/>
      </c>
      <c r="I77" s="9">
        <f t="shared" si="36"/>
        <v>76</v>
      </c>
      <c r="J77" s="9">
        <f t="shared" si="45"/>
        <v>10</v>
      </c>
      <c r="K77" s="98">
        <f t="shared" si="42"/>
        <v>43546</v>
      </c>
    </row>
    <row r="78" spans="1:11" ht="15" thickBot="1" x14ac:dyDescent="0.35">
      <c r="A78" s="17">
        <v>0</v>
      </c>
      <c r="B78" s="38">
        <f t="shared" si="43"/>
        <v>48</v>
      </c>
      <c r="C78" s="38">
        <f t="shared" si="38"/>
        <v>28</v>
      </c>
      <c r="D78" s="38">
        <f t="shared" si="39"/>
        <v>20</v>
      </c>
      <c r="E78" s="38">
        <f t="shared" si="40"/>
        <v>77</v>
      </c>
      <c r="F78" s="38" t="str">
        <f t="shared" si="44"/>
        <v/>
      </c>
      <c r="G78" s="38" t="str">
        <f t="shared" si="41"/>
        <v/>
      </c>
      <c r="H78" s="38" t="str">
        <f t="shared" si="35"/>
        <v/>
      </c>
      <c r="I78" s="38">
        <f t="shared" si="36"/>
        <v>77</v>
      </c>
      <c r="J78" s="38">
        <f t="shared" si="45"/>
        <v>10</v>
      </c>
      <c r="K78" s="99">
        <f t="shared" si="42"/>
        <v>43547</v>
      </c>
    </row>
    <row r="79" spans="1:11" x14ac:dyDescent="0.3">
      <c r="A79" s="15">
        <v>0</v>
      </c>
      <c r="B79" s="34">
        <f t="shared" ref="B79:B85" si="46">IF(A79=1,B78+1,B78)</f>
        <v>48</v>
      </c>
      <c r="C79" s="34">
        <f t="shared" si="38"/>
        <v>28</v>
      </c>
      <c r="D79" s="34">
        <f t="shared" si="39"/>
        <v>20</v>
      </c>
      <c r="E79" s="34">
        <f t="shared" si="40"/>
        <v>78</v>
      </c>
      <c r="F79" s="34" t="str">
        <f t="shared" ref="F79:F85" si="47">IF(A79&lt;&gt;0,B79,"")</f>
        <v/>
      </c>
      <c r="G79" s="34" t="str">
        <f t="shared" si="41"/>
        <v/>
      </c>
      <c r="H79" s="34" t="str">
        <f t="shared" si="35"/>
        <v/>
      </c>
      <c r="I79" s="34">
        <f t="shared" si="36"/>
        <v>78</v>
      </c>
      <c r="J79" s="34">
        <f>IF(SUM(A79:A85)&gt;0,IF(J72&gt;0,J72+1,J65+1),0)</f>
        <v>11</v>
      </c>
      <c r="K79" s="97">
        <f t="shared" si="42"/>
        <v>43548</v>
      </c>
    </row>
    <row r="80" spans="1:11" x14ac:dyDescent="0.3">
      <c r="A80" s="16">
        <v>1</v>
      </c>
      <c r="B80" s="9">
        <f t="shared" si="46"/>
        <v>49</v>
      </c>
      <c r="C80" s="9">
        <f t="shared" si="38"/>
        <v>29</v>
      </c>
      <c r="D80" s="9">
        <f t="shared" si="39"/>
        <v>20</v>
      </c>
      <c r="E80" s="9">
        <f t="shared" si="40"/>
        <v>79</v>
      </c>
      <c r="F80" s="9">
        <f t="shared" si="47"/>
        <v>49</v>
      </c>
      <c r="G80" s="9">
        <f t="shared" si="41"/>
        <v>29</v>
      </c>
      <c r="H80" s="9" t="str">
        <f t="shared" si="35"/>
        <v/>
      </c>
      <c r="I80" s="9">
        <f t="shared" si="36"/>
        <v>79</v>
      </c>
      <c r="J80" s="9">
        <f>J79</f>
        <v>11</v>
      </c>
      <c r="K80" s="98">
        <f t="shared" si="42"/>
        <v>43549</v>
      </c>
    </row>
    <row r="81" spans="1:11" x14ac:dyDescent="0.3">
      <c r="A81" s="16">
        <v>1</v>
      </c>
      <c r="B81" s="9">
        <f t="shared" si="46"/>
        <v>50</v>
      </c>
      <c r="C81" s="9">
        <f t="shared" si="38"/>
        <v>29</v>
      </c>
      <c r="D81" s="9">
        <f t="shared" si="39"/>
        <v>21</v>
      </c>
      <c r="E81" s="9">
        <f t="shared" si="40"/>
        <v>80</v>
      </c>
      <c r="F81" s="9">
        <f t="shared" si="47"/>
        <v>50</v>
      </c>
      <c r="G81" s="9" t="str">
        <f t="shared" si="41"/>
        <v/>
      </c>
      <c r="H81" s="9">
        <f t="shared" si="35"/>
        <v>21</v>
      </c>
      <c r="I81" s="9">
        <f t="shared" si="36"/>
        <v>80</v>
      </c>
      <c r="J81" s="9">
        <f t="shared" ref="J81:J85" si="48">J80</f>
        <v>11</v>
      </c>
      <c r="K81" s="98">
        <f t="shared" si="42"/>
        <v>43550</v>
      </c>
    </row>
    <row r="82" spans="1:11" x14ac:dyDescent="0.3">
      <c r="A82" s="16">
        <v>1</v>
      </c>
      <c r="B82" s="9">
        <f t="shared" si="46"/>
        <v>51</v>
      </c>
      <c r="C82" s="9">
        <f t="shared" si="38"/>
        <v>30</v>
      </c>
      <c r="D82" s="9">
        <f t="shared" si="39"/>
        <v>21</v>
      </c>
      <c r="E82" s="9">
        <f t="shared" si="40"/>
        <v>81</v>
      </c>
      <c r="F82" s="9">
        <f t="shared" si="47"/>
        <v>51</v>
      </c>
      <c r="G82" s="9">
        <f t="shared" si="41"/>
        <v>30</v>
      </c>
      <c r="H82" s="9" t="str">
        <f t="shared" si="35"/>
        <v/>
      </c>
      <c r="I82" s="9">
        <f t="shared" si="36"/>
        <v>81</v>
      </c>
      <c r="J82" s="9">
        <f t="shared" si="48"/>
        <v>11</v>
      </c>
      <c r="K82" s="98">
        <f t="shared" si="42"/>
        <v>43551</v>
      </c>
    </row>
    <row r="83" spans="1:11" x14ac:dyDescent="0.3">
      <c r="A83" s="16">
        <v>1</v>
      </c>
      <c r="B83" s="9">
        <f t="shared" si="46"/>
        <v>52</v>
      </c>
      <c r="C83" s="9">
        <f t="shared" si="38"/>
        <v>30</v>
      </c>
      <c r="D83" s="9">
        <f t="shared" si="39"/>
        <v>22</v>
      </c>
      <c r="E83" s="9">
        <f t="shared" si="40"/>
        <v>82</v>
      </c>
      <c r="F83" s="9">
        <f t="shared" si="47"/>
        <v>52</v>
      </c>
      <c r="G83" s="9" t="str">
        <f t="shared" si="41"/>
        <v/>
      </c>
      <c r="H83" s="9">
        <f t="shared" si="35"/>
        <v>22</v>
      </c>
      <c r="I83" s="9">
        <f t="shared" si="36"/>
        <v>82</v>
      </c>
      <c r="J83" s="9">
        <f t="shared" si="48"/>
        <v>11</v>
      </c>
      <c r="K83" s="98">
        <f t="shared" si="42"/>
        <v>43552</v>
      </c>
    </row>
    <row r="84" spans="1:11" x14ac:dyDescent="0.3">
      <c r="A84" s="16">
        <v>1</v>
      </c>
      <c r="B84" s="9">
        <f t="shared" si="46"/>
        <v>53</v>
      </c>
      <c r="C84" s="9">
        <f t="shared" si="38"/>
        <v>31</v>
      </c>
      <c r="D84" s="9">
        <f t="shared" si="39"/>
        <v>22</v>
      </c>
      <c r="E84" s="9">
        <f t="shared" si="40"/>
        <v>83</v>
      </c>
      <c r="F84" s="9">
        <f t="shared" si="47"/>
        <v>53</v>
      </c>
      <c r="G84" s="9">
        <f t="shared" si="41"/>
        <v>31</v>
      </c>
      <c r="H84" s="9" t="str">
        <f t="shared" si="35"/>
        <v/>
      </c>
      <c r="I84" s="9">
        <f t="shared" si="36"/>
        <v>83</v>
      </c>
      <c r="J84" s="9">
        <f t="shared" si="48"/>
        <v>11</v>
      </c>
      <c r="K84" s="98">
        <f t="shared" si="42"/>
        <v>43553</v>
      </c>
    </row>
    <row r="85" spans="1:11" ht="15" thickBot="1" x14ac:dyDescent="0.35">
      <c r="A85" s="17">
        <v>0</v>
      </c>
      <c r="B85" s="38">
        <f t="shared" si="46"/>
        <v>53</v>
      </c>
      <c r="C85" s="38">
        <f t="shared" si="38"/>
        <v>31</v>
      </c>
      <c r="D85" s="38">
        <f t="shared" si="39"/>
        <v>22</v>
      </c>
      <c r="E85" s="38">
        <f t="shared" si="40"/>
        <v>84</v>
      </c>
      <c r="F85" s="38" t="str">
        <f t="shared" si="47"/>
        <v/>
      </c>
      <c r="G85" s="38" t="str">
        <f t="shared" si="41"/>
        <v/>
      </c>
      <c r="H85" s="38" t="str">
        <f t="shared" si="35"/>
        <v/>
      </c>
      <c r="I85" s="38">
        <f t="shared" si="36"/>
        <v>84</v>
      </c>
      <c r="J85" s="38">
        <f t="shared" si="48"/>
        <v>11</v>
      </c>
      <c r="K85" s="99">
        <f t="shared" si="42"/>
        <v>43554</v>
      </c>
    </row>
    <row r="86" spans="1:11" x14ac:dyDescent="0.3">
      <c r="A86" s="15">
        <v>0</v>
      </c>
      <c r="B86" s="34">
        <f t="shared" ref="B86:B92" si="49">IF(A86=1,B85+1,B85)</f>
        <v>53</v>
      </c>
      <c r="C86" s="34">
        <f t="shared" si="38"/>
        <v>31</v>
      </c>
      <c r="D86" s="34">
        <f t="shared" si="39"/>
        <v>22</v>
      </c>
      <c r="E86" s="34">
        <f t="shared" si="40"/>
        <v>85</v>
      </c>
      <c r="F86" s="34" t="str">
        <f t="shared" ref="F86:F92" si="50">IF(A86&lt;&gt;0,B86,"")</f>
        <v/>
      </c>
      <c r="G86" s="34" t="str">
        <f t="shared" si="41"/>
        <v/>
      </c>
      <c r="H86" s="34" t="str">
        <f t="shared" si="35"/>
        <v/>
      </c>
      <c r="I86" s="34">
        <f t="shared" si="36"/>
        <v>85</v>
      </c>
      <c r="J86" s="34">
        <f>IF(SUM(A86:A92)&gt;0,IF(J79&gt;0,J79+1,J72+1),0)</f>
        <v>12</v>
      </c>
      <c r="K86" s="97">
        <f t="shared" si="42"/>
        <v>43555</v>
      </c>
    </row>
    <row r="87" spans="1:11" x14ac:dyDescent="0.3">
      <c r="A87" s="16">
        <v>1</v>
      </c>
      <c r="B87" s="9">
        <f t="shared" si="49"/>
        <v>54</v>
      </c>
      <c r="C87" s="9">
        <f t="shared" si="38"/>
        <v>32</v>
      </c>
      <c r="D87" s="9">
        <f t="shared" si="39"/>
        <v>22</v>
      </c>
      <c r="E87" s="9">
        <f t="shared" si="40"/>
        <v>86</v>
      </c>
      <c r="F87" s="9">
        <f t="shared" si="50"/>
        <v>54</v>
      </c>
      <c r="G87" s="9">
        <f t="shared" si="41"/>
        <v>32</v>
      </c>
      <c r="H87" s="9" t="str">
        <f t="shared" si="35"/>
        <v/>
      </c>
      <c r="I87" s="9">
        <f t="shared" si="36"/>
        <v>86</v>
      </c>
      <c r="J87" s="9">
        <f>J86</f>
        <v>12</v>
      </c>
      <c r="K87" s="98">
        <f t="shared" si="42"/>
        <v>43556</v>
      </c>
    </row>
    <row r="88" spans="1:11" x14ac:dyDescent="0.3">
      <c r="A88" s="16">
        <v>1</v>
      </c>
      <c r="B88" s="9">
        <f t="shared" si="49"/>
        <v>55</v>
      </c>
      <c r="C88" s="9">
        <f t="shared" si="38"/>
        <v>32</v>
      </c>
      <c r="D88" s="9">
        <f t="shared" si="39"/>
        <v>23</v>
      </c>
      <c r="E88" s="9">
        <f t="shared" si="40"/>
        <v>87</v>
      </c>
      <c r="F88" s="9">
        <f t="shared" si="50"/>
        <v>55</v>
      </c>
      <c r="G88" s="9" t="str">
        <f t="shared" si="41"/>
        <v/>
      </c>
      <c r="H88" s="9">
        <f t="shared" si="35"/>
        <v>23</v>
      </c>
      <c r="I88" s="9">
        <f t="shared" si="36"/>
        <v>87</v>
      </c>
      <c r="J88" s="9">
        <f t="shared" ref="J88:J92" si="51">J87</f>
        <v>12</v>
      </c>
      <c r="K88" s="98">
        <f t="shared" si="42"/>
        <v>43557</v>
      </c>
    </row>
    <row r="89" spans="1:11" x14ac:dyDescent="0.3">
      <c r="A89" s="16">
        <v>1</v>
      </c>
      <c r="B89" s="9">
        <f t="shared" si="49"/>
        <v>56</v>
      </c>
      <c r="C89" s="9">
        <f t="shared" si="38"/>
        <v>33</v>
      </c>
      <c r="D89" s="9">
        <f t="shared" si="39"/>
        <v>23</v>
      </c>
      <c r="E89" s="9">
        <f t="shared" si="40"/>
        <v>88</v>
      </c>
      <c r="F89" s="9">
        <f t="shared" si="50"/>
        <v>56</v>
      </c>
      <c r="G89" s="9">
        <f t="shared" si="41"/>
        <v>33</v>
      </c>
      <c r="H89" s="9" t="str">
        <f t="shared" si="35"/>
        <v/>
      </c>
      <c r="I89" s="9">
        <f t="shared" si="36"/>
        <v>88</v>
      </c>
      <c r="J89" s="9">
        <f t="shared" si="51"/>
        <v>12</v>
      </c>
      <c r="K89" s="98">
        <f t="shared" si="42"/>
        <v>43558</v>
      </c>
    </row>
    <row r="90" spans="1:11" x14ac:dyDescent="0.3">
      <c r="A90" s="16">
        <v>1</v>
      </c>
      <c r="B90" s="9">
        <f t="shared" si="49"/>
        <v>57</v>
      </c>
      <c r="C90" s="9">
        <f t="shared" si="38"/>
        <v>33</v>
      </c>
      <c r="D90" s="9">
        <f t="shared" si="39"/>
        <v>24</v>
      </c>
      <c r="E90" s="9">
        <f t="shared" si="40"/>
        <v>89</v>
      </c>
      <c r="F90" s="9">
        <f t="shared" si="50"/>
        <v>57</v>
      </c>
      <c r="G90" s="9" t="str">
        <f t="shared" si="41"/>
        <v/>
      </c>
      <c r="H90" s="9">
        <f t="shared" si="35"/>
        <v>24</v>
      </c>
      <c r="I90" s="9">
        <f t="shared" si="36"/>
        <v>89</v>
      </c>
      <c r="J90" s="9">
        <f t="shared" si="51"/>
        <v>12</v>
      </c>
      <c r="K90" s="98">
        <f t="shared" si="42"/>
        <v>43559</v>
      </c>
    </row>
    <row r="91" spans="1:11" x14ac:dyDescent="0.3">
      <c r="A91" s="16">
        <v>1</v>
      </c>
      <c r="B91" s="9">
        <f t="shared" si="49"/>
        <v>58</v>
      </c>
      <c r="C91" s="9">
        <f t="shared" si="38"/>
        <v>34</v>
      </c>
      <c r="D91" s="9">
        <f t="shared" si="39"/>
        <v>24</v>
      </c>
      <c r="E91" s="9">
        <f t="shared" si="40"/>
        <v>90</v>
      </c>
      <c r="F91" s="9">
        <f t="shared" si="50"/>
        <v>58</v>
      </c>
      <c r="G91" s="9">
        <f t="shared" si="41"/>
        <v>34</v>
      </c>
      <c r="H91" s="9" t="str">
        <f t="shared" si="35"/>
        <v/>
      </c>
      <c r="I91" s="9">
        <f t="shared" si="36"/>
        <v>90</v>
      </c>
      <c r="J91" s="9">
        <f t="shared" si="51"/>
        <v>12</v>
      </c>
      <c r="K91" s="98">
        <f t="shared" si="42"/>
        <v>43560</v>
      </c>
    </row>
    <row r="92" spans="1:11" ht="15" thickBot="1" x14ac:dyDescent="0.35">
      <c r="A92" s="17">
        <v>0</v>
      </c>
      <c r="B92" s="38">
        <f t="shared" si="49"/>
        <v>58</v>
      </c>
      <c r="C92" s="38">
        <f t="shared" si="38"/>
        <v>34</v>
      </c>
      <c r="D92" s="38">
        <f t="shared" si="39"/>
        <v>24</v>
      </c>
      <c r="E92" s="38">
        <f t="shared" si="40"/>
        <v>91</v>
      </c>
      <c r="F92" s="38" t="str">
        <f t="shared" si="50"/>
        <v/>
      </c>
      <c r="G92" s="38" t="str">
        <f t="shared" si="41"/>
        <v/>
      </c>
      <c r="H92" s="38" t="str">
        <f t="shared" si="35"/>
        <v/>
      </c>
      <c r="I92" s="38">
        <f t="shared" si="36"/>
        <v>91</v>
      </c>
      <c r="J92" s="38">
        <f t="shared" si="51"/>
        <v>12</v>
      </c>
      <c r="K92" s="99">
        <f t="shared" si="42"/>
        <v>43561</v>
      </c>
    </row>
    <row r="93" spans="1:11" x14ac:dyDescent="0.3">
      <c r="A93" s="15">
        <v>0</v>
      </c>
      <c r="B93" s="34">
        <f t="shared" ref="B93:B99" si="52">IF(A93=1,B92+1,B92)</f>
        <v>58</v>
      </c>
      <c r="C93" s="34">
        <f t="shared" si="38"/>
        <v>34</v>
      </c>
      <c r="D93" s="34">
        <f t="shared" si="39"/>
        <v>24</v>
      </c>
      <c r="E93" s="34">
        <f t="shared" si="40"/>
        <v>92</v>
      </c>
      <c r="F93" s="34" t="str">
        <f t="shared" ref="F93:F99" si="53">IF(A93&lt;&gt;0,B93,"")</f>
        <v/>
      </c>
      <c r="G93" s="34" t="str">
        <f t="shared" si="41"/>
        <v/>
      </c>
      <c r="H93" s="34" t="str">
        <f t="shared" si="35"/>
        <v/>
      </c>
      <c r="I93" s="34">
        <f t="shared" si="36"/>
        <v>92</v>
      </c>
      <c r="J93" s="34">
        <f>IF(SUM(A93:A99)&gt;0,IF(J86&gt;0,J86+1,J79+1),0)</f>
        <v>13</v>
      </c>
      <c r="K93" s="97">
        <f t="shared" si="42"/>
        <v>43562</v>
      </c>
    </row>
    <row r="94" spans="1:11" x14ac:dyDescent="0.3">
      <c r="A94" s="16">
        <v>1</v>
      </c>
      <c r="B94" s="9">
        <f t="shared" si="52"/>
        <v>59</v>
      </c>
      <c r="C94" s="9">
        <f t="shared" si="38"/>
        <v>35</v>
      </c>
      <c r="D94" s="9">
        <f t="shared" si="39"/>
        <v>24</v>
      </c>
      <c r="E94" s="9">
        <f t="shared" si="40"/>
        <v>93</v>
      </c>
      <c r="F94" s="9">
        <f t="shared" si="53"/>
        <v>59</v>
      </c>
      <c r="G94" s="9">
        <f t="shared" si="41"/>
        <v>35</v>
      </c>
      <c r="H94" s="9" t="str">
        <f t="shared" si="35"/>
        <v/>
      </c>
      <c r="I94" s="9">
        <f t="shared" si="36"/>
        <v>93</v>
      </c>
      <c r="J94" s="9">
        <f>J93</f>
        <v>13</v>
      </c>
      <c r="K94" s="98">
        <f t="shared" si="42"/>
        <v>43563</v>
      </c>
    </row>
    <row r="95" spans="1:11" x14ac:dyDescent="0.3">
      <c r="A95" s="16">
        <v>1</v>
      </c>
      <c r="B95" s="9">
        <f t="shared" si="52"/>
        <v>60</v>
      </c>
      <c r="C95" s="9">
        <f t="shared" si="38"/>
        <v>35</v>
      </c>
      <c r="D95" s="9">
        <f t="shared" si="39"/>
        <v>25</v>
      </c>
      <c r="E95" s="9">
        <f t="shared" si="40"/>
        <v>94</v>
      </c>
      <c r="F95" s="9">
        <f t="shared" si="53"/>
        <v>60</v>
      </c>
      <c r="G95" s="9" t="str">
        <f t="shared" si="41"/>
        <v/>
      </c>
      <c r="H95" s="9">
        <f t="shared" si="35"/>
        <v>25</v>
      </c>
      <c r="I95" s="9">
        <f t="shared" si="36"/>
        <v>94</v>
      </c>
      <c r="J95" s="9">
        <f t="shared" ref="J95:J99" si="54">J94</f>
        <v>13</v>
      </c>
      <c r="K95" s="98">
        <f t="shared" si="42"/>
        <v>43564</v>
      </c>
    </row>
    <row r="96" spans="1:11" x14ac:dyDescent="0.3">
      <c r="A96" s="16">
        <v>1</v>
      </c>
      <c r="B96" s="9">
        <f t="shared" si="52"/>
        <v>61</v>
      </c>
      <c r="C96" s="9">
        <f t="shared" si="38"/>
        <v>36</v>
      </c>
      <c r="D96" s="9">
        <f t="shared" si="39"/>
        <v>25</v>
      </c>
      <c r="E96" s="9">
        <f t="shared" si="40"/>
        <v>95</v>
      </c>
      <c r="F96" s="9">
        <f t="shared" si="53"/>
        <v>61</v>
      </c>
      <c r="G96" s="9">
        <f t="shared" si="41"/>
        <v>36</v>
      </c>
      <c r="H96" s="9" t="str">
        <f t="shared" si="35"/>
        <v/>
      </c>
      <c r="I96" s="9">
        <f t="shared" si="36"/>
        <v>95</v>
      </c>
      <c r="J96" s="9">
        <f t="shared" si="54"/>
        <v>13</v>
      </c>
      <c r="K96" s="98">
        <f t="shared" si="42"/>
        <v>43565</v>
      </c>
    </row>
    <row r="97" spans="1:11" x14ac:dyDescent="0.3">
      <c r="A97" s="16">
        <v>1</v>
      </c>
      <c r="B97" s="9">
        <f t="shared" si="52"/>
        <v>62</v>
      </c>
      <c r="C97" s="9">
        <f t="shared" si="38"/>
        <v>36</v>
      </c>
      <c r="D97" s="9">
        <f t="shared" si="39"/>
        <v>26</v>
      </c>
      <c r="E97" s="9">
        <f t="shared" si="40"/>
        <v>96</v>
      </c>
      <c r="F97" s="9">
        <f t="shared" si="53"/>
        <v>62</v>
      </c>
      <c r="G97" s="9" t="str">
        <f t="shared" si="41"/>
        <v/>
      </c>
      <c r="H97" s="9">
        <f t="shared" si="35"/>
        <v>26</v>
      </c>
      <c r="I97" s="9">
        <f t="shared" si="36"/>
        <v>96</v>
      </c>
      <c r="J97" s="9">
        <f t="shared" si="54"/>
        <v>13</v>
      </c>
      <c r="K97" s="98">
        <f t="shared" si="42"/>
        <v>43566</v>
      </c>
    </row>
    <row r="98" spans="1:11" x14ac:dyDescent="0.3">
      <c r="A98" s="16">
        <v>1</v>
      </c>
      <c r="B98" s="9">
        <f t="shared" si="52"/>
        <v>63</v>
      </c>
      <c r="C98" s="9">
        <f t="shared" si="38"/>
        <v>37</v>
      </c>
      <c r="D98" s="9">
        <f t="shared" si="39"/>
        <v>26</v>
      </c>
      <c r="E98" s="9">
        <f t="shared" si="40"/>
        <v>97</v>
      </c>
      <c r="F98" s="9">
        <f t="shared" si="53"/>
        <v>63</v>
      </c>
      <c r="G98" s="9">
        <f t="shared" si="41"/>
        <v>37</v>
      </c>
      <c r="H98" s="9" t="str">
        <f t="shared" si="35"/>
        <v/>
      </c>
      <c r="I98" s="9">
        <f t="shared" si="36"/>
        <v>97</v>
      </c>
      <c r="J98" s="9">
        <f t="shared" si="54"/>
        <v>13</v>
      </c>
      <c r="K98" s="98">
        <f t="shared" si="42"/>
        <v>43567</v>
      </c>
    </row>
    <row r="99" spans="1:11" ht="15" thickBot="1" x14ac:dyDescent="0.35">
      <c r="A99" s="17">
        <v>0</v>
      </c>
      <c r="B99" s="38">
        <f t="shared" si="52"/>
        <v>63</v>
      </c>
      <c r="C99" s="38">
        <f t="shared" si="38"/>
        <v>37</v>
      </c>
      <c r="D99" s="38">
        <f t="shared" si="39"/>
        <v>26</v>
      </c>
      <c r="E99" s="38">
        <f t="shared" si="40"/>
        <v>98</v>
      </c>
      <c r="F99" s="38" t="str">
        <f t="shared" si="53"/>
        <v/>
      </c>
      <c r="G99" s="38" t="str">
        <f t="shared" si="41"/>
        <v/>
      </c>
      <c r="H99" s="38" t="str">
        <f t="shared" si="35"/>
        <v/>
      </c>
      <c r="I99" s="38">
        <f t="shared" si="36"/>
        <v>98</v>
      </c>
      <c r="J99" s="38">
        <f t="shared" si="54"/>
        <v>13</v>
      </c>
      <c r="K99" s="99">
        <f t="shared" si="42"/>
        <v>43568</v>
      </c>
    </row>
    <row r="100" spans="1:11" x14ac:dyDescent="0.3">
      <c r="A100" s="15">
        <v>0</v>
      </c>
      <c r="B100" s="34">
        <f t="shared" ref="B100:B106" si="55">IF(A100=1,B99+1,B99)</f>
        <v>63</v>
      </c>
      <c r="C100" s="34">
        <f t="shared" si="38"/>
        <v>37</v>
      </c>
      <c r="D100" s="34">
        <f t="shared" si="39"/>
        <v>26</v>
      </c>
      <c r="E100" s="34">
        <f t="shared" si="40"/>
        <v>99</v>
      </c>
      <c r="F100" s="34" t="str">
        <f t="shared" ref="F100:F106" si="56">IF(A100&lt;&gt;0,B100,"")</f>
        <v/>
      </c>
      <c r="G100" s="34" t="str">
        <f t="shared" si="41"/>
        <v/>
      </c>
      <c r="H100" s="34" t="str">
        <f t="shared" si="35"/>
        <v/>
      </c>
      <c r="I100" s="34">
        <f t="shared" si="36"/>
        <v>99</v>
      </c>
      <c r="J100" s="34">
        <f>IF(SUM(A100:A106)&gt;0,IF(J93&gt;0,J93+1,J86+1),0)</f>
        <v>14</v>
      </c>
      <c r="K100" s="97">
        <f t="shared" si="42"/>
        <v>43569</v>
      </c>
    </row>
    <row r="101" spans="1:11" x14ac:dyDescent="0.3">
      <c r="A101" s="16">
        <v>1</v>
      </c>
      <c r="B101" s="9">
        <f t="shared" si="55"/>
        <v>64</v>
      </c>
      <c r="C101" s="9">
        <f t="shared" si="38"/>
        <v>38</v>
      </c>
      <c r="D101" s="9">
        <f t="shared" si="39"/>
        <v>26</v>
      </c>
      <c r="E101" s="9">
        <f t="shared" si="40"/>
        <v>100</v>
      </c>
      <c r="F101" s="9">
        <f t="shared" si="56"/>
        <v>64</v>
      </c>
      <c r="G101" s="9">
        <f t="shared" si="41"/>
        <v>38</v>
      </c>
      <c r="H101" s="9" t="str">
        <f t="shared" si="35"/>
        <v/>
      </c>
      <c r="I101" s="9">
        <f t="shared" si="36"/>
        <v>100</v>
      </c>
      <c r="J101" s="9">
        <f>J100</f>
        <v>14</v>
      </c>
      <c r="K101" s="98">
        <f t="shared" si="42"/>
        <v>43570</v>
      </c>
    </row>
    <row r="102" spans="1:11" x14ac:dyDescent="0.3">
      <c r="A102" s="16">
        <v>1</v>
      </c>
      <c r="B102" s="9">
        <f t="shared" si="55"/>
        <v>65</v>
      </c>
      <c r="C102" s="9">
        <f t="shared" si="38"/>
        <v>38</v>
      </c>
      <c r="D102" s="9">
        <f t="shared" si="39"/>
        <v>27</v>
      </c>
      <c r="E102" s="9">
        <f t="shared" si="40"/>
        <v>101</v>
      </c>
      <c r="F102" s="9">
        <f t="shared" si="56"/>
        <v>65</v>
      </c>
      <c r="G102" s="9" t="str">
        <f t="shared" si="41"/>
        <v/>
      </c>
      <c r="H102" s="9">
        <f t="shared" si="35"/>
        <v>27</v>
      </c>
      <c r="I102" s="9">
        <f t="shared" si="36"/>
        <v>101</v>
      </c>
      <c r="J102" s="9">
        <f t="shared" ref="J102:J106" si="57">J101</f>
        <v>14</v>
      </c>
      <c r="K102" s="98">
        <f t="shared" si="42"/>
        <v>43571</v>
      </c>
    </row>
    <row r="103" spans="1:11" x14ac:dyDescent="0.3">
      <c r="A103" s="16">
        <v>1</v>
      </c>
      <c r="B103" s="9">
        <f t="shared" si="55"/>
        <v>66</v>
      </c>
      <c r="C103" s="9">
        <f t="shared" si="38"/>
        <v>39</v>
      </c>
      <c r="D103" s="9">
        <f t="shared" si="39"/>
        <v>27</v>
      </c>
      <c r="E103" s="9">
        <f t="shared" si="40"/>
        <v>102</v>
      </c>
      <c r="F103" s="9">
        <f t="shared" si="56"/>
        <v>66</v>
      </c>
      <c r="G103" s="9">
        <f t="shared" si="41"/>
        <v>39</v>
      </c>
      <c r="H103" s="9" t="str">
        <f t="shared" si="35"/>
        <v/>
      </c>
      <c r="I103" s="9">
        <f t="shared" si="36"/>
        <v>102</v>
      </c>
      <c r="J103" s="9">
        <f t="shared" si="57"/>
        <v>14</v>
      </c>
      <c r="K103" s="98">
        <f t="shared" si="42"/>
        <v>43572</v>
      </c>
    </row>
    <row r="104" spans="1:11" x14ac:dyDescent="0.3">
      <c r="A104" s="16">
        <v>1</v>
      </c>
      <c r="B104" s="9">
        <f t="shared" si="55"/>
        <v>67</v>
      </c>
      <c r="C104" s="9">
        <f t="shared" si="38"/>
        <v>39</v>
      </c>
      <c r="D104" s="9">
        <f t="shared" si="39"/>
        <v>28</v>
      </c>
      <c r="E104" s="9">
        <f t="shared" si="40"/>
        <v>103</v>
      </c>
      <c r="F104" s="9">
        <f t="shared" si="56"/>
        <v>67</v>
      </c>
      <c r="G104" s="9" t="str">
        <f t="shared" si="41"/>
        <v/>
      </c>
      <c r="H104" s="9">
        <f t="shared" si="35"/>
        <v>28</v>
      </c>
      <c r="I104" s="9">
        <f t="shared" si="36"/>
        <v>103</v>
      </c>
      <c r="J104" s="9">
        <f t="shared" si="57"/>
        <v>14</v>
      </c>
      <c r="K104" s="98">
        <f t="shared" si="42"/>
        <v>43573</v>
      </c>
    </row>
    <row r="105" spans="1:11" x14ac:dyDescent="0.3">
      <c r="A105" s="16">
        <v>0</v>
      </c>
      <c r="B105" s="9">
        <f t="shared" si="55"/>
        <v>67</v>
      </c>
      <c r="C105" s="9">
        <f t="shared" si="38"/>
        <v>39</v>
      </c>
      <c r="D105" s="9">
        <f t="shared" si="39"/>
        <v>28</v>
      </c>
      <c r="E105" s="9">
        <f t="shared" si="40"/>
        <v>104</v>
      </c>
      <c r="F105" s="9" t="str">
        <f t="shared" si="56"/>
        <v/>
      </c>
      <c r="G105" s="9" t="str">
        <f t="shared" si="41"/>
        <v/>
      </c>
      <c r="H105" s="9" t="str">
        <f t="shared" si="35"/>
        <v/>
      </c>
      <c r="I105" s="9">
        <f t="shared" si="36"/>
        <v>104</v>
      </c>
      <c r="J105" s="9">
        <f t="shared" si="57"/>
        <v>14</v>
      </c>
      <c r="K105" s="98">
        <f t="shared" si="42"/>
        <v>43574</v>
      </c>
    </row>
    <row r="106" spans="1:11" ht="15" thickBot="1" x14ac:dyDescent="0.35">
      <c r="A106" s="17">
        <v>0</v>
      </c>
      <c r="B106" s="38">
        <f t="shared" si="55"/>
        <v>67</v>
      </c>
      <c r="C106" s="38">
        <f t="shared" si="38"/>
        <v>39</v>
      </c>
      <c r="D106" s="38">
        <f t="shared" si="39"/>
        <v>28</v>
      </c>
      <c r="E106" s="38">
        <f t="shared" si="40"/>
        <v>105</v>
      </c>
      <c r="F106" s="38" t="str">
        <f t="shared" si="56"/>
        <v/>
      </c>
      <c r="G106" s="38" t="str">
        <f t="shared" si="41"/>
        <v/>
      </c>
      <c r="H106" s="38" t="str">
        <f t="shared" si="35"/>
        <v/>
      </c>
      <c r="I106" s="38">
        <f t="shared" si="36"/>
        <v>105</v>
      </c>
      <c r="J106" s="38">
        <f t="shared" si="57"/>
        <v>14</v>
      </c>
      <c r="K106" s="99">
        <f t="shared" si="42"/>
        <v>43575</v>
      </c>
    </row>
    <row r="107" spans="1:11" x14ac:dyDescent="0.3">
      <c r="A107" s="15">
        <v>0</v>
      </c>
      <c r="B107" s="34">
        <f t="shared" ref="B107:B113" si="58">IF(A107=1,B106+1,B106)</f>
        <v>67</v>
      </c>
      <c r="C107" s="34">
        <f t="shared" si="38"/>
        <v>39</v>
      </c>
      <c r="D107" s="34">
        <f t="shared" si="39"/>
        <v>28</v>
      </c>
      <c r="E107" s="34">
        <f t="shared" si="40"/>
        <v>106</v>
      </c>
      <c r="F107" s="34" t="str">
        <f t="shared" ref="F107:F113" si="59">IF(A107&lt;&gt;0,B107,"")</f>
        <v/>
      </c>
      <c r="G107" s="34" t="str">
        <f t="shared" si="41"/>
        <v/>
      </c>
      <c r="H107" s="34" t="str">
        <f t="shared" si="35"/>
        <v/>
      </c>
      <c r="I107" s="34">
        <f t="shared" si="36"/>
        <v>106</v>
      </c>
      <c r="J107" s="34">
        <f>IF(SUM(A107:A113)&gt;0,IF(J100&gt;0,J100+1,J93+1),0)</f>
        <v>15</v>
      </c>
      <c r="K107" s="97">
        <f t="shared" si="42"/>
        <v>43576</v>
      </c>
    </row>
    <row r="108" spans="1:11" x14ac:dyDescent="0.3">
      <c r="A108" s="16">
        <v>1</v>
      </c>
      <c r="B108" s="9">
        <f t="shared" si="58"/>
        <v>68</v>
      </c>
      <c r="C108" s="9">
        <f t="shared" si="38"/>
        <v>40</v>
      </c>
      <c r="D108" s="9">
        <f t="shared" si="39"/>
        <v>28</v>
      </c>
      <c r="E108" s="9">
        <f t="shared" si="40"/>
        <v>107</v>
      </c>
      <c r="F108" s="9">
        <f t="shared" si="59"/>
        <v>68</v>
      </c>
      <c r="G108" s="9">
        <f t="shared" si="41"/>
        <v>40</v>
      </c>
      <c r="H108" s="9" t="str">
        <f t="shared" si="35"/>
        <v/>
      </c>
      <c r="I108" s="9">
        <f t="shared" si="36"/>
        <v>107</v>
      </c>
      <c r="J108" s="9">
        <f>J107</f>
        <v>15</v>
      </c>
      <c r="K108" s="98">
        <f t="shared" si="42"/>
        <v>43577</v>
      </c>
    </row>
    <row r="109" spans="1:11" x14ac:dyDescent="0.3">
      <c r="A109" s="16">
        <v>1</v>
      </c>
      <c r="B109" s="9">
        <f t="shared" si="58"/>
        <v>69</v>
      </c>
      <c r="C109" s="9">
        <f t="shared" si="38"/>
        <v>40</v>
      </c>
      <c r="D109" s="9">
        <f t="shared" si="39"/>
        <v>29</v>
      </c>
      <c r="E109" s="9">
        <f t="shared" si="40"/>
        <v>108</v>
      </c>
      <c r="F109" s="9">
        <f t="shared" si="59"/>
        <v>69</v>
      </c>
      <c r="G109" s="9" t="str">
        <f t="shared" si="41"/>
        <v/>
      </c>
      <c r="H109" s="9">
        <f t="shared" si="35"/>
        <v>29</v>
      </c>
      <c r="I109" s="9">
        <f t="shared" si="36"/>
        <v>108</v>
      </c>
      <c r="J109" s="9">
        <f t="shared" ref="J109:J113" si="60">J108</f>
        <v>15</v>
      </c>
      <c r="K109" s="98">
        <f t="shared" si="42"/>
        <v>43578</v>
      </c>
    </row>
    <row r="110" spans="1:11" x14ac:dyDescent="0.3">
      <c r="A110" s="16">
        <v>1</v>
      </c>
      <c r="B110" s="9">
        <f t="shared" si="58"/>
        <v>70</v>
      </c>
      <c r="C110" s="9">
        <f t="shared" si="38"/>
        <v>41</v>
      </c>
      <c r="D110" s="9">
        <f t="shared" si="39"/>
        <v>29</v>
      </c>
      <c r="E110" s="9">
        <f t="shared" si="40"/>
        <v>109</v>
      </c>
      <c r="F110" s="9">
        <f t="shared" si="59"/>
        <v>70</v>
      </c>
      <c r="G110" s="9">
        <f t="shared" si="41"/>
        <v>41</v>
      </c>
      <c r="H110" s="9" t="str">
        <f t="shared" si="35"/>
        <v/>
      </c>
      <c r="I110" s="9">
        <f t="shared" si="36"/>
        <v>109</v>
      </c>
      <c r="J110" s="9">
        <f t="shared" si="60"/>
        <v>15</v>
      </c>
      <c r="K110" s="98">
        <f t="shared" si="42"/>
        <v>43579</v>
      </c>
    </row>
    <row r="111" spans="1:11" x14ac:dyDescent="0.3">
      <c r="A111" s="16">
        <v>1</v>
      </c>
      <c r="B111" s="9">
        <f t="shared" si="58"/>
        <v>71</v>
      </c>
      <c r="C111" s="9">
        <f t="shared" si="38"/>
        <v>41</v>
      </c>
      <c r="D111" s="9">
        <f t="shared" si="39"/>
        <v>30</v>
      </c>
      <c r="E111" s="9">
        <f t="shared" si="40"/>
        <v>110</v>
      </c>
      <c r="F111" s="9">
        <f t="shared" si="59"/>
        <v>71</v>
      </c>
      <c r="G111" s="9" t="str">
        <f t="shared" si="41"/>
        <v/>
      </c>
      <c r="H111" s="9">
        <f t="shared" si="35"/>
        <v>30</v>
      </c>
      <c r="I111" s="9">
        <f t="shared" si="36"/>
        <v>110</v>
      </c>
      <c r="J111" s="9">
        <f t="shared" si="60"/>
        <v>15</v>
      </c>
      <c r="K111" s="98">
        <f t="shared" si="42"/>
        <v>43580</v>
      </c>
    </row>
    <row r="112" spans="1:11" x14ac:dyDescent="0.3">
      <c r="A112" s="16">
        <v>1</v>
      </c>
      <c r="B112" s="9">
        <f t="shared" si="58"/>
        <v>72</v>
      </c>
      <c r="C112" s="9">
        <f t="shared" si="38"/>
        <v>42</v>
      </c>
      <c r="D112" s="9">
        <f t="shared" si="39"/>
        <v>30</v>
      </c>
      <c r="E112" s="9">
        <f t="shared" si="40"/>
        <v>111</v>
      </c>
      <c r="F112" s="9">
        <f t="shared" si="59"/>
        <v>72</v>
      </c>
      <c r="G112" s="9">
        <f t="shared" si="41"/>
        <v>42</v>
      </c>
      <c r="H112" s="9" t="str">
        <f t="shared" si="35"/>
        <v/>
      </c>
      <c r="I112" s="9">
        <f t="shared" si="36"/>
        <v>111</v>
      </c>
      <c r="J112" s="9">
        <f t="shared" si="60"/>
        <v>15</v>
      </c>
      <c r="K112" s="98">
        <f t="shared" si="42"/>
        <v>43581</v>
      </c>
    </row>
    <row r="113" spans="1:11" ht="15" thickBot="1" x14ac:dyDescent="0.35">
      <c r="A113" s="17">
        <v>0</v>
      </c>
      <c r="B113" s="38">
        <f t="shared" si="58"/>
        <v>72</v>
      </c>
      <c r="C113" s="38">
        <f t="shared" si="38"/>
        <v>42</v>
      </c>
      <c r="D113" s="38">
        <f t="shared" si="39"/>
        <v>30</v>
      </c>
      <c r="E113" s="38">
        <f t="shared" si="40"/>
        <v>112</v>
      </c>
      <c r="F113" s="38" t="str">
        <f t="shared" si="59"/>
        <v/>
      </c>
      <c r="G113" s="38" t="str">
        <f t="shared" si="41"/>
        <v/>
      </c>
      <c r="H113" s="38" t="str">
        <f t="shared" si="35"/>
        <v/>
      </c>
      <c r="I113" s="38">
        <f t="shared" si="36"/>
        <v>112</v>
      </c>
      <c r="J113" s="38">
        <f t="shared" si="60"/>
        <v>15</v>
      </c>
      <c r="K113" s="99">
        <f t="shared" si="42"/>
        <v>43582</v>
      </c>
    </row>
    <row r="114" spans="1:11" x14ac:dyDescent="0.3">
      <c r="A114" s="15">
        <v>0</v>
      </c>
      <c r="B114" s="34">
        <f t="shared" ref="B114:B120" si="61">IF(A114=1,B113+1,B113)</f>
        <v>72</v>
      </c>
      <c r="C114" s="34">
        <f t="shared" si="38"/>
        <v>42</v>
      </c>
      <c r="D114" s="34">
        <f t="shared" si="39"/>
        <v>30</v>
      </c>
      <c r="E114" s="34">
        <f t="shared" si="40"/>
        <v>113</v>
      </c>
      <c r="F114" s="34" t="str">
        <f t="shared" ref="F114:F120" si="62">IF(A114&lt;&gt;0,B114,"")</f>
        <v/>
      </c>
      <c r="G114" s="34" t="str">
        <f t="shared" si="41"/>
        <v/>
      </c>
      <c r="H114" s="34" t="str">
        <f t="shared" si="35"/>
        <v/>
      </c>
      <c r="I114" s="34">
        <f t="shared" si="36"/>
        <v>113</v>
      </c>
      <c r="J114" s="34">
        <f>IF(SUM(A114:A120)&gt;0,IF(J107&gt;0,J107+1,J100+1),0)</f>
        <v>16</v>
      </c>
      <c r="K114" s="97">
        <f t="shared" si="42"/>
        <v>43583</v>
      </c>
    </row>
    <row r="115" spans="1:11" x14ac:dyDescent="0.3">
      <c r="A115" s="16">
        <v>1</v>
      </c>
      <c r="B115" s="9">
        <f t="shared" si="61"/>
        <v>73</v>
      </c>
      <c r="C115" s="9">
        <f t="shared" si="38"/>
        <v>43</v>
      </c>
      <c r="D115" s="9">
        <f t="shared" si="39"/>
        <v>30</v>
      </c>
      <c r="E115" s="9">
        <f t="shared" si="40"/>
        <v>114</v>
      </c>
      <c r="F115" s="9">
        <f t="shared" si="62"/>
        <v>73</v>
      </c>
      <c r="G115" s="9">
        <f t="shared" si="41"/>
        <v>43</v>
      </c>
      <c r="H115" s="9" t="str">
        <f t="shared" si="35"/>
        <v/>
      </c>
      <c r="I115" s="9">
        <f t="shared" si="36"/>
        <v>114</v>
      </c>
      <c r="J115" s="9">
        <f>J114</f>
        <v>16</v>
      </c>
      <c r="K115" s="98">
        <f t="shared" si="42"/>
        <v>43584</v>
      </c>
    </row>
    <row r="116" spans="1:11" x14ac:dyDescent="0.3">
      <c r="A116" s="16">
        <v>1</v>
      </c>
      <c r="B116" s="9">
        <f t="shared" si="61"/>
        <v>74</v>
      </c>
      <c r="C116" s="9">
        <f t="shared" si="38"/>
        <v>43</v>
      </c>
      <c r="D116" s="9">
        <f t="shared" si="39"/>
        <v>31</v>
      </c>
      <c r="E116" s="9">
        <f t="shared" si="40"/>
        <v>115</v>
      </c>
      <c r="F116" s="9">
        <f t="shared" si="62"/>
        <v>74</v>
      </c>
      <c r="G116" s="9" t="str">
        <f t="shared" si="41"/>
        <v/>
      </c>
      <c r="H116" s="9">
        <f t="shared" si="35"/>
        <v>31</v>
      </c>
      <c r="I116" s="9">
        <f t="shared" si="36"/>
        <v>115</v>
      </c>
      <c r="J116" s="9">
        <f t="shared" ref="J116:J120" si="63">J115</f>
        <v>16</v>
      </c>
      <c r="K116" s="98">
        <f t="shared" si="42"/>
        <v>43585</v>
      </c>
    </row>
    <row r="117" spans="1:11" x14ac:dyDescent="0.3">
      <c r="A117" s="16">
        <v>1</v>
      </c>
      <c r="B117" s="9">
        <f t="shared" si="61"/>
        <v>75</v>
      </c>
      <c r="C117" s="9">
        <f t="shared" si="38"/>
        <v>44</v>
      </c>
      <c r="D117" s="9">
        <f t="shared" si="39"/>
        <v>31</v>
      </c>
      <c r="E117" s="9">
        <f t="shared" si="40"/>
        <v>116</v>
      </c>
      <c r="F117" s="9">
        <f t="shared" si="62"/>
        <v>75</v>
      </c>
      <c r="G117" s="9">
        <f t="shared" si="41"/>
        <v>44</v>
      </c>
      <c r="H117" s="9" t="str">
        <f t="shared" si="35"/>
        <v/>
      </c>
      <c r="I117" s="9">
        <f t="shared" si="36"/>
        <v>116</v>
      </c>
      <c r="J117" s="9">
        <f t="shared" si="63"/>
        <v>16</v>
      </c>
      <c r="K117" s="98">
        <f t="shared" si="42"/>
        <v>43586</v>
      </c>
    </row>
    <row r="118" spans="1:11" x14ac:dyDescent="0.3">
      <c r="A118" s="16">
        <v>1</v>
      </c>
      <c r="B118" s="9">
        <f t="shared" si="61"/>
        <v>76</v>
      </c>
      <c r="C118" s="9">
        <f t="shared" si="38"/>
        <v>44</v>
      </c>
      <c r="D118" s="9">
        <f t="shared" si="39"/>
        <v>32</v>
      </c>
      <c r="E118" s="9">
        <f t="shared" si="40"/>
        <v>117</v>
      </c>
      <c r="F118" s="9">
        <f t="shared" si="62"/>
        <v>76</v>
      </c>
      <c r="G118" s="9" t="str">
        <f t="shared" si="41"/>
        <v/>
      </c>
      <c r="H118" s="9">
        <f t="shared" si="35"/>
        <v>32</v>
      </c>
      <c r="I118" s="9">
        <f t="shared" si="36"/>
        <v>117</v>
      </c>
      <c r="J118" s="9">
        <f t="shared" si="63"/>
        <v>16</v>
      </c>
      <c r="K118" s="98">
        <f t="shared" si="42"/>
        <v>43587</v>
      </c>
    </row>
    <row r="119" spans="1:11" x14ac:dyDescent="0.3">
      <c r="A119" s="16">
        <v>1</v>
      </c>
      <c r="B119" s="9">
        <f t="shared" si="61"/>
        <v>77</v>
      </c>
      <c r="C119" s="9">
        <f t="shared" si="38"/>
        <v>45</v>
      </c>
      <c r="D119" s="9">
        <f t="shared" si="39"/>
        <v>32</v>
      </c>
      <c r="E119" s="9">
        <f t="shared" si="40"/>
        <v>118</v>
      </c>
      <c r="F119" s="9">
        <f t="shared" si="62"/>
        <v>77</v>
      </c>
      <c r="G119" s="9">
        <f t="shared" si="41"/>
        <v>45</v>
      </c>
      <c r="H119" s="9" t="str">
        <f t="shared" si="35"/>
        <v/>
      </c>
      <c r="I119" s="9">
        <f t="shared" si="36"/>
        <v>118</v>
      </c>
      <c r="J119" s="9">
        <f t="shared" si="63"/>
        <v>16</v>
      </c>
      <c r="K119" s="98">
        <f t="shared" si="42"/>
        <v>43588</v>
      </c>
    </row>
    <row r="120" spans="1:11" ht="15" thickBot="1" x14ac:dyDescent="0.35">
      <c r="A120" s="17">
        <v>0</v>
      </c>
      <c r="B120" s="38">
        <f t="shared" si="61"/>
        <v>77</v>
      </c>
      <c r="C120" s="38">
        <f t="shared" si="38"/>
        <v>45</v>
      </c>
      <c r="D120" s="38">
        <f t="shared" si="39"/>
        <v>32</v>
      </c>
      <c r="E120" s="38">
        <f t="shared" si="40"/>
        <v>119</v>
      </c>
      <c r="F120" s="38" t="str">
        <f t="shared" si="62"/>
        <v/>
      </c>
      <c r="G120" s="38" t="str">
        <f t="shared" si="41"/>
        <v/>
      </c>
      <c r="H120" s="38" t="str">
        <f t="shared" si="35"/>
        <v/>
      </c>
      <c r="I120" s="38">
        <f t="shared" si="36"/>
        <v>119</v>
      </c>
      <c r="J120" s="38">
        <f t="shared" si="63"/>
        <v>16</v>
      </c>
      <c r="K120" s="99">
        <f t="shared" si="42"/>
        <v>43589</v>
      </c>
    </row>
    <row r="121" spans="1:11" x14ac:dyDescent="0.3">
      <c r="A121" s="15">
        <v>0</v>
      </c>
      <c r="B121" s="34">
        <f t="shared" ref="B121:B127" si="64">IF(A121=1,B120+1,B120)</f>
        <v>77</v>
      </c>
      <c r="C121" s="34">
        <f t="shared" si="38"/>
        <v>45</v>
      </c>
      <c r="D121" s="34">
        <f t="shared" si="39"/>
        <v>32</v>
      </c>
      <c r="E121" s="34">
        <f t="shared" si="40"/>
        <v>120</v>
      </c>
      <c r="F121" s="34" t="str">
        <f t="shared" ref="F121:F127" si="65">IF(A121&lt;&gt;0,B121,"")</f>
        <v/>
      </c>
      <c r="G121" s="34" t="str">
        <f t="shared" si="41"/>
        <v/>
      </c>
      <c r="H121" s="34" t="str">
        <f t="shared" si="35"/>
        <v/>
      </c>
      <c r="I121" s="34">
        <f t="shared" si="36"/>
        <v>120</v>
      </c>
      <c r="J121" s="34">
        <f>IF(SUM(A121:A127)&gt;0,IF(J114&gt;0,J114+1,J107+1),0)</f>
        <v>17</v>
      </c>
      <c r="K121" s="97">
        <f t="shared" si="42"/>
        <v>43590</v>
      </c>
    </row>
    <row r="122" spans="1:11" x14ac:dyDescent="0.3">
      <c r="A122" s="16">
        <v>1</v>
      </c>
      <c r="B122" s="9">
        <f t="shared" si="64"/>
        <v>78</v>
      </c>
      <c r="C122" s="9">
        <f t="shared" si="38"/>
        <v>46</v>
      </c>
      <c r="D122" s="9">
        <f t="shared" si="39"/>
        <v>32</v>
      </c>
      <c r="E122" s="9">
        <f t="shared" si="40"/>
        <v>121</v>
      </c>
      <c r="F122" s="9">
        <f t="shared" si="65"/>
        <v>78</v>
      </c>
      <c r="G122" s="9">
        <f t="shared" si="41"/>
        <v>46</v>
      </c>
      <c r="H122" s="9" t="str">
        <f t="shared" si="35"/>
        <v/>
      </c>
      <c r="I122" s="9">
        <f t="shared" si="36"/>
        <v>121</v>
      </c>
      <c r="J122" s="9">
        <f>J121</f>
        <v>17</v>
      </c>
      <c r="K122" s="98">
        <f t="shared" si="42"/>
        <v>43591</v>
      </c>
    </row>
    <row r="123" spans="1:11" x14ac:dyDescent="0.3">
      <c r="A123" s="16">
        <v>1</v>
      </c>
      <c r="B123" s="9">
        <f t="shared" si="64"/>
        <v>79</v>
      </c>
      <c r="C123" s="9">
        <f t="shared" si="38"/>
        <v>46</v>
      </c>
      <c r="D123" s="9">
        <f t="shared" si="39"/>
        <v>33</v>
      </c>
      <c r="E123" s="9">
        <f t="shared" si="40"/>
        <v>122</v>
      </c>
      <c r="F123" s="9">
        <f t="shared" si="65"/>
        <v>79</v>
      </c>
      <c r="G123" s="9" t="str">
        <f t="shared" si="41"/>
        <v/>
      </c>
      <c r="H123" s="9">
        <f t="shared" si="35"/>
        <v>33</v>
      </c>
      <c r="I123" s="9">
        <f t="shared" si="36"/>
        <v>122</v>
      </c>
      <c r="J123" s="9">
        <f t="shared" ref="J123:J127" si="66">J122</f>
        <v>17</v>
      </c>
      <c r="K123" s="98">
        <f t="shared" si="42"/>
        <v>43592</v>
      </c>
    </row>
    <row r="124" spans="1:11" x14ac:dyDescent="0.3">
      <c r="A124" s="16">
        <v>1</v>
      </c>
      <c r="B124" s="9">
        <f t="shared" si="64"/>
        <v>80</v>
      </c>
      <c r="C124" s="9">
        <f t="shared" si="38"/>
        <v>47</v>
      </c>
      <c r="D124" s="9">
        <f t="shared" si="39"/>
        <v>33</v>
      </c>
      <c r="E124" s="9">
        <f t="shared" si="40"/>
        <v>123</v>
      </c>
      <c r="F124" s="9">
        <f t="shared" si="65"/>
        <v>80</v>
      </c>
      <c r="G124" s="9">
        <f t="shared" si="41"/>
        <v>47</v>
      </c>
      <c r="H124" s="9" t="str">
        <f t="shared" si="35"/>
        <v/>
      </c>
      <c r="I124" s="9">
        <f t="shared" si="36"/>
        <v>123</v>
      </c>
      <c r="J124" s="9">
        <f t="shared" si="66"/>
        <v>17</v>
      </c>
      <c r="K124" s="98">
        <f t="shared" si="42"/>
        <v>43593</v>
      </c>
    </row>
    <row r="125" spans="1:11" x14ac:dyDescent="0.3">
      <c r="A125" s="16">
        <v>0</v>
      </c>
      <c r="B125" s="9">
        <f t="shared" si="64"/>
        <v>80</v>
      </c>
      <c r="C125" s="9">
        <f t="shared" si="38"/>
        <v>47</v>
      </c>
      <c r="D125" s="9">
        <f t="shared" si="39"/>
        <v>33</v>
      </c>
      <c r="E125" s="9">
        <f t="shared" si="40"/>
        <v>124</v>
      </c>
      <c r="F125" s="9" t="str">
        <f t="shared" si="65"/>
        <v/>
      </c>
      <c r="G125" s="9" t="str">
        <f t="shared" si="41"/>
        <v/>
      </c>
      <c r="H125" s="9" t="str">
        <f t="shared" si="35"/>
        <v/>
      </c>
      <c r="I125" s="9">
        <f t="shared" si="36"/>
        <v>124</v>
      </c>
      <c r="J125" s="9">
        <f t="shared" si="66"/>
        <v>17</v>
      </c>
      <c r="K125" s="98">
        <f t="shared" si="42"/>
        <v>43594</v>
      </c>
    </row>
    <row r="126" spans="1:11" x14ac:dyDescent="0.3">
      <c r="A126" s="16">
        <v>0</v>
      </c>
      <c r="B126" s="9">
        <f t="shared" si="64"/>
        <v>80</v>
      </c>
      <c r="C126" s="9">
        <f t="shared" si="38"/>
        <v>47</v>
      </c>
      <c r="D126" s="9">
        <f t="shared" si="39"/>
        <v>33</v>
      </c>
      <c r="E126" s="9">
        <f t="shared" si="40"/>
        <v>125</v>
      </c>
      <c r="F126" s="9" t="str">
        <f t="shared" si="65"/>
        <v/>
      </c>
      <c r="G126" s="9" t="str">
        <f t="shared" si="41"/>
        <v/>
      </c>
      <c r="H126" s="9" t="str">
        <f t="shared" si="35"/>
        <v/>
      </c>
      <c r="I126" s="9">
        <f t="shared" si="36"/>
        <v>125</v>
      </c>
      <c r="J126" s="9">
        <f t="shared" si="66"/>
        <v>17</v>
      </c>
      <c r="K126" s="98">
        <f t="shared" si="42"/>
        <v>43595</v>
      </c>
    </row>
    <row r="127" spans="1:11" ht="15" thickBot="1" x14ac:dyDescent="0.35">
      <c r="A127" s="17">
        <v>0</v>
      </c>
      <c r="B127" s="38">
        <f t="shared" si="64"/>
        <v>80</v>
      </c>
      <c r="C127" s="38">
        <f t="shared" si="38"/>
        <v>47</v>
      </c>
      <c r="D127" s="38">
        <f t="shared" si="39"/>
        <v>33</v>
      </c>
      <c r="E127" s="38">
        <f t="shared" si="40"/>
        <v>126</v>
      </c>
      <c r="F127" s="38" t="str">
        <f t="shared" si="65"/>
        <v/>
      </c>
      <c r="G127" s="38" t="str">
        <f t="shared" si="41"/>
        <v/>
      </c>
      <c r="H127" s="38" t="str">
        <f t="shared" si="35"/>
        <v/>
      </c>
      <c r="I127" s="38">
        <f t="shared" si="36"/>
        <v>126</v>
      </c>
      <c r="J127" s="38">
        <f t="shared" si="66"/>
        <v>17</v>
      </c>
      <c r="K127" s="99">
        <f t="shared" si="42"/>
        <v>43596</v>
      </c>
    </row>
  </sheetData>
  <sheetProtection selectLockedCells="1"/>
  <dataValidations disablePrompts="1" count="1">
    <dataValidation type="list" allowBlank="1" showInputMessage="1" showErrorMessage="1" sqref="A2:A127" xr:uid="{00000000-0002-0000-0500-000000000000}">
      <formula1>"0,1"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4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ColWidth="8.88671875" defaultRowHeight="14.4" x14ac:dyDescent="0.3"/>
  <cols>
    <col min="1" max="4" width="6.6640625" style="84" customWidth="1"/>
    <col min="5" max="5" width="26.21875" style="88" bestFit="1" customWidth="1"/>
    <col min="6" max="6" width="9.109375" style="88" customWidth="1"/>
    <col min="7" max="7" width="49.33203125" style="92" customWidth="1"/>
    <col min="8" max="8" width="101.33203125" style="92" customWidth="1"/>
    <col min="9" max="9" width="6.6640625" style="84" customWidth="1"/>
    <col min="10" max="16384" width="8.88671875" style="88"/>
  </cols>
  <sheetData>
    <row r="1" spans="1:9" x14ac:dyDescent="0.3">
      <c r="A1" s="84" t="s">
        <v>66</v>
      </c>
      <c r="B1" s="85" t="s">
        <v>0</v>
      </c>
      <c r="C1" s="85" t="s">
        <v>2</v>
      </c>
      <c r="D1" s="85" t="s">
        <v>362</v>
      </c>
      <c r="E1" s="86" t="s">
        <v>1</v>
      </c>
      <c r="F1" s="85" t="s">
        <v>5</v>
      </c>
      <c r="G1" s="87" t="s">
        <v>6</v>
      </c>
      <c r="H1" s="87" t="s">
        <v>9</v>
      </c>
      <c r="I1" s="85" t="s">
        <v>8</v>
      </c>
    </row>
    <row r="2" spans="1:9" x14ac:dyDescent="0.3">
      <c r="A2" s="85">
        <f t="shared" ref="A2:A34" si="0">VLOOKUP(B2,Calendar80,2)</f>
        <v>1</v>
      </c>
      <c r="B2" s="85">
        <v>1</v>
      </c>
      <c r="C2" s="85" t="str">
        <f t="shared" ref="C2:C34" si="1">VLOOKUP(B2,Calendar80,3,0)</f>
        <v/>
      </c>
      <c r="D2" s="85">
        <f>IF((WEEKDAY(E2)=2) + (WEEKDAY(E2) = 4) + (WEEKDAY(E2)=6),1,0)</f>
        <v>1</v>
      </c>
      <c r="E2" s="29">
        <f t="shared" ref="E2:E34" si="2">VLOOKUP(B2,Calendar80,4,0)</f>
        <v>2</v>
      </c>
      <c r="F2" s="89" t="str">
        <f>IF((WEEKDAY(E2)=2) + (WEEKDAY(E2) = 4) + (WEEKDAY(E2)=6),"Theory","Code")</f>
        <v>Theory</v>
      </c>
      <c r="G2" s="90" t="s">
        <v>112</v>
      </c>
      <c r="H2" s="90" t="s">
        <v>107</v>
      </c>
      <c r="I2" s="85">
        <f t="shared" ref="I2:I34" si="3">MATCH(H2,CLO,0)</f>
        <v>7</v>
      </c>
    </row>
    <row r="3" spans="1:9" x14ac:dyDescent="0.3">
      <c r="A3" s="85">
        <f t="shared" si="0"/>
        <v>1</v>
      </c>
      <c r="B3" s="85">
        <v>1</v>
      </c>
      <c r="C3" s="85">
        <v>1</v>
      </c>
      <c r="D3" s="85">
        <f t="shared" ref="D3:D14" si="4">IF((WEEKDAY(E3)=2) + (WEEKDAY(E3) = 4) + (WEEKDAY(E3)=6),1,0)</f>
        <v>1</v>
      </c>
      <c r="E3" s="29">
        <f t="shared" si="2"/>
        <v>2</v>
      </c>
      <c r="F3" s="89" t="s">
        <v>98</v>
      </c>
      <c r="G3" s="90" t="s">
        <v>113</v>
      </c>
      <c r="H3" s="90" t="s">
        <v>107</v>
      </c>
      <c r="I3" s="85">
        <f t="shared" si="3"/>
        <v>7</v>
      </c>
    </row>
    <row r="4" spans="1:9" ht="28.8" x14ac:dyDescent="0.3">
      <c r="A4" s="85" t="str">
        <f t="shared" si="0"/>
        <v/>
      </c>
      <c r="B4" s="85">
        <v>2</v>
      </c>
      <c r="C4" s="85">
        <f t="shared" si="1"/>
        <v>1</v>
      </c>
      <c r="D4" s="85">
        <f t="shared" si="4"/>
        <v>0</v>
      </c>
      <c r="E4" s="29">
        <f t="shared" si="2"/>
        <v>3</v>
      </c>
      <c r="F4" s="89" t="str">
        <f>IF((WEEKDAY(E4)=2) + (WEEKDAY(E4) = 4) + (WEEKDAY(E4)=6),"Theory","Code")</f>
        <v>Code</v>
      </c>
      <c r="G4" s="90" t="s">
        <v>361</v>
      </c>
      <c r="H4" s="90" t="s">
        <v>104</v>
      </c>
      <c r="I4" s="85">
        <f t="shared" si="3"/>
        <v>4</v>
      </c>
    </row>
    <row r="5" spans="1:9" ht="28.8" x14ac:dyDescent="0.3">
      <c r="A5" s="85" t="str">
        <f t="shared" si="0"/>
        <v/>
      </c>
      <c r="B5" s="85">
        <v>2</v>
      </c>
      <c r="C5" s="85">
        <f t="shared" si="1"/>
        <v>1</v>
      </c>
      <c r="D5" s="85">
        <f t="shared" si="4"/>
        <v>0</v>
      </c>
      <c r="E5" s="29">
        <f t="shared" si="2"/>
        <v>3</v>
      </c>
      <c r="F5" s="89" t="s">
        <v>100</v>
      </c>
      <c r="G5" s="90" t="s">
        <v>114</v>
      </c>
      <c r="H5" s="90" t="s">
        <v>103</v>
      </c>
      <c r="I5" s="85">
        <f t="shared" si="3"/>
        <v>3</v>
      </c>
    </row>
    <row r="6" spans="1:9" ht="28.8" x14ac:dyDescent="0.3">
      <c r="A6" s="85">
        <f t="shared" si="0"/>
        <v>2</v>
      </c>
      <c r="B6" s="85">
        <v>3</v>
      </c>
      <c r="C6" s="85" t="str">
        <f t="shared" si="1"/>
        <v/>
      </c>
      <c r="D6" s="85">
        <f t="shared" si="4"/>
        <v>1</v>
      </c>
      <c r="E6" s="29">
        <f t="shared" si="2"/>
        <v>4</v>
      </c>
      <c r="F6" s="89" t="str">
        <f>IF((WEEKDAY(E6)=2) + (WEEKDAY(E6) = 4) + (WEEKDAY(E6)=6),"Theory","Code")</f>
        <v>Theory</v>
      </c>
      <c r="G6" s="90" t="s">
        <v>193</v>
      </c>
      <c r="H6" s="90" t="s">
        <v>104</v>
      </c>
      <c r="I6" s="85">
        <f t="shared" si="3"/>
        <v>4</v>
      </c>
    </row>
    <row r="7" spans="1:9" ht="28.8" x14ac:dyDescent="0.3">
      <c r="A7" s="85">
        <f t="shared" si="0"/>
        <v>2</v>
      </c>
      <c r="B7" s="85">
        <v>3</v>
      </c>
      <c r="C7" s="85" t="str">
        <f t="shared" si="1"/>
        <v/>
      </c>
      <c r="D7" s="85">
        <f t="shared" si="4"/>
        <v>1</v>
      </c>
      <c r="E7" s="29">
        <f t="shared" si="2"/>
        <v>4</v>
      </c>
      <c r="F7" s="89" t="s">
        <v>98</v>
      </c>
      <c r="G7" s="90" t="s">
        <v>190</v>
      </c>
      <c r="H7" s="90" t="s">
        <v>105</v>
      </c>
      <c r="I7" s="85">
        <f t="shared" si="3"/>
        <v>5</v>
      </c>
    </row>
    <row r="8" spans="1:9" x14ac:dyDescent="0.3">
      <c r="A8" s="85" t="str">
        <f t="shared" si="0"/>
        <v/>
      </c>
      <c r="B8" s="85">
        <v>4</v>
      </c>
      <c r="C8" s="85">
        <f t="shared" si="1"/>
        <v>2</v>
      </c>
      <c r="D8" s="85">
        <f t="shared" si="4"/>
        <v>0</v>
      </c>
      <c r="E8" s="29">
        <f t="shared" si="2"/>
        <v>5</v>
      </c>
      <c r="F8" s="89" t="str">
        <f>IF((WEEKDAY(E8)=2) + (WEEKDAY(E8) = 4) + (WEEKDAY(E8)=6),"Theory","Code")</f>
        <v>Code</v>
      </c>
      <c r="G8" s="90" t="s">
        <v>360</v>
      </c>
      <c r="H8" s="90" t="s">
        <v>102</v>
      </c>
      <c r="I8" s="85">
        <f t="shared" si="3"/>
        <v>2</v>
      </c>
    </row>
    <row r="9" spans="1:9" ht="28.8" x14ac:dyDescent="0.3">
      <c r="A9" s="85" t="str">
        <f t="shared" si="0"/>
        <v/>
      </c>
      <c r="B9" s="85">
        <v>4</v>
      </c>
      <c r="C9" s="85">
        <f t="shared" si="1"/>
        <v>2</v>
      </c>
      <c r="D9" s="85">
        <f t="shared" si="4"/>
        <v>0</v>
      </c>
      <c r="E9" s="29">
        <f t="shared" si="2"/>
        <v>5</v>
      </c>
      <c r="F9" s="89" t="s">
        <v>100</v>
      </c>
      <c r="G9" s="90" t="s">
        <v>192</v>
      </c>
      <c r="H9" s="90" t="s">
        <v>103</v>
      </c>
      <c r="I9" s="85">
        <f t="shared" si="3"/>
        <v>3</v>
      </c>
    </row>
    <row r="10" spans="1:9" ht="28.8" x14ac:dyDescent="0.3">
      <c r="A10" s="85">
        <f t="shared" si="0"/>
        <v>3</v>
      </c>
      <c r="B10" s="85">
        <v>5</v>
      </c>
      <c r="C10" s="85" t="str">
        <f t="shared" si="1"/>
        <v/>
      </c>
      <c r="D10" s="85">
        <f t="shared" si="4"/>
        <v>1</v>
      </c>
      <c r="E10" s="29">
        <f t="shared" si="2"/>
        <v>6</v>
      </c>
      <c r="F10" s="89" t="str">
        <f>IF((WEEKDAY(E10)=2) + (WEEKDAY(E10) = 4) + (WEEKDAY(E10)=6),"Theory","Code")</f>
        <v>Theory</v>
      </c>
      <c r="G10" s="90" t="s">
        <v>194</v>
      </c>
      <c r="H10" s="90" t="s">
        <v>104</v>
      </c>
      <c r="I10" s="85">
        <f t="shared" si="3"/>
        <v>4</v>
      </c>
    </row>
    <row r="11" spans="1:9" ht="28.8" x14ac:dyDescent="0.3">
      <c r="A11" s="85">
        <f t="shared" si="0"/>
        <v>3</v>
      </c>
      <c r="B11" s="85">
        <v>5</v>
      </c>
      <c r="C11" s="85" t="str">
        <f t="shared" si="1"/>
        <v/>
      </c>
      <c r="D11" s="85">
        <f t="shared" si="4"/>
        <v>1</v>
      </c>
      <c r="E11" s="29">
        <f t="shared" si="2"/>
        <v>6</v>
      </c>
      <c r="F11" s="89" t="s">
        <v>98</v>
      </c>
      <c r="G11" s="90" t="s">
        <v>146</v>
      </c>
      <c r="H11" s="90" t="s">
        <v>105</v>
      </c>
      <c r="I11" s="85">
        <f t="shared" si="3"/>
        <v>5</v>
      </c>
    </row>
    <row r="12" spans="1:9" ht="28.8" x14ac:dyDescent="0.3">
      <c r="A12" s="85">
        <f t="shared" si="0"/>
        <v>4</v>
      </c>
      <c r="B12" s="85">
        <v>6</v>
      </c>
      <c r="C12" s="85" t="str">
        <f t="shared" si="1"/>
        <v/>
      </c>
      <c r="D12" s="85">
        <f t="shared" si="4"/>
        <v>1</v>
      </c>
      <c r="E12" s="29">
        <f t="shared" si="2"/>
        <v>9</v>
      </c>
      <c r="F12" s="89" t="s">
        <v>97</v>
      </c>
      <c r="G12" s="90" t="s">
        <v>256</v>
      </c>
      <c r="H12" s="90" t="s">
        <v>104</v>
      </c>
      <c r="I12" s="85">
        <f t="shared" si="3"/>
        <v>4</v>
      </c>
    </row>
    <row r="13" spans="1:9" ht="28.8" x14ac:dyDescent="0.3">
      <c r="A13" s="85">
        <f t="shared" si="0"/>
        <v>4</v>
      </c>
      <c r="B13" s="85">
        <v>6</v>
      </c>
      <c r="C13" s="85" t="str">
        <f t="shared" si="1"/>
        <v/>
      </c>
      <c r="D13" s="85">
        <f t="shared" si="4"/>
        <v>1</v>
      </c>
      <c r="E13" s="29">
        <f t="shared" si="2"/>
        <v>9</v>
      </c>
      <c r="F13" s="89" t="s">
        <v>98</v>
      </c>
      <c r="G13" s="90" t="s">
        <v>296</v>
      </c>
      <c r="H13" s="90" t="s">
        <v>105</v>
      </c>
      <c r="I13" s="85">
        <f t="shared" si="3"/>
        <v>5</v>
      </c>
    </row>
    <row r="14" spans="1:9" x14ac:dyDescent="0.3">
      <c r="A14" s="85" t="str">
        <f t="shared" si="0"/>
        <v/>
      </c>
      <c r="B14" s="85">
        <v>7</v>
      </c>
      <c r="C14" s="85">
        <f t="shared" si="1"/>
        <v>3</v>
      </c>
      <c r="D14" s="85">
        <f t="shared" si="4"/>
        <v>0</v>
      </c>
      <c r="E14" s="29">
        <f t="shared" si="2"/>
        <v>10</v>
      </c>
      <c r="F14" s="89" t="s">
        <v>99</v>
      </c>
      <c r="G14" s="90" t="s">
        <v>191</v>
      </c>
      <c r="H14" s="90" t="s">
        <v>102</v>
      </c>
      <c r="I14" s="85">
        <f t="shared" si="3"/>
        <v>2</v>
      </c>
    </row>
    <row r="15" spans="1:9" ht="28.8" x14ac:dyDescent="0.3">
      <c r="A15" s="85" t="str">
        <f t="shared" si="0"/>
        <v/>
      </c>
      <c r="B15" s="85">
        <v>7</v>
      </c>
      <c r="C15" s="85">
        <f t="shared" si="1"/>
        <v>3</v>
      </c>
      <c r="D15" s="85">
        <v>2</v>
      </c>
      <c r="E15" s="29">
        <f t="shared" si="2"/>
        <v>10</v>
      </c>
      <c r="F15" s="89" t="s">
        <v>100</v>
      </c>
      <c r="G15" s="90" t="s">
        <v>215</v>
      </c>
      <c r="H15" s="90" t="s">
        <v>103</v>
      </c>
      <c r="I15" s="85">
        <f t="shared" si="3"/>
        <v>3</v>
      </c>
    </row>
    <row r="16" spans="1:9" ht="28.8" x14ac:dyDescent="0.3">
      <c r="A16" s="85">
        <f t="shared" si="0"/>
        <v>5</v>
      </c>
      <c r="B16" s="85">
        <v>8</v>
      </c>
      <c r="C16" s="85" t="str">
        <f t="shared" si="1"/>
        <v/>
      </c>
      <c r="D16" s="85">
        <v>1</v>
      </c>
      <c r="E16" s="29">
        <f t="shared" si="2"/>
        <v>11</v>
      </c>
      <c r="F16" s="89" t="s">
        <v>97</v>
      </c>
      <c r="G16" s="90" t="s">
        <v>257</v>
      </c>
      <c r="H16" s="90" t="s">
        <v>104</v>
      </c>
      <c r="I16" s="85">
        <f t="shared" si="3"/>
        <v>4</v>
      </c>
    </row>
    <row r="17" spans="1:9" ht="28.8" x14ac:dyDescent="0.3">
      <c r="A17" s="85">
        <f t="shared" si="0"/>
        <v>5</v>
      </c>
      <c r="B17" s="85">
        <v>8</v>
      </c>
      <c r="C17" s="85" t="str">
        <f t="shared" si="1"/>
        <v/>
      </c>
      <c r="D17" s="85">
        <v>2</v>
      </c>
      <c r="E17" s="29">
        <f t="shared" si="2"/>
        <v>11</v>
      </c>
      <c r="F17" s="89" t="s">
        <v>98</v>
      </c>
      <c r="G17" s="90" t="s">
        <v>297</v>
      </c>
      <c r="H17" s="90" t="s">
        <v>105</v>
      </c>
      <c r="I17" s="85">
        <f t="shared" si="3"/>
        <v>5</v>
      </c>
    </row>
    <row r="18" spans="1:9" x14ac:dyDescent="0.3">
      <c r="A18" s="85" t="str">
        <f t="shared" si="0"/>
        <v/>
      </c>
      <c r="B18" s="85">
        <v>9</v>
      </c>
      <c r="C18" s="85">
        <f t="shared" si="1"/>
        <v>4</v>
      </c>
      <c r="D18" s="85">
        <v>1</v>
      </c>
      <c r="E18" s="29">
        <f t="shared" si="2"/>
        <v>12</v>
      </c>
      <c r="F18" s="89" t="s">
        <v>99</v>
      </c>
      <c r="G18" s="90" t="s">
        <v>341</v>
      </c>
      <c r="H18" s="90" t="s">
        <v>102</v>
      </c>
      <c r="I18" s="85">
        <f t="shared" si="3"/>
        <v>2</v>
      </c>
    </row>
    <row r="19" spans="1:9" ht="28.8" x14ac:dyDescent="0.3">
      <c r="A19" s="85" t="str">
        <f t="shared" si="0"/>
        <v/>
      </c>
      <c r="B19" s="85">
        <v>9</v>
      </c>
      <c r="C19" s="85">
        <f t="shared" si="1"/>
        <v>4</v>
      </c>
      <c r="D19" s="85">
        <v>2</v>
      </c>
      <c r="E19" s="29">
        <f t="shared" si="2"/>
        <v>12</v>
      </c>
      <c r="F19" s="89" t="s">
        <v>100</v>
      </c>
      <c r="G19" s="90" t="s">
        <v>237</v>
      </c>
      <c r="H19" s="90" t="s">
        <v>103</v>
      </c>
      <c r="I19" s="85">
        <f t="shared" si="3"/>
        <v>3</v>
      </c>
    </row>
    <row r="20" spans="1:9" ht="28.8" x14ac:dyDescent="0.3">
      <c r="A20" s="85">
        <f t="shared" si="0"/>
        <v>6</v>
      </c>
      <c r="B20" s="85">
        <v>10</v>
      </c>
      <c r="C20" s="85" t="str">
        <f t="shared" si="1"/>
        <v/>
      </c>
      <c r="D20" s="85">
        <v>1</v>
      </c>
      <c r="E20" s="29">
        <f t="shared" si="2"/>
        <v>13</v>
      </c>
      <c r="F20" s="89" t="s">
        <v>97</v>
      </c>
      <c r="G20" s="90" t="s">
        <v>195</v>
      </c>
      <c r="H20" s="90" t="s">
        <v>104</v>
      </c>
      <c r="I20" s="85">
        <f t="shared" si="3"/>
        <v>4</v>
      </c>
    </row>
    <row r="21" spans="1:9" ht="28.8" x14ac:dyDescent="0.3">
      <c r="A21" s="85">
        <f t="shared" si="0"/>
        <v>6</v>
      </c>
      <c r="B21" s="85">
        <v>10</v>
      </c>
      <c r="C21" s="85" t="str">
        <f t="shared" si="1"/>
        <v/>
      </c>
      <c r="D21" s="85">
        <v>2</v>
      </c>
      <c r="E21" s="29">
        <f t="shared" si="2"/>
        <v>13</v>
      </c>
      <c r="F21" s="89" t="s">
        <v>98</v>
      </c>
      <c r="G21" s="90" t="s">
        <v>235</v>
      </c>
      <c r="H21" s="90" t="s">
        <v>105</v>
      </c>
      <c r="I21" s="85">
        <f t="shared" si="3"/>
        <v>5</v>
      </c>
    </row>
    <row r="22" spans="1:9" x14ac:dyDescent="0.3">
      <c r="A22" s="85" t="str">
        <f t="shared" si="0"/>
        <v/>
      </c>
      <c r="B22" s="85">
        <f>B20+1</f>
        <v>11</v>
      </c>
      <c r="C22" s="85">
        <f t="shared" si="1"/>
        <v>5</v>
      </c>
      <c r="D22" s="85">
        <v>1</v>
      </c>
      <c r="E22" s="29">
        <f t="shared" si="2"/>
        <v>17</v>
      </c>
      <c r="F22" s="89" t="s">
        <v>99</v>
      </c>
      <c r="G22" s="90" t="s">
        <v>342</v>
      </c>
      <c r="H22" s="90" t="s">
        <v>102</v>
      </c>
      <c r="I22" s="85">
        <f t="shared" si="3"/>
        <v>2</v>
      </c>
    </row>
    <row r="23" spans="1:9" ht="28.8" x14ac:dyDescent="0.3">
      <c r="A23" s="85" t="str">
        <f t="shared" si="0"/>
        <v/>
      </c>
      <c r="B23" s="85">
        <f t="shared" ref="B23:B86" si="5">B21+1</f>
        <v>11</v>
      </c>
      <c r="C23" s="85">
        <f t="shared" si="1"/>
        <v>5</v>
      </c>
      <c r="D23" s="85">
        <v>2</v>
      </c>
      <c r="E23" s="29">
        <f t="shared" si="2"/>
        <v>17</v>
      </c>
      <c r="F23" s="89" t="s">
        <v>100</v>
      </c>
      <c r="G23" s="90" t="s">
        <v>237</v>
      </c>
      <c r="H23" s="90" t="s">
        <v>103</v>
      </c>
      <c r="I23" s="85">
        <f t="shared" si="3"/>
        <v>3</v>
      </c>
    </row>
    <row r="24" spans="1:9" ht="28.8" x14ac:dyDescent="0.3">
      <c r="A24" s="85">
        <f t="shared" si="0"/>
        <v>7</v>
      </c>
      <c r="B24" s="85">
        <f t="shared" si="5"/>
        <v>12</v>
      </c>
      <c r="C24" s="85" t="str">
        <f t="shared" si="1"/>
        <v/>
      </c>
      <c r="D24" s="85">
        <v>1</v>
      </c>
      <c r="E24" s="29">
        <f t="shared" si="2"/>
        <v>18</v>
      </c>
      <c r="F24" s="89" t="s">
        <v>97</v>
      </c>
      <c r="G24" s="90" t="s">
        <v>258</v>
      </c>
      <c r="H24" s="90" t="s">
        <v>104</v>
      </c>
      <c r="I24" s="85">
        <f t="shared" si="3"/>
        <v>4</v>
      </c>
    </row>
    <row r="25" spans="1:9" ht="28.8" x14ac:dyDescent="0.3">
      <c r="A25" s="85">
        <f t="shared" si="0"/>
        <v>7</v>
      </c>
      <c r="B25" s="85">
        <f t="shared" si="5"/>
        <v>12</v>
      </c>
      <c r="C25" s="85" t="str">
        <f t="shared" si="1"/>
        <v/>
      </c>
      <c r="D25" s="85">
        <v>2</v>
      </c>
      <c r="E25" s="29">
        <f t="shared" si="2"/>
        <v>18</v>
      </c>
      <c r="F25" s="89" t="s">
        <v>98</v>
      </c>
      <c r="G25" s="90" t="s">
        <v>298</v>
      </c>
      <c r="H25" s="90" t="s">
        <v>105</v>
      </c>
      <c r="I25" s="85">
        <f t="shared" si="3"/>
        <v>5</v>
      </c>
    </row>
    <row r="26" spans="1:9" x14ac:dyDescent="0.3">
      <c r="A26" s="85" t="str">
        <f t="shared" si="0"/>
        <v/>
      </c>
      <c r="B26" s="85">
        <f t="shared" si="5"/>
        <v>13</v>
      </c>
      <c r="C26" s="85">
        <f t="shared" si="1"/>
        <v>6</v>
      </c>
      <c r="D26" s="85">
        <v>1</v>
      </c>
      <c r="E26" s="29">
        <f t="shared" si="2"/>
        <v>19</v>
      </c>
      <c r="F26" s="89" t="s">
        <v>99</v>
      </c>
      <c r="G26" s="90" t="s">
        <v>258</v>
      </c>
      <c r="H26" s="90" t="s">
        <v>102</v>
      </c>
      <c r="I26" s="85">
        <f t="shared" si="3"/>
        <v>2</v>
      </c>
    </row>
    <row r="27" spans="1:9" ht="28.8" x14ac:dyDescent="0.3">
      <c r="A27" s="85" t="str">
        <f t="shared" si="0"/>
        <v/>
      </c>
      <c r="B27" s="85">
        <f t="shared" si="5"/>
        <v>13</v>
      </c>
      <c r="C27" s="85">
        <f t="shared" si="1"/>
        <v>6</v>
      </c>
      <c r="D27" s="85">
        <v>2</v>
      </c>
      <c r="E27" s="29">
        <f t="shared" si="2"/>
        <v>19</v>
      </c>
      <c r="F27" s="89" t="s">
        <v>100</v>
      </c>
      <c r="G27" s="90" t="s">
        <v>237</v>
      </c>
      <c r="H27" s="90" t="s">
        <v>103</v>
      </c>
      <c r="I27" s="85">
        <f t="shared" si="3"/>
        <v>3</v>
      </c>
    </row>
    <row r="28" spans="1:9" ht="28.8" x14ac:dyDescent="0.3">
      <c r="A28" s="85">
        <f t="shared" si="0"/>
        <v>8</v>
      </c>
      <c r="B28" s="85">
        <f t="shared" si="5"/>
        <v>14</v>
      </c>
      <c r="C28" s="85" t="str">
        <f t="shared" si="1"/>
        <v/>
      </c>
      <c r="D28" s="85">
        <v>1</v>
      </c>
      <c r="E28" s="29">
        <f t="shared" si="2"/>
        <v>20</v>
      </c>
      <c r="F28" s="89" t="s">
        <v>97</v>
      </c>
      <c r="G28" s="90" t="s">
        <v>196</v>
      </c>
      <c r="H28" s="90" t="s">
        <v>104</v>
      </c>
      <c r="I28" s="85">
        <f t="shared" si="3"/>
        <v>4</v>
      </c>
    </row>
    <row r="29" spans="1:9" ht="28.8" x14ac:dyDescent="0.3">
      <c r="A29" s="85">
        <f t="shared" si="0"/>
        <v>8</v>
      </c>
      <c r="B29" s="85">
        <f t="shared" si="5"/>
        <v>14</v>
      </c>
      <c r="C29" s="85" t="str">
        <f t="shared" si="1"/>
        <v/>
      </c>
      <c r="D29" s="85">
        <v>2</v>
      </c>
      <c r="E29" s="29">
        <f t="shared" si="2"/>
        <v>20</v>
      </c>
      <c r="F29" s="89" t="s">
        <v>98</v>
      </c>
      <c r="G29" s="90" t="s">
        <v>236</v>
      </c>
      <c r="H29" s="90" t="s">
        <v>105</v>
      </c>
      <c r="I29" s="85">
        <f t="shared" si="3"/>
        <v>5</v>
      </c>
    </row>
    <row r="30" spans="1:9" ht="28.8" x14ac:dyDescent="0.3">
      <c r="A30" s="85">
        <f t="shared" si="0"/>
        <v>9</v>
      </c>
      <c r="B30" s="85">
        <f t="shared" si="5"/>
        <v>15</v>
      </c>
      <c r="C30" s="85" t="str">
        <f t="shared" si="1"/>
        <v/>
      </c>
      <c r="D30" s="85">
        <v>1</v>
      </c>
      <c r="E30" s="29">
        <f t="shared" si="2"/>
        <v>23</v>
      </c>
      <c r="F30" s="89" t="s">
        <v>97</v>
      </c>
      <c r="G30" s="90" t="s">
        <v>261</v>
      </c>
      <c r="H30" s="90" t="s">
        <v>104</v>
      </c>
      <c r="I30" s="85">
        <f t="shared" si="3"/>
        <v>4</v>
      </c>
    </row>
    <row r="31" spans="1:9" ht="28.8" x14ac:dyDescent="0.3">
      <c r="A31" s="85">
        <f t="shared" si="0"/>
        <v>9</v>
      </c>
      <c r="B31" s="85">
        <f t="shared" si="5"/>
        <v>15</v>
      </c>
      <c r="C31" s="85" t="str">
        <f t="shared" si="1"/>
        <v/>
      </c>
      <c r="D31" s="85">
        <v>2</v>
      </c>
      <c r="E31" s="29">
        <f t="shared" si="2"/>
        <v>23</v>
      </c>
      <c r="F31" s="89" t="s">
        <v>98</v>
      </c>
      <c r="G31" s="90" t="s">
        <v>299</v>
      </c>
      <c r="H31" s="90" t="s">
        <v>105</v>
      </c>
      <c r="I31" s="85">
        <f t="shared" si="3"/>
        <v>5</v>
      </c>
    </row>
    <row r="32" spans="1:9" x14ac:dyDescent="0.3">
      <c r="A32" s="85" t="str">
        <f t="shared" si="0"/>
        <v/>
      </c>
      <c r="B32" s="85">
        <f t="shared" si="5"/>
        <v>16</v>
      </c>
      <c r="C32" s="85">
        <f t="shared" si="1"/>
        <v>7</v>
      </c>
      <c r="D32" s="85">
        <v>1</v>
      </c>
      <c r="E32" s="29">
        <f t="shared" si="2"/>
        <v>24</v>
      </c>
      <c r="F32" s="89" t="s">
        <v>99</v>
      </c>
      <c r="G32" s="90" t="s">
        <v>339</v>
      </c>
      <c r="H32" s="90" t="s">
        <v>102</v>
      </c>
      <c r="I32" s="85">
        <f t="shared" si="3"/>
        <v>2</v>
      </c>
    </row>
    <row r="33" spans="1:9" ht="28.8" x14ac:dyDescent="0.3">
      <c r="A33" s="85" t="str">
        <f t="shared" si="0"/>
        <v/>
      </c>
      <c r="B33" s="85">
        <f t="shared" si="5"/>
        <v>16</v>
      </c>
      <c r="C33" s="85">
        <f t="shared" si="1"/>
        <v>7</v>
      </c>
      <c r="D33" s="85">
        <v>2</v>
      </c>
      <c r="E33" s="29">
        <f t="shared" si="2"/>
        <v>24</v>
      </c>
      <c r="F33" s="89" t="s">
        <v>100</v>
      </c>
      <c r="G33" s="90" t="s">
        <v>216</v>
      </c>
      <c r="H33" s="90" t="s">
        <v>103</v>
      </c>
      <c r="I33" s="85">
        <f t="shared" si="3"/>
        <v>3</v>
      </c>
    </row>
    <row r="34" spans="1:9" ht="28.8" x14ac:dyDescent="0.3">
      <c r="A34" s="85">
        <f t="shared" si="0"/>
        <v>10</v>
      </c>
      <c r="B34" s="85">
        <f t="shared" si="5"/>
        <v>17</v>
      </c>
      <c r="C34" s="85" t="str">
        <f t="shared" si="1"/>
        <v/>
      </c>
      <c r="D34" s="85">
        <v>1</v>
      </c>
      <c r="E34" s="29">
        <f t="shared" si="2"/>
        <v>25</v>
      </c>
      <c r="F34" s="89" t="s">
        <v>97</v>
      </c>
      <c r="G34" s="90" t="s">
        <v>260</v>
      </c>
      <c r="H34" s="90" t="s">
        <v>104</v>
      </c>
      <c r="I34" s="85">
        <f t="shared" si="3"/>
        <v>4</v>
      </c>
    </row>
    <row r="35" spans="1:9" ht="28.8" x14ac:dyDescent="0.3">
      <c r="A35" s="85">
        <f t="shared" ref="A35:A66" si="6">VLOOKUP(B35,Calendar80,2)</f>
        <v>10</v>
      </c>
      <c r="B35" s="85">
        <f t="shared" si="5"/>
        <v>17</v>
      </c>
      <c r="C35" s="85" t="str">
        <f t="shared" ref="C35:C66" si="7">VLOOKUP(B35,Calendar80,3,0)</f>
        <v/>
      </c>
      <c r="D35" s="85">
        <v>2</v>
      </c>
      <c r="E35" s="29">
        <f t="shared" ref="E35:E66" si="8">VLOOKUP(B35,Calendar80,4,0)</f>
        <v>25</v>
      </c>
      <c r="F35" s="89" t="s">
        <v>98</v>
      </c>
      <c r="G35" s="90" t="s">
        <v>300</v>
      </c>
      <c r="H35" s="90" t="s">
        <v>105</v>
      </c>
      <c r="I35" s="85">
        <f t="shared" ref="I35:I82" si="9">MATCH(H35,CLO,0)</f>
        <v>5</v>
      </c>
    </row>
    <row r="36" spans="1:9" x14ac:dyDescent="0.3">
      <c r="A36" s="85" t="str">
        <f t="shared" si="6"/>
        <v/>
      </c>
      <c r="B36" s="85">
        <f t="shared" si="5"/>
        <v>18</v>
      </c>
      <c r="C36" s="85">
        <f t="shared" si="7"/>
        <v>8</v>
      </c>
      <c r="D36" s="85">
        <v>1</v>
      </c>
      <c r="E36" s="29">
        <f t="shared" si="8"/>
        <v>26</v>
      </c>
      <c r="F36" s="89" t="s">
        <v>99</v>
      </c>
      <c r="G36" s="90" t="s">
        <v>340</v>
      </c>
      <c r="H36" s="90" t="s">
        <v>102</v>
      </c>
      <c r="I36" s="85">
        <f t="shared" si="9"/>
        <v>2</v>
      </c>
    </row>
    <row r="37" spans="1:9" ht="28.8" x14ac:dyDescent="0.3">
      <c r="A37" s="85" t="str">
        <f t="shared" si="6"/>
        <v/>
      </c>
      <c r="B37" s="85">
        <f t="shared" si="5"/>
        <v>18</v>
      </c>
      <c r="C37" s="85">
        <f t="shared" si="7"/>
        <v>8</v>
      </c>
      <c r="D37" s="85">
        <v>2</v>
      </c>
      <c r="E37" s="29">
        <f t="shared" si="8"/>
        <v>26</v>
      </c>
      <c r="F37" s="89" t="s">
        <v>100</v>
      </c>
      <c r="G37" s="90" t="s">
        <v>239</v>
      </c>
      <c r="H37" s="90" t="s">
        <v>103</v>
      </c>
      <c r="I37" s="85">
        <f t="shared" si="9"/>
        <v>3</v>
      </c>
    </row>
    <row r="38" spans="1:9" ht="28.8" x14ac:dyDescent="0.3">
      <c r="A38" s="85">
        <f t="shared" si="6"/>
        <v>11</v>
      </c>
      <c r="B38" s="85">
        <f t="shared" si="5"/>
        <v>19</v>
      </c>
      <c r="C38" s="85" t="str">
        <f t="shared" si="7"/>
        <v/>
      </c>
      <c r="D38" s="85">
        <v>1</v>
      </c>
      <c r="E38" s="29">
        <f t="shared" si="8"/>
        <v>27</v>
      </c>
      <c r="F38" s="89" t="s">
        <v>97</v>
      </c>
      <c r="G38" s="90" t="s">
        <v>197</v>
      </c>
      <c r="H38" s="90" t="s">
        <v>104</v>
      </c>
      <c r="I38" s="85">
        <f t="shared" si="9"/>
        <v>4</v>
      </c>
    </row>
    <row r="39" spans="1:9" ht="28.8" x14ac:dyDescent="0.3">
      <c r="A39" s="85">
        <f t="shared" si="6"/>
        <v>11</v>
      </c>
      <c r="B39" s="85">
        <f t="shared" si="5"/>
        <v>19</v>
      </c>
      <c r="C39" s="85" t="str">
        <f t="shared" si="7"/>
        <v/>
      </c>
      <c r="D39" s="85">
        <v>2</v>
      </c>
      <c r="E39" s="29">
        <f t="shared" si="8"/>
        <v>27</v>
      </c>
      <c r="F39" s="89" t="s">
        <v>98</v>
      </c>
      <c r="G39" s="90" t="s">
        <v>301</v>
      </c>
      <c r="H39" s="90" t="s">
        <v>105</v>
      </c>
      <c r="I39" s="85">
        <f t="shared" si="9"/>
        <v>5</v>
      </c>
    </row>
    <row r="40" spans="1:9" ht="28.8" x14ac:dyDescent="0.3">
      <c r="A40" s="85">
        <f t="shared" si="6"/>
        <v>12</v>
      </c>
      <c r="B40" s="85">
        <f t="shared" si="5"/>
        <v>20</v>
      </c>
      <c r="C40" s="85" t="str">
        <f t="shared" si="7"/>
        <v/>
      </c>
      <c r="D40" s="85">
        <v>1</v>
      </c>
      <c r="E40" s="29">
        <f t="shared" si="8"/>
        <v>30</v>
      </c>
      <c r="F40" s="89" t="s">
        <v>97</v>
      </c>
      <c r="G40" s="90" t="s">
        <v>263</v>
      </c>
      <c r="H40" s="90" t="s">
        <v>104</v>
      </c>
      <c r="I40" s="85">
        <f t="shared" si="9"/>
        <v>4</v>
      </c>
    </row>
    <row r="41" spans="1:9" ht="28.8" x14ac:dyDescent="0.3">
      <c r="A41" s="85">
        <f t="shared" si="6"/>
        <v>12</v>
      </c>
      <c r="B41" s="85">
        <f t="shared" si="5"/>
        <v>20</v>
      </c>
      <c r="C41" s="85" t="str">
        <f t="shared" si="7"/>
        <v/>
      </c>
      <c r="D41" s="85">
        <v>2</v>
      </c>
      <c r="E41" s="29">
        <f t="shared" si="8"/>
        <v>30</v>
      </c>
      <c r="F41" s="89" t="s">
        <v>98</v>
      </c>
      <c r="G41" s="90" t="s">
        <v>301</v>
      </c>
      <c r="H41" s="90" t="s">
        <v>105</v>
      </c>
      <c r="I41" s="85">
        <f t="shared" si="9"/>
        <v>5</v>
      </c>
    </row>
    <row r="42" spans="1:9" x14ac:dyDescent="0.3">
      <c r="A42" s="85" t="str">
        <f t="shared" si="6"/>
        <v/>
      </c>
      <c r="B42" s="85">
        <f t="shared" si="5"/>
        <v>21</v>
      </c>
      <c r="C42" s="85">
        <f t="shared" si="7"/>
        <v>9</v>
      </c>
      <c r="D42" s="85">
        <v>1</v>
      </c>
      <c r="E42" s="29">
        <f t="shared" si="8"/>
        <v>31</v>
      </c>
      <c r="F42" s="89" t="s">
        <v>99</v>
      </c>
      <c r="G42" s="90" t="s">
        <v>228</v>
      </c>
      <c r="H42" s="90" t="s">
        <v>102</v>
      </c>
      <c r="I42" s="85">
        <f t="shared" si="9"/>
        <v>2</v>
      </c>
    </row>
    <row r="43" spans="1:9" ht="28.8" x14ac:dyDescent="0.3">
      <c r="A43" s="85" t="str">
        <f t="shared" si="6"/>
        <v/>
      </c>
      <c r="B43" s="85">
        <f t="shared" si="5"/>
        <v>21</v>
      </c>
      <c r="C43" s="85">
        <f t="shared" si="7"/>
        <v>9</v>
      </c>
      <c r="D43" s="85">
        <v>2</v>
      </c>
      <c r="E43" s="29">
        <f t="shared" si="8"/>
        <v>31</v>
      </c>
      <c r="F43" s="89" t="s">
        <v>100</v>
      </c>
      <c r="G43" s="90" t="s">
        <v>240</v>
      </c>
      <c r="H43" s="90" t="s">
        <v>103</v>
      </c>
      <c r="I43" s="85">
        <f t="shared" si="9"/>
        <v>3</v>
      </c>
    </row>
    <row r="44" spans="1:9" ht="28.8" x14ac:dyDescent="0.3">
      <c r="A44" s="85">
        <f t="shared" si="6"/>
        <v>13</v>
      </c>
      <c r="B44" s="85">
        <f t="shared" si="5"/>
        <v>22</v>
      </c>
      <c r="C44" s="85" t="str">
        <f t="shared" si="7"/>
        <v/>
      </c>
      <c r="D44" s="85">
        <v>1</v>
      </c>
      <c r="E44" s="29">
        <f t="shared" si="8"/>
        <v>32</v>
      </c>
      <c r="F44" s="89" t="s">
        <v>97</v>
      </c>
      <c r="G44" s="90" t="s">
        <v>262</v>
      </c>
      <c r="H44" s="90" t="s">
        <v>104</v>
      </c>
      <c r="I44" s="85">
        <f t="shared" si="9"/>
        <v>4</v>
      </c>
    </row>
    <row r="45" spans="1:9" ht="28.8" x14ac:dyDescent="0.3">
      <c r="A45" s="85">
        <f t="shared" si="6"/>
        <v>13</v>
      </c>
      <c r="B45" s="85">
        <f t="shared" si="5"/>
        <v>22</v>
      </c>
      <c r="C45" s="85" t="str">
        <f t="shared" si="7"/>
        <v/>
      </c>
      <c r="D45" s="85">
        <v>2</v>
      </c>
      <c r="E45" s="29">
        <f t="shared" si="8"/>
        <v>32</v>
      </c>
      <c r="F45" s="89" t="s">
        <v>98</v>
      </c>
      <c r="G45" s="90" t="s">
        <v>301</v>
      </c>
      <c r="H45" s="90" t="s">
        <v>105</v>
      </c>
      <c r="I45" s="85">
        <f t="shared" si="9"/>
        <v>5</v>
      </c>
    </row>
    <row r="46" spans="1:9" x14ac:dyDescent="0.3">
      <c r="A46" s="85" t="str">
        <f t="shared" si="6"/>
        <v/>
      </c>
      <c r="B46" s="85">
        <f t="shared" si="5"/>
        <v>23</v>
      </c>
      <c r="C46" s="85">
        <f t="shared" si="7"/>
        <v>10</v>
      </c>
      <c r="D46" s="85">
        <v>1</v>
      </c>
      <c r="E46" s="29">
        <f t="shared" si="8"/>
        <v>33</v>
      </c>
      <c r="F46" s="89" t="s">
        <v>99</v>
      </c>
      <c r="G46" s="90" t="s">
        <v>345</v>
      </c>
      <c r="H46" s="90" t="s">
        <v>102</v>
      </c>
      <c r="I46" s="85">
        <f t="shared" si="9"/>
        <v>2</v>
      </c>
    </row>
    <row r="47" spans="1:9" ht="28.8" x14ac:dyDescent="0.3">
      <c r="A47" s="85" t="str">
        <f t="shared" si="6"/>
        <v/>
      </c>
      <c r="B47" s="85">
        <f t="shared" si="5"/>
        <v>23</v>
      </c>
      <c r="C47" s="85">
        <f t="shared" si="7"/>
        <v>10</v>
      </c>
      <c r="D47" s="85">
        <v>2</v>
      </c>
      <c r="E47" s="29">
        <f t="shared" si="8"/>
        <v>33</v>
      </c>
      <c r="F47" s="89" t="s">
        <v>100</v>
      </c>
      <c r="G47" s="90" t="s">
        <v>238</v>
      </c>
      <c r="H47" s="90" t="s">
        <v>103</v>
      </c>
      <c r="I47" s="85">
        <f t="shared" si="9"/>
        <v>3</v>
      </c>
    </row>
    <row r="48" spans="1:9" ht="28.8" x14ac:dyDescent="0.3">
      <c r="A48" s="85">
        <f t="shared" si="6"/>
        <v>14</v>
      </c>
      <c r="B48" s="85">
        <f t="shared" si="5"/>
        <v>24</v>
      </c>
      <c r="C48" s="85" t="str">
        <f t="shared" si="7"/>
        <v/>
      </c>
      <c r="D48" s="85">
        <v>1</v>
      </c>
      <c r="E48" s="29">
        <f t="shared" si="8"/>
        <v>34</v>
      </c>
      <c r="F48" s="89" t="s">
        <v>97</v>
      </c>
      <c r="G48" s="90" t="s">
        <v>199</v>
      </c>
      <c r="H48" s="90" t="s">
        <v>104</v>
      </c>
      <c r="I48" s="85">
        <f t="shared" si="9"/>
        <v>4</v>
      </c>
    </row>
    <row r="49" spans="1:9" ht="28.8" x14ac:dyDescent="0.3">
      <c r="A49" s="85">
        <f t="shared" si="6"/>
        <v>14</v>
      </c>
      <c r="B49" s="85">
        <f t="shared" si="5"/>
        <v>24</v>
      </c>
      <c r="C49" s="85" t="str">
        <f t="shared" si="7"/>
        <v/>
      </c>
      <c r="D49" s="85">
        <v>2</v>
      </c>
      <c r="E49" s="29">
        <f t="shared" si="8"/>
        <v>34</v>
      </c>
      <c r="F49" s="89" t="s">
        <v>98</v>
      </c>
      <c r="G49" s="90" t="s">
        <v>234</v>
      </c>
      <c r="H49" s="90" t="s">
        <v>105</v>
      </c>
      <c r="I49" s="85">
        <f t="shared" si="9"/>
        <v>5</v>
      </c>
    </row>
    <row r="50" spans="1:9" ht="28.8" x14ac:dyDescent="0.3">
      <c r="A50" s="85">
        <f t="shared" si="6"/>
        <v>15</v>
      </c>
      <c r="B50" s="85">
        <f t="shared" si="5"/>
        <v>25</v>
      </c>
      <c r="C50" s="85" t="str">
        <f t="shared" si="7"/>
        <v/>
      </c>
      <c r="D50" s="85">
        <v>1</v>
      </c>
      <c r="E50" s="29">
        <f t="shared" si="8"/>
        <v>37</v>
      </c>
      <c r="F50" s="89" t="s">
        <v>97</v>
      </c>
      <c r="G50" s="90" t="s">
        <v>264</v>
      </c>
      <c r="H50" s="90" t="s">
        <v>104</v>
      </c>
      <c r="I50" s="85">
        <f t="shared" si="9"/>
        <v>4</v>
      </c>
    </row>
    <row r="51" spans="1:9" ht="28.8" x14ac:dyDescent="0.3">
      <c r="A51" s="85">
        <f t="shared" si="6"/>
        <v>15</v>
      </c>
      <c r="B51" s="85">
        <f t="shared" si="5"/>
        <v>25</v>
      </c>
      <c r="C51" s="85" t="str">
        <f t="shared" si="7"/>
        <v/>
      </c>
      <c r="D51" s="85">
        <v>2</v>
      </c>
      <c r="E51" s="29">
        <f t="shared" si="8"/>
        <v>37</v>
      </c>
      <c r="F51" s="89" t="s">
        <v>98</v>
      </c>
      <c r="G51" s="91" t="s">
        <v>301</v>
      </c>
      <c r="H51" s="90" t="s">
        <v>105</v>
      </c>
      <c r="I51" s="85">
        <f t="shared" si="9"/>
        <v>5</v>
      </c>
    </row>
    <row r="52" spans="1:9" x14ac:dyDescent="0.3">
      <c r="A52" s="85" t="str">
        <f t="shared" si="6"/>
        <v/>
      </c>
      <c r="B52" s="85">
        <f t="shared" si="5"/>
        <v>26</v>
      </c>
      <c r="C52" s="85">
        <f t="shared" si="7"/>
        <v>11</v>
      </c>
      <c r="D52" s="85">
        <v>1</v>
      </c>
      <c r="E52" s="29">
        <f t="shared" si="8"/>
        <v>38</v>
      </c>
      <c r="F52" s="89" t="s">
        <v>99</v>
      </c>
      <c r="G52" s="90" t="s">
        <v>346</v>
      </c>
      <c r="H52" s="90" t="s">
        <v>102</v>
      </c>
      <c r="I52" s="85">
        <f t="shared" si="9"/>
        <v>2</v>
      </c>
    </row>
    <row r="53" spans="1:9" ht="28.8" x14ac:dyDescent="0.3">
      <c r="A53" s="85" t="str">
        <f t="shared" si="6"/>
        <v/>
      </c>
      <c r="B53" s="85">
        <f t="shared" si="5"/>
        <v>26</v>
      </c>
      <c r="C53" s="85">
        <f t="shared" si="7"/>
        <v>11</v>
      </c>
      <c r="D53" s="85">
        <v>2</v>
      </c>
      <c r="E53" s="29">
        <f t="shared" si="8"/>
        <v>38</v>
      </c>
      <c r="F53" s="89" t="s">
        <v>100</v>
      </c>
      <c r="G53" s="91" t="s">
        <v>217</v>
      </c>
      <c r="H53" s="90" t="s">
        <v>103</v>
      </c>
      <c r="I53" s="85">
        <f t="shared" si="9"/>
        <v>3</v>
      </c>
    </row>
    <row r="54" spans="1:9" ht="28.8" x14ac:dyDescent="0.3">
      <c r="A54" s="85">
        <f t="shared" si="6"/>
        <v>16</v>
      </c>
      <c r="B54" s="85">
        <f t="shared" si="5"/>
        <v>27</v>
      </c>
      <c r="C54" s="85" t="str">
        <f t="shared" si="7"/>
        <v/>
      </c>
      <c r="D54" s="85">
        <v>1</v>
      </c>
      <c r="E54" s="29">
        <f t="shared" si="8"/>
        <v>39</v>
      </c>
      <c r="F54" s="89" t="s">
        <v>97</v>
      </c>
      <c r="G54" s="91" t="s">
        <v>264</v>
      </c>
      <c r="H54" s="90" t="s">
        <v>104</v>
      </c>
      <c r="I54" s="85">
        <f t="shared" si="9"/>
        <v>4</v>
      </c>
    </row>
    <row r="55" spans="1:9" ht="28.8" x14ac:dyDescent="0.3">
      <c r="A55" s="85">
        <f t="shared" si="6"/>
        <v>16</v>
      </c>
      <c r="B55" s="85">
        <f t="shared" si="5"/>
        <v>27</v>
      </c>
      <c r="C55" s="85" t="str">
        <f t="shared" si="7"/>
        <v/>
      </c>
      <c r="D55" s="85">
        <v>2</v>
      </c>
      <c r="E55" s="29">
        <f t="shared" si="8"/>
        <v>39</v>
      </c>
      <c r="F55" s="89" t="s">
        <v>98</v>
      </c>
      <c r="G55" s="91" t="s">
        <v>301</v>
      </c>
      <c r="H55" s="90" t="s">
        <v>105</v>
      </c>
      <c r="I55" s="85">
        <f t="shared" si="9"/>
        <v>5</v>
      </c>
    </row>
    <row r="56" spans="1:9" x14ac:dyDescent="0.3">
      <c r="A56" s="85" t="str">
        <f t="shared" si="6"/>
        <v/>
      </c>
      <c r="B56" s="85">
        <f t="shared" si="5"/>
        <v>28</v>
      </c>
      <c r="C56" s="85">
        <f t="shared" si="7"/>
        <v>12</v>
      </c>
      <c r="D56" s="85">
        <v>1</v>
      </c>
      <c r="E56" s="29">
        <f t="shared" si="8"/>
        <v>40</v>
      </c>
      <c r="F56" s="89" t="s">
        <v>99</v>
      </c>
      <c r="G56" s="91" t="s">
        <v>227</v>
      </c>
      <c r="H56" s="90" t="s">
        <v>102</v>
      </c>
      <c r="I56" s="85">
        <f t="shared" si="9"/>
        <v>2</v>
      </c>
    </row>
    <row r="57" spans="1:9" ht="28.8" x14ac:dyDescent="0.3">
      <c r="A57" s="85" t="str">
        <f t="shared" si="6"/>
        <v/>
      </c>
      <c r="B57" s="85">
        <f t="shared" si="5"/>
        <v>28</v>
      </c>
      <c r="C57" s="85">
        <f t="shared" si="7"/>
        <v>12</v>
      </c>
      <c r="D57" s="85">
        <v>2</v>
      </c>
      <c r="E57" s="29">
        <f t="shared" si="8"/>
        <v>40</v>
      </c>
      <c r="F57" s="89" t="s">
        <v>100</v>
      </c>
      <c r="G57" s="91" t="s">
        <v>243</v>
      </c>
      <c r="H57" s="90" t="s">
        <v>103</v>
      </c>
      <c r="I57" s="85">
        <f t="shared" si="9"/>
        <v>3</v>
      </c>
    </row>
    <row r="58" spans="1:9" ht="28.8" x14ac:dyDescent="0.3">
      <c r="A58" s="85">
        <f t="shared" si="6"/>
        <v>17</v>
      </c>
      <c r="B58" s="85">
        <f t="shared" si="5"/>
        <v>29</v>
      </c>
      <c r="C58" s="85" t="str">
        <f t="shared" si="7"/>
        <v/>
      </c>
      <c r="D58" s="85">
        <v>1</v>
      </c>
      <c r="E58" s="29">
        <f t="shared" si="8"/>
        <v>41</v>
      </c>
      <c r="F58" s="89" t="s">
        <v>97</v>
      </c>
      <c r="G58" s="91" t="s">
        <v>198</v>
      </c>
      <c r="H58" s="90" t="s">
        <v>104</v>
      </c>
      <c r="I58" s="85">
        <f t="shared" si="9"/>
        <v>4</v>
      </c>
    </row>
    <row r="59" spans="1:9" ht="28.8" x14ac:dyDescent="0.3">
      <c r="A59" s="85">
        <f t="shared" si="6"/>
        <v>17</v>
      </c>
      <c r="B59" s="85">
        <f t="shared" si="5"/>
        <v>29</v>
      </c>
      <c r="C59" s="85" t="str">
        <f t="shared" si="7"/>
        <v/>
      </c>
      <c r="D59" s="85">
        <v>2</v>
      </c>
      <c r="E59" s="29">
        <f t="shared" si="8"/>
        <v>41</v>
      </c>
      <c r="F59" s="89" t="s">
        <v>98</v>
      </c>
      <c r="G59" s="91" t="s">
        <v>301</v>
      </c>
      <c r="H59" s="90" t="s">
        <v>105</v>
      </c>
      <c r="I59" s="85">
        <f t="shared" si="9"/>
        <v>5</v>
      </c>
    </row>
    <row r="60" spans="1:9" x14ac:dyDescent="0.3">
      <c r="A60" s="85" t="str">
        <f t="shared" si="6"/>
        <v/>
      </c>
      <c r="B60" s="85">
        <f t="shared" si="5"/>
        <v>30</v>
      </c>
      <c r="C60" s="85">
        <f t="shared" si="7"/>
        <v>13</v>
      </c>
      <c r="D60" s="85">
        <v>1</v>
      </c>
      <c r="E60" s="29">
        <f t="shared" si="8"/>
        <v>45</v>
      </c>
      <c r="F60" s="89" t="s">
        <v>99</v>
      </c>
      <c r="G60" s="90" t="s">
        <v>347</v>
      </c>
      <c r="H60" s="90" t="s">
        <v>102</v>
      </c>
      <c r="I60" s="85">
        <f t="shared" si="9"/>
        <v>2</v>
      </c>
    </row>
    <row r="61" spans="1:9" ht="28.8" x14ac:dyDescent="0.3">
      <c r="A61" s="85" t="str">
        <f t="shared" si="6"/>
        <v/>
      </c>
      <c r="B61" s="85">
        <f t="shared" si="5"/>
        <v>30</v>
      </c>
      <c r="C61" s="85">
        <f t="shared" si="7"/>
        <v>13</v>
      </c>
      <c r="D61" s="85">
        <v>2</v>
      </c>
      <c r="E61" s="29">
        <f t="shared" si="8"/>
        <v>45</v>
      </c>
      <c r="F61" s="89" t="s">
        <v>100</v>
      </c>
      <c r="G61" s="90" t="s">
        <v>242</v>
      </c>
      <c r="H61" s="90" t="s">
        <v>103</v>
      </c>
      <c r="I61" s="85">
        <f t="shared" si="9"/>
        <v>3</v>
      </c>
    </row>
    <row r="62" spans="1:9" ht="28.8" x14ac:dyDescent="0.3">
      <c r="A62" s="85">
        <f t="shared" si="6"/>
        <v>18</v>
      </c>
      <c r="B62" s="85">
        <f t="shared" si="5"/>
        <v>31</v>
      </c>
      <c r="C62" s="85" t="str">
        <f t="shared" si="7"/>
        <v/>
      </c>
      <c r="D62" s="85">
        <v>1</v>
      </c>
      <c r="E62" s="29">
        <f t="shared" si="8"/>
        <v>46</v>
      </c>
      <c r="F62" s="89" t="s">
        <v>97</v>
      </c>
      <c r="G62" s="91" t="s">
        <v>200</v>
      </c>
      <c r="H62" s="90" t="s">
        <v>104</v>
      </c>
      <c r="I62" s="85">
        <f t="shared" si="9"/>
        <v>4</v>
      </c>
    </row>
    <row r="63" spans="1:9" ht="28.8" x14ac:dyDescent="0.3">
      <c r="A63" s="85">
        <f t="shared" si="6"/>
        <v>18</v>
      </c>
      <c r="B63" s="85">
        <f t="shared" si="5"/>
        <v>31</v>
      </c>
      <c r="C63" s="85" t="str">
        <f t="shared" si="7"/>
        <v/>
      </c>
      <c r="D63" s="85">
        <v>2</v>
      </c>
      <c r="E63" s="29">
        <f t="shared" si="8"/>
        <v>46</v>
      </c>
      <c r="F63" s="89" t="s">
        <v>98</v>
      </c>
      <c r="G63" s="91" t="s">
        <v>301</v>
      </c>
      <c r="H63" s="90" t="s">
        <v>105</v>
      </c>
      <c r="I63" s="85">
        <f t="shared" si="9"/>
        <v>5</v>
      </c>
    </row>
    <row r="64" spans="1:9" x14ac:dyDescent="0.3">
      <c r="A64" s="85" t="str">
        <f t="shared" si="6"/>
        <v/>
      </c>
      <c r="B64" s="85">
        <f t="shared" si="5"/>
        <v>32</v>
      </c>
      <c r="C64" s="85">
        <f t="shared" si="7"/>
        <v>14</v>
      </c>
      <c r="D64" s="85">
        <v>1</v>
      </c>
      <c r="E64" s="29">
        <f t="shared" si="8"/>
        <v>47</v>
      </c>
      <c r="F64" s="89" t="s">
        <v>99</v>
      </c>
      <c r="G64" s="90" t="s">
        <v>348</v>
      </c>
      <c r="H64" s="90" t="s">
        <v>102</v>
      </c>
      <c r="I64" s="85">
        <f t="shared" si="9"/>
        <v>2</v>
      </c>
    </row>
    <row r="65" spans="1:9" ht="28.8" x14ac:dyDescent="0.3">
      <c r="A65" s="85" t="str">
        <f t="shared" si="6"/>
        <v/>
      </c>
      <c r="B65" s="85">
        <f t="shared" si="5"/>
        <v>32</v>
      </c>
      <c r="C65" s="85">
        <f t="shared" si="7"/>
        <v>14</v>
      </c>
      <c r="D65" s="85">
        <v>2</v>
      </c>
      <c r="E65" s="29">
        <f t="shared" si="8"/>
        <v>47</v>
      </c>
      <c r="F65" s="89" t="s">
        <v>100</v>
      </c>
      <c r="G65" s="90" t="s">
        <v>241</v>
      </c>
      <c r="H65" s="90" t="s">
        <v>103</v>
      </c>
      <c r="I65" s="85">
        <f t="shared" si="9"/>
        <v>3</v>
      </c>
    </row>
    <row r="66" spans="1:9" ht="28.8" x14ac:dyDescent="0.3">
      <c r="A66" s="85">
        <f t="shared" si="6"/>
        <v>19</v>
      </c>
      <c r="B66" s="85">
        <f t="shared" si="5"/>
        <v>33</v>
      </c>
      <c r="C66" s="85" t="str">
        <f t="shared" si="7"/>
        <v/>
      </c>
      <c r="D66" s="85">
        <v>1</v>
      </c>
      <c r="E66" s="29">
        <f t="shared" si="8"/>
        <v>48</v>
      </c>
      <c r="F66" s="89" t="s">
        <v>97</v>
      </c>
      <c r="G66" s="90" t="s">
        <v>201</v>
      </c>
      <c r="H66" s="90" t="s">
        <v>104</v>
      </c>
      <c r="I66" s="85">
        <f t="shared" si="9"/>
        <v>4</v>
      </c>
    </row>
    <row r="67" spans="1:9" ht="28.8" x14ac:dyDescent="0.3">
      <c r="A67" s="85">
        <f t="shared" ref="A67:A130" si="10">VLOOKUP(B67,Calendar80,2)</f>
        <v>19</v>
      </c>
      <c r="B67" s="85">
        <f t="shared" si="5"/>
        <v>33</v>
      </c>
      <c r="C67" s="85" t="str">
        <f t="shared" ref="C67:C130" si="11">VLOOKUP(B67,Calendar80,3,0)</f>
        <v/>
      </c>
      <c r="D67" s="85">
        <v>2</v>
      </c>
      <c r="E67" s="29">
        <f t="shared" ref="E67:E82" si="12">VLOOKUP(B67,Calendar80,4,0)</f>
        <v>48</v>
      </c>
      <c r="F67" s="89" t="s">
        <v>98</v>
      </c>
      <c r="G67" s="90" t="s">
        <v>233</v>
      </c>
      <c r="H67" s="90" t="s">
        <v>105</v>
      </c>
      <c r="I67" s="85">
        <f t="shared" si="9"/>
        <v>5</v>
      </c>
    </row>
    <row r="68" spans="1:9" ht="28.8" x14ac:dyDescent="0.3">
      <c r="A68" s="85">
        <f t="shared" si="10"/>
        <v>20</v>
      </c>
      <c r="B68" s="85">
        <f t="shared" si="5"/>
        <v>34</v>
      </c>
      <c r="C68" s="85" t="str">
        <f t="shared" si="11"/>
        <v/>
      </c>
      <c r="D68" s="85">
        <v>1</v>
      </c>
      <c r="E68" s="29">
        <f t="shared" si="12"/>
        <v>51</v>
      </c>
      <c r="F68" s="89" t="s">
        <v>97</v>
      </c>
      <c r="G68" s="90" t="s">
        <v>265</v>
      </c>
      <c r="H68" s="90" t="s">
        <v>104</v>
      </c>
      <c r="I68" s="85">
        <f t="shared" si="9"/>
        <v>4</v>
      </c>
    </row>
    <row r="69" spans="1:9" ht="28.8" x14ac:dyDescent="0.3">
      <c r="A69" s="85">
        <f t="shared" si="10"/>
        <v>20</v>
      </c>
      <c r="B69" s="85">
        <f t="shared" si="5"/>
        <v>34</v>
      </c>
      <c r="C69" s="85" t="str">
        <f t="shared" si="11"/>
        <v/>
      </c>
      <c r="D69" s="85">
        <v>2</v>
      </c>
      <c r="E69" s="29">
        <f t="shared" si="12"/>
        <v>51</v>
      </c>
      <c r="F69" s="89" t="s">
        <v>98</v>
      </c>
      <c r="G69" s="90" t="s">
        <v>301</v>
      </c>
      <c r="H69" s="90" t="s">
        <v>105</v>
      </c>
      <c r="I69" s="85">
        <f t="shared" si="9"/>
        <v>5</v>
      </c>
    </row>
    <row r="70" spans="1:9" x14ac:dyDescent="0.3">
      <c r="A70" s="85" t="str">
        <f t="shared" si="10"/>
        <v/>
      </c>
      <c r="B70" s="85">
        <f t="shared" si="5"/>
        <v>35</v>
      </c>
      <c r="C70" s="85">
        <f t="shared" si="11"/>
        <v>15</v>
      </c>
      <c r="D70" s="85">
        <v>1</v>
      </c>
      <c r="E70" s="29">
        <f t="shared" si="12"/>
        <v>52</v>
      </c>
      <c r="F70" s="89" t="s">
        <v>99</v>
      </c>
      <c r="G70" s="90" t="s">
        <v>226</v>
      </c>
      <c r="H70" s="90" t="s">
        <v>102</v>
      </c>
      <c r="I70" s="85">
        <f t="shared" si="9"/>
        <v>2</v>
      </c>
    </row>
    <row r="71" spans="1:9" ht="28.8" x14ac:dyDescent="0.3">
      <c r="A71" s="85" t="str">
        <f t="shared" si="10"/>
        <v/>
      </c>
      <c r="B71" s="85">
        <f t="shared" si="5"/>
        <v>35</v>
      </c>
      <c r="C71" s="85">
        <f t="shared" si="11"/>
        <v>15</v>
      </c>
      <c r="D71" s="85">
        <v>2</v>
      </c>
      <c r="E71" s="29">
        <f t="shared" si="12"/>
        <v>52</v>
      </c>
      <c r="F71" s="89" t="s">
        <v>100</v>
      </c>
      <c r="G71" s="90" t="s">
        <v>218</v>
      </c>
      <c r="H71" s="90" t="s">
        <v>103</v>
      </c>
      <c r="I71" s="85">
        <f t="shared" si="9"/>
        <v>3</v>
      </c>
    </row>
    <row r="72" spans="1:9" ht="28.8" x14ac:dyDescent="0.3">
      <c r="A72" s="85">
        <f t="shared" si="10"/>
        <v>21</v>
      </c>
      <c r="B72" s="85">
        <f t="shared" si="5"/>
        <v>36</v>
      </c>
      <c r="C72" s="85" t="str">
        <f t="shared" si="11"/>
        <v/>
      </c>
      <c r="D72" s="85">
        <v>1</v>
      </c>
      <c r="E72" s="29">
        <f t="shared" si="12"/>
        <v>53</v>
      </c>
      <c r="F72" s="89" t="s">
        <v>97</v>
      </c>
      <c r="G72" s="90" t="s">
        <v>265</v>
      </c>
      <c r="H72" s="90" t="s">
        <v>104</v>
      </c>
      <c r="I72" s="85">
        <f t="shared" si="9"/>
        <v>4</v>
      </c>
    </row>
    <row r="73" spans="1:9" ht="28.8" x14ac:dyDescent="0.3">
      <c r="A73" s="85">
        <f t="shared" si="10"/>
        <v>21</v>
      </c>
      <c r="B73" s="85">
        <f t="shared" si="5"/>
        <v>36</v>
      </c>
      <c r="C73" s="85" t="str">
        <f t="shared" si="11"/>
        <v/>
      </c>
      <c r="D73" s="85">
        <v>2</v>
      </c>
      <c r="E73" s="29">
        <f t="shared" si="12"/>
        <v>53</v>
      </c>
      <c r="F73" s="89" t="s">
        <v>98</v>
      </c>
      <c r="G73" s="90" t="s">
        <v>301</v>
      </c>
      <c r="H73" s="90" t="s">
        <v>105</v>
      </c>
      <c r="I73" s="85">
        <f t="shared" si="9"/>
        <v>5</v>
      </c>
    </row>
    <row r="74" spans="1:9" x14ac:dyDescent="0.3">
      <c r="A74" s="85" t="str">
        <f t="shared" si="10"/>
        <v/>
      </c>
      <c r="B74" s="85">
        <f t="shared" si="5"/>
        <v>37</v>
      </c>
      <c r="C74" s="85">
        <f t="shared" si="11"/>
        <v>16</v>
      </c>
      <c r="D74" s="85">
        <v>1</v>
      </c>
      <c r="E74" s="29">
        <f t="shared" si="12"/>
        <v>54</v>
      </c>
      <c r="F74" s="89" t="s">
        <v>99</v>
      </c>
      <c r="G74" s="90" t="s">
        <v>343</v>
      </c>
      <c r="H74" s="90" t="s">
        <v>102</v>
      </c>
      <c r="I74" s="85">
        <f t="shared" si="9"/>
        <v>2</v>
      </c>
    </row>
    <row r="75" spans="1:9" ht="28.8" x14ac:dyDescent="0.3">
      <c r="A75" s="85" t="str">
        <f t="shared" si="10"/>
        <v/>
      </c>
      <c r="B75" s="85">
        <f t="shared" si="5"/>
        <v>37</v>
      </c>
      <c r="C75" s="85">
        <f t="shared" si="11"/>
        <v>16</v>
      </c>
      <c r="D75" s="85">
        <v>2</v>
      </c>
      <c r="E75" s="29">
        <f t="shared" si="12"/>
        <v>54</v>
      </c>
      <c r="F75" s="89" t="s">
        <v>100</v>
      </c>
      <c r="G75" s="90" t="s">
        <v>244</v>
      </c>
      <c r="H75" s="90" t="s">
        <v>103</v>
      </c>
      <c r="I75" s="85">
        <f>MATCH(H70,CLO,0)</f>
        <v>2</v>
      </c>
    </row>
    <row r="76" spans="1:9" ht="28.8" x14ac:dyDescent="0.3">
      <c r="A76" s="85">
        <f t="shared" si="10"/>
        <v>22</v>
      </c>
      <c r="B76" s="85">
        <f t="shared" si="5"/>
        <v>38</v>
      </c>
      <c r="C76" s="85" t="str">
        <f t="shared" si="11"/>
        <v/>
      </c>
      <c r="D76" s="85">
        <v>1</v>
      </c>
      <c r="E76" s="29">
        <f t="shared" si="12"/>
        <v>55</v>
      </c>
      <c r="F76" s="89" t="s">
        <v>97</v>
      </c>
      <c r="G76" s="90" t="s">
        <v>202</v>
      </c>
      <c r="H76" s="90" t="s">
        <v>104</v>
      </c>
      <c r="I76" s="85">
        <f>MATCH(H71,CLO,0)</f>
        <v>3</v>
      </c>
    </row>
    <row r="77" spans="1:9" ht="28.8" x14ac:dyDescent="0.3">
      <c r="A77" s="85">
        <f t="shared" si="10"/>
        <v>22</v>
      </c>
      <c r="B77" s="85">
        <f t="shared" si="5"/>
        <v>38</v>
      </c>
      <c r="C77" s="85" t="str">
        <f t="shared" si="11"/>
        <v/>
      </c>
      <c r="D77" s="85">
        <v>2</v>
      </c>
      <c r="E77" s="29">
        <f t="shared" si="12"/>
        <v>55</v>
      </c>
      <c r="F77" s="89" t="s">
        <v>98</v>
      </c>
      <c r="G77" s="90" t="s">
        <v>301</v>
      </c>
      <c r="H77" s="90" t="s">
        <v>105</v>
      </c>
      <c r="I77" s="85">
        <f>MATCH(H72,CLO,0)</f>
        <v>4</v>
      </c>
    </row>
    <row r="78" spans="1:9" ht="28.8" x14ac:dyDescent="0.3">
      <c r="A78" s="85">
        <f t="shared" si="10"/>
        <v>23</v>
      </c>
      <c r="B78" s="85">
        <f t="shared" si="5"/>
        <v>39</v>
      </c>
      <c r="C78" s="85" t="str">
        <f t="shared" si="11"/>
        <v/>
      </c>
      <c r="D78" s="85">
        <v>1</v>
      </c>
      <c r="E78" s="29">
        <f t="shared" si="12"/>
        <v>58</v>
      </c>
      <c r="F78" s="89" t="s">
        <v>97</v>
      </c>
      <c r="G78" s="90" t="s">
        <v>266</v>
      </c>
      <c r="H78" s="90" t="s">
        <v>104</v>
      </c>
      <c r="I78" s="85">
        <f>MATCH(H73,CLO,0)</f>
        <v>5</v>
      </c>
    </row>
    <row r="79" spans="1:9" ht="28.8" x14ac:dyDescent="0.3">
      <c r="A79" s="85">
        <f t="shared" si="10"/>
        <v>23</v>
      </c>
      <c r="B79" s="85">
        <f t="shared" si="5"/>
        <v>39</v>
      </c>
      <c r="C79" s="85" t="str">
        <f t="shared" si="11"/>
        <v/>
      </c>
      <c r="D79" s="85">
        <v>2</v>
      </c>
      <c r="E79" s="29">
        <f t="shared" si="12"/>
        <v>58</v>
      </c>
      <c r="F79" s="89" t="s">
        <v>98</v>
      </c>
      <c r="G79" s="90" t="s">
        <v>301</v>
      </c>
      <c r="H79" s="90" t="s">
        <v>105</v>
      </c>
      <c r="I79" s="85">
        <f>MATCH(H74,CLO,0)</f>
        <v>2</v>
      </c>
    </row>
    <row r="80" spans="1:9" x14ac:dyDescent="0.3">
      <c r="A80" s="85" t="str">
        <f t="shared" si="10"/>
        <v/>
      </c>
      <c r="B80" s="85">
        <f t="shared" si="5"/>
        <v>40</v>
      </c>
      <c r="C80" s="85">
        <f t="shared" si="11"/>
        <v>17</v>
      </c>
      <c r="D80" s="85">
        <v>1</v>
      </c>
      <c r="E80" s="29">
        <f t="shared" si="12"/>
        <v>59</v>
      </c>
      <c r="F80" s="89" t="s">
        <v>99</v>
      </c>
      <c r="G80" s="90" t="s">
        <v>351</v>
      </c>
      <c r="H80" s="90" t="s">
        <v>102</v>
      </c>
      <c r="I80" s="85">
        <f t="shared" si="9"/>
        <v>2</v>
      </c>
    </row>
    <row r="81" spans="1:9" ht="28.8" x14ac:dyDescent="0.3">
      <c r="A81" s="85" t="str">
        <f t="shared" si="10"/>
        <v/>
      </c>
      <c r="B81" s="85">
        <f t="shared" si="5"/>
        <v>40</v>
      </c>
      <c r="C81" s="85">
        <f t="shared" si="11"/>
        <v>17</v>
      </c>
      <c r="D81" s="85">
        <v>2</v>
      </c>
      <c r="E81" s="29">
        <f t="shared" si="12"/>
        <v>59</v>
      </c>
      <c r="F81" s="89" t="s">
        <v>100</v>
      </c>
      <c r="G81" s="90" t="s">
        <v>244</v>
      </c>
      <c r="H81" s="90" t="s">
        <v>103</v>
      </c>
      <c r="I81" s="85">
        <f t="shared" si="9"/>
        <v>3</v>
      </c>
    </row>
    <row r="82" spans="1:9" ht="28.8" x14ac:dyDescent="0.3">
      <c r="A82" s="85">
        <f t="shared" si="10"/>
        <v>24</v>
      </c>
      <c r="B82" s="85">
        <f t="shared" si="5"/>
        <v>41</v>
      </c>
      <c r="C82" s="85" t="str">
        <f t="shared" si="11"/>
        <v/>
      </c>
      <c r="D82" s="85">
        <v>1</v>
      </c>
      <c r="E82" s="29">
        <f t="shared" si="12"/>
        <v>60</v>
      </c>
      <c r="F82" s="89" t="s">
        <v>97</v>
      </c>
      <c r="G82" s="90" t="s">
        <v>266</v>
      </c>
      <c r="H82" s="90" t="s">
        <v>104</v>
      </c>
      <c r="I82" s="85">
        <f t="shared" si="9"/>
        <v>4</v>
      </c>
    </row>
    <row r="83" spans="1:9" ht="28.8" x14ac:dyDescent="0.3">
      <c r="A83" s="85">
        <f t="shared" si="10"/>
        <v>24</v>
      </c>
      <c r="B83" s="85">
        <f t="shared" si="5"/>
        <v>41</v>
      </c>
      <c r="C83" s="85" t="str">
        <f t="shared" si="11"/>
        <v/>
      </c>
      <c r="D83" s="85">
        <v>2</v>
      </c>
      <c r="E83" s="29">
        <f t="shared" ref="E83:E146" si="13">VLOOKUP(B83,Calendar80,4,0)</f>
        <v>60</v>
      </c>
      <c r="F83" s="89" t="s">
        <v>98</v>
      </c>
      <c r="G83" s="90" t="s">
        <v>301</v>
      </c>
      <c r="H83" s="90" t="s">
        <v>105</v>
      </c>
      <c r="I83" s="85">
        <f t="shared" ref="I83:I146" si="14">MATCH(H83,CLO,0)</f>
        <v>5</v>
      </c>
    </row>
    <row r="84" spans="1:9" x14ac:dyDescent="0.3">
      <c r="A84" s="85" t="str">
        <f t="shared" si="10"/>
        <v/>
      </c>
      <c r="B84" s="85">
        <f t="shared" si="5"/>
        <v>42</v>
      </c>
      <c r="C84" s="85">
        <f t="shared" si="11"/>
        <v>18</v>
      </c>
      <c r="D84" s="85">
        <v>1</v>
      </c>
      <c r="E84" s="29">
        <f t="shared" si="13"/>
        <v>61</v>
      </c>
      <c r="F84" s="89" t="s">
        <v>99</v>
      </c>
      <c r="G84" s="90" t="s">
        <v>352</v>
      </c>
      <c r="H84" s="90" t="s">
        <v>102</v>
      </c>
      <c r="I84" s="85">
        <f t="shared" si="14"/>
        <v>2</v>
      </c>
    </row>
    <row r="85" spans="1:9" ht="28.8" x14ac:dyDescent="0.3">
      <c r="A85" s="85" t="str">
        <f t="shared" si="10"/>
        <v/>
      </c>
      <c r="B85" s="85">
        <f t="shared" si="5"/>
        <v>42</v>
      </c>
      <c r="C85" s="85">
        <f t="shared" si="11"/>
        <v>18</v>
      </c>
      <c r="D85" s="85">
        <v>2</v>
      </c>
      <c r="E85" s="29">
        <f t="shared" si="13"/>
        <v>61</v>
      </c>
      <c r="F85" s="89" t="s">
        <v>100</v>
      </c>
      <c r="G85" s="90" t="s">
        <v>219</v>
      </c>
      <c r="H85" s="90" t="s">
        <v>103</v>
      </c>
      <c r="I85" s="85">
        <f t="shared" si="14"/>
        <v>3</v>
      </c>
    </row>
    <row r="86" spans="1:9" ht="28.8" x14ac:dyDescent="0.3">
      <c r="A86" s="85">
        <f t="shared" si="10"/>
        <v>25</v>
      </c>
      <c r="B86" s="85">
        <f t="shared" si="5"/>
        <v>43</v>
      </c>
      <c r="C86" s="85" t="str">
        <f t="shared" si="11"/>
        <v/>
      </c>
      <c r="D86" s="85">
        <v>1</v>
      </c>
      <c r="E86" s="29">
        <f t="shared" si="13"/>
        <v>62</v>
      </c>
      <c r="F86" s="89" t="s">
        <v>97</v>
      </c>
      <c r="G86" s="90" t="s">
        <v>203</v>
      </c>
      <c r="H86" s="90" t="s">
        <v>104</v>
      </c>
      <c r="I86" s="85">
        <f t="shared" si="14"/>
        <v>4</v>
      </c>
    </row>
    <row r="87" spans="1:9" ht="28.8" x14ac:dyDescent="0.3">
      <c r="A87" s="85">
        <f t="shared" si="10"/>
        <v>25</v>
      </c>
      <c r="B87" s="85">
        <f t="shared" ref="B87:B150" si="15">B85+1</f>
        <v>43</v>
      </c>
      <c r="C87" s="85" t="str">
        <f t="shared" si="11"/>
        <v/>
      </c>
      <c r="D87" s="85">
        <v>2</v>
      </c>
      <c r="E87" s="29">
        <f t="shared" si="13"/>
        <v>62</v>
      </c>
      <c r="F87" s="89" t="s">
        <v>98</v>
      </c>
      <c r="G87" s="90" t="s">
        <v>232</v>
      </c>
      <c r="H87" s="90" t="s">
        <v>105</v>
      </c>
      <c r="I87" s="85">
        <f t="shared" si="14"/>
        <v>5</v>
      </c>
    </row>
    <row r="88" spans="1:9" ht="28.8" x14ac:dyDescent="0.3">
      <c r="A88" s="85">
        <f t="shared" si="10"/>
        <v>26</v>
      </c>
      <c r="B88" s="85">
        <f t="shared" si="15"/>
        <v>44</v>
      </c>
      <c r="C88" s="85" t="str">
        <f t="shared" si="11"/>
        <v/>
      </c>
      <c r="D88" s="85">
        <v>1</v>
      </c>
      <c r="E88" s="29">
        <f t="shared" si="13"/>
        <v>72</v>
      </c>
      <c r="F88" s="89" t="s">
        <v>97</v>
      </c>
      <c r="G88" s="90" t="s">
        <v>267</v>
      </c>
      <c r="H88" s="90" t="s">
        <v>104</v>
      </c>
      <c r="I88" s="85">
        <f t="shared" si="14"/>
        <v>4</v>
      </c>
    </row>
    <row r="89" spans="1:9" ht="28.8" x14ac:dyDescent="0.3">
      <c r="A89" s="85">
        <f t="shared" si="10"/>
        <v>26</v>
      </c>
      <c r="B89" s="85">
        <f t="shared" si="15"/>
        <v>44</v>
      </c>
      <c r="C89" s="85" t="str">
        <f t="shared" si="11"/>
        <v/>
      </c>
      <c r="D89" s="85">
        <v>2</v>
      </c>
      <c r="E89" s="29">
        <f t="shared" si="13"/>
        <v>72</v>
      </c>
      <c r="F89" s="89" t="s">
        <v>98</v>
      </c>
      <c r="G89" s="90" t="s">
        <v>301</v>
      </c>
      <c r="H89" s="90" t="s">
        <v>105</v>
      </c>
      <c r="I89" s="85">
        <f t="shared" si="14"/>
        <v>5</v>
      </c>
    </row>
    <row r="90" spans="1:9" x14ac:dyDescent="0.3">
      <c r="A90" s="85" t="str">
        <f t="shared" si="10"/>
        <v/>
      </c>
      <c r="B90" s="85">
        <f t="shared" si="15"/>
        <v>45</v>
      </c>
      <c r="C90" s="85">
        <f t="shared" si="11"/>
        <v>19</v>
      </c>
      <c r="D90" s="85">
        <v>1</v>
      </c>
      <c r="E90" s="29">
        <f t="shared" si="13"/>
        <v>73</v>
      </c>
      <c r="F90" s="89" t="s">
        <v>99</v>
      </c>
      <c r="G90" s="90" t="s">
        <v>265</v>
      </c>
      <c r="H90" s="90" t="s">
        <v>102</v>
      </c>
      <c r="I90" s="85">
        <f t="shared" si="14"/>
        <v>2</v>
      </c>
    </row>
    <row r="91" spans="1:9" ht="28.8" x14ac:dyDescent="0.3">
      <c r="A91" s="85" t="str">
        <f t="shared" si="10"/>
        <v/>
      </c>
      <c r="B91" s="85">
        <f t="shared" si="15"/>
        <v>45</v>
      </c>
      <c r="C91" s="85">
        <f t="shared" si="11"/>
        <v>19</v>
      </c>
      <c r="D91" s="85">
        <v>2</v>
      </c>
      <c r="E91" s="29">
        <f t="shared" si="13"/>
        <v>73</v>
      </c>
      <c r="F91" s="89" t="s">
        <v>100</v>
      </c>
      <c r="G91" s="90" t="s">
        <v>246</v>
      </c>
      <c r="H91" s="90" t="s">
        <v>103</v>
      </c>
      <c r="I91" s="85">
        <f t="shared" si="14"/>
        <v>3</v>
      </c>
    </row>
    <row r="92" spans="1:9" ht="28.8" x14ac:dyDescent="0.3">
      <c r="A92" s="85">
        <f t="shared" si="10"/>
        <v>27</v>
      </c>
      <c r="B92" s="85">
        <f t="shared" si="15"/>
        <v>46</v>
      </c>
      <c r="C92" s="85" t="str">
        <f t="shared" si="11"/>
        <v/>
      </c>
      <c r="D92" s="85">
        <v>1</v>
      </c>
      <c r="E92" s="29">
        <f t="shared" si="13"/>
        <v>74</v>
      </c>
      <c r="F92" s="89" t="s">
        <v>97</v>
      </c>
      <c r="G92" s="90" t="s">
        <v>267</v>
      </c>
      <c r="H92" s="90" t="s">
        <v>104</v>
      </c>
      <c r="I92" s="85">
        <f t="shared" si="14"/>
        <v>4</v>
      </c>
    </row>
    <row r="93" spans="1:9" ht="28.8" x14ac:dyDescent="0.3">
      <c r="A93" s="85">
        <f t="shared" si="10"/>
        <v>27</v>
      </c>
      <c r="B93" s="85">
        <f t="shared" si="15"/>
        <v>46</v>
      </c>
      <c r="C93" s="85" t="str">
        <f t="shared" si="11"/>
        <v/>
      </c>
      <c r="D93" s="85">
        <v>2</v>
      </c>
      <c r="E93" s="29">
        <f t="shared" si="13"/>
        <v>74</v>
      </c>
      <c r="F93" s="89" t="s">
        <v>98</v>
      </c>
      <c r="G93" s="90" t="s">
        <v>301</v>
      </c>
      <c r="H93" s="90" t="s">
        <v>105</v>
      </c>
      <c r="I93" s="85">
        <f t="shared" si="14"/>
        <v>5</v>
      </c>
    </row>
    <row r="94" spans="1:9" x14ac:dyDescent="0.3">
      <c r="A94" s="85" t="str">
        <f t="shared" si="10"/>
        <v/>
      </c>
      <c r="B94" s="85">
        <f t="shared" si="15"/>
        <v>47</v>
      </c>
      <c r="C94" s="85">
        <f t="shared" si="11"/>
        <v>20</v>
      </c>
      <c r="D94" s="85">
        <v>1</v>
      </c>
      <c r="E94" s="29">
        <f t="shared" si="13"/>
        <v>75</v>
      </c>
      <c r="F94" s="89" t="s">
        <v>99</v>
      </c>
      <c r="G94" s="90" t="s">
        <v>354</v>
      </c>
      <c r="H94" s="90" t="s">
        <v>102</v>
      </c>
      <c r="I94" s="85">
        <f t="shared" si="14"/>
        <v>2</v>
      </c>
    </row>
    <row r="95" spans="1:9" ht="28.8" x14ac:dyDescent="0.3">
      <c r="A95" s="85" t="str">
        <f t="shared" si="10"/>
        <v/>
      </c>
      <c r="B95" s="85">
        <f t="shared" si="15"/>
        <v>47</v>
      </c>
      <c r="C95" s="85">
        <f t="shared" si="11"/>
        <v>20</v>
      </c>
      <c r="D95" s="85">
        <v>2</v>
      </c>
      <c r="E95" s="29">
        <f t="shared" si="13"/>
        <v>75</v>
      </c>
      <c r="F95" s="89" t="s">
        <v>100</v>
      </c>
      <c r="G95" s="90" t="s">
        <v>245</v>
      </c>
      <c r="H95" s="90" t="s">
        <v>103</v>
      </c>
      <c r="I95" s="85">
        <f t="shared" si="14"/>
        <v>3</v>
      </c>
    </row>
    <row r="96" spans="1:9" ht="28.8" x14ac:dyDescent="0.3">
      <c r="A96" s="85">
        <f t="shared" si="10"/>
        <v>28</v>
      </c>
      <c r="B96" s="85">
        <f t="shared" si="15"/>
        <v>48</v>
      </c>
      <c r="C96" s="85" t="str">
        <f t="shared" si="11"/>
        <v/>
      </c>
      <c r="D96" s="85">
        <v>1</v>
      </c>
      <c r="E96" s="29">
        <f t="shared" si="13"/>
        <v>76</v>
      </c>
      <c r="F96" s="89" t="s">
        <v>97</v>
      </c>
      <c r="G96" s="90" t="s">
        <v>204</v>
      </c>
      <c r="H96" s="90" t="s">
        <v>104</v>
      </c>
      <c r="I96" s="85">
        <f t="shared" si="14"/>
        <v>4</v>
      </c>
    </row>
    <row r="97" spans="1:9" ht="28.8" x14ac:dyDescent="0.3">
      <c r="A97" s="85">
        <f t="shared" si="10"/>
        <v>28</v>
      </c>
      <c r="B97" s="85">
        <f t="shared" si="15"/>
        <v>48</v>
      </c>
      <c r="C97" s="85" t="str">
        <f t="shared" si="11"/>
        <v/>
      </c>
      <c r="D97" s="85">
        <v>2</v>
      </c>
      <c r="E97" s="29">
        <f t="shared" si="13"/>
        <v>76</v>
      </c>
      <c r="F97" s="89" t="s">
        <v>98</v>
      </c>
      <c r="G97" s="90" t="s">
        <v>301</v>
      </c>
      <c r="H97" s="90" t="s">
        <v>105</v>
      </c>
      <c r="I97" s="85">
        <f t="shared" si="14"/>
        <v>5</v>
      </c>
    </row>
    <row r="98" spans="1:9" ht="28.8" x14ac:dyDescent="0.3">
      <c r="A98" s="85">
        <f t="shared" si="10"/>
        <v>29</v>
      </c>
      <c r="B98" s="85">
        <f t="shared" si="15"/>
        <v>49</v>
      </c>
      <c r="C98" s="85" t="str">
        <f t="shared" si="11"/>
        <v/>
      </c>
      <c r="D98" s="85">
        <v>1</v>
      </c>
      <c r="E98" s="29">
        <f t="shared" si="13"/>
        <v>79</v>
      </c>
      <c r="F98" s="89" t="s">
        <v>97</v>
      </c>
      <c r="G98" s="90" t="s">
        <v>268</v>
      </c>
      <c r="H98" s="90" t="s">
        <v>104</v>
      </c>
      <c r="I98" s="85">
        <f t="shared" si="14"/>
        <v>4</v>
      </c>
    </row>
    <row r="99" spans="1:9" ht="28.8" x14ac:dyDescent="0.3">
      <c r="A99" s="85">
        <f t="shared" si="10"/>
        <v>29</v>
      </c>
      <c r="B99" s="85">
        <f t="shared" si="15"/>
        <v>49</v>
      </c>
      <c r="C99" s="85" t="str">
        <f t="shared" si="11"/>
        <v/>
      </c>
      <c r="D99" s="85">
        <v>2</v>
      </c>
      <c r="E99" s="29">
        <f t="shared" si="13"/>
        <v>79</v>
      </c>
      <c r="F99" s="89" t="s">
        <v>98</v>
      </c>
      <c r="G99" s="90" t="s">
        <v>301</v>
      </c>
      <c r="H99" s="90" t="s">
        <v>105</v>
      </c>
      <c r="I99" s="85">
        <f t="shared" si="14"/>
        <v>5</v>
      </c>
    </row>
    <row r="100" spans="1:9" x14ac:dyDescent="0.3">
      <c r="A100" s="85" t="str">
        <f t="shared" si="10"/>
        <v/>
      </c>
      <c r="B100" s="85">
        <f t="shared" si="15"/>
        <v>50</v>
      </c>
      <c r="C100" s="85">
        <f t="shared" si="11"/>
        <v>21</v>
      </c>
      <c r="D100" s="85">
        <v>1</v>
      </c>
      <c r="E100" s="29">
        <f t="shared" si="13"/>
        <v>80</v>
      </c>
      <c r="F100" s="89" t="s">
        <v>99</v>
      </c>
      <c r="G100" s="90" t="s">
        <v>265</v>
      </c>
      <c r="H100" s="90" t="s">
        <v>102</v>
      </c>
      <c r="I100" s="85">
        <f t="shared" si="14"/>
        <v>2</v>
      </c>
    </row>
    <row r="101" spans="1:9" ht="28.8" x14ac:dyDescent="0.3">
      <c r="A101" s="85" t="str">
        <f t="shared" si="10"/>
        <v/>
      </c>
      <c r="B101" s="85">
        <f t="shared" si="15"/>
        <v>50</v>
      </c>
      <c r="C101" s="85">
        <f t="shared" si="11"/>
        <v>21</v>
      </c>
      <c r="D101" s="85">
        <v>2</v>
      </c>
      <c r="E101" s="29">
        <f t="shared" si="13"/>
        <v>80</v>
      </c>
      <c r="F101" s="89" t="s">
        <v>100</v>
      </c>
      <c r="G101" s="90" t="s">
        <v>213</v>
      </c>
      <c r="H101" s="90" t="s">
        <v>103</v>
      </c>
      <c r="I101" s="85">
        <f t="shared" si="14"/>
        <v>3</v>
      </c>
    </row>
    <row r="102" spans="1:9" ht="28.8" x14ac:dyDescent="0.3">
      <c r="A102" s="85">
        <f t="shared" si="10"/>
        <v>30</v>
      </c>
      <c r="B102" s="85">
        <f t="shared" si="15"/>
        <v>51</v>
      </c>
      <c r="C102" s="85" t="str">
        <f t="shared" si="11"/>
        <v/>
      </c>
      <c r="D102" s="85">
        <v>1</v>
      </c>
      <c r="E102" s="29">
        <f t="shared" si="13"/>
        <v>81</v>
      </c>
      <c r="F102" s="89" t="s">
        <v>97</v>
      </c>
      <c r="G102" s="90" t="s">
        <v>268</v>
      </c>
      <c r="H102" s="90" t="s">
        <v>104</v>
      </c>
      <c r="I102" s="85">
        <f t="shared" si="14"/>
        <v>4</v>
      </c>
    </row>
    <row r="103" spans="1:9" ht="28.8" x14ac:dyDescent="0.3">
      <c r="A103" s="85">
        <f t="shared" si="10"/>
        <v>30</v>
      </c>
      <c r="B103" s="85">
        <f t="shared" si="15"/>
        <v>51</v>
      </c>
      <c r="C103" s="85" t="str">
        <f t="shared" si="11"/>
        <v/>
      </c>
      <c r="D103" s="85">
        <v>2</v>
      </c>
      <c r="E103" s="29">
        <f t="shared" si="13"/>
        <v>81</v>
      </c>
      <c r="F103" s="89" t="s">
        <v>98</v>
      </c>
      <c r="G103" s="90" t="s">
        <v>301</v>
      </c>
      <c r="H103" s="90" t="s">
        <v>105</v>
      </c>
      <c r="I103" s="85">
        <f t="shared" si="14"/>
        <v>5</v>
      </c>
    </row>
    <row r="104" spans="1:9" x14ac:dyDescent="0.3">
      <c r="A104" s="85" t="str">
        <f t="shared" si="10"/>
        <v/>
      </c>
      <c r="B104" s="85">
        <f t="shared" si="15"/>
        <v>52</v>
      </c>
      <c r="C104" s="85">
        <f t="shared" si="11"/>
        <v>22</v>
      </c>
      <c r="D104" s="85">
        <v>1</v>
      </c>
      <c r="E104" s="29">
        <f t="shared" si="13"/>
        <v>82</v>
      </c>
      <c r="F104" s="89" t="s">
        <v>99</v>
      </c>
      <c r="G104" s="90" t="s">
        <v>265</v>
      </c>
      <c r="H104" s="90" t="s">
        <v>102</v>
      </c>
      <c r="I104" s="85">
        <f t="shared" si="14"/>
        <v>2</v>
      </c>
    </row>
    <row r="105" spans="1:9" ht="28.8" x14ac:dyDescent="0.3">
      <c r="A105" s="85" t="str">
        <f t="shared" si="10"/>
        <v/>
      </c>
      <c r="B105" s="85">
        <f t="shared" si="15"/>
        <v>52</v>
      </c>
      <c r="C105" s="85">
        <f t="shared" si="11"/>
        <v>22</v>
      </c>
      <c r="D105" s="85">
        <v>2</v>
      </c>
      <c r="E105" s="29">
        <f t="shared" si="13"/>
        <v>82</v>
      </c>
      <c r="F105" s="89" t="s">
        <v>100</v>
      </c>
      <c r="G105" s="90" t="s">
        <v>248</v>
      </c>
      <c r="H105" s="90" t="s">
        <v>103</v>
      </c>
      <c r="I105" s="85">
        <f t="shared" si="14"/>
        <v>3</v>
      </c>
    </row>
    <row r="106" spans="1:9" ht="28.8" x14ac:dyDescent="0.3">
      <c r="A106" s="85">
        <f t="shared" si="10"/>
        <v>31</v>
      </c>
      <c r="B106" s="85">
        <f t="shared" si="15"/>
        <v>53</v>
      </c>
      <c r="C106" s="85" t="str">
        <f t="shared" si="11"/>
        <v/>
      </c>
      <c r="D106" s="85">
        <v>1</v>
      </c>
      <c r="E106" s="29">
        <f t="shared" si="13"/>
        <v>83</v>
      </c>
      <c r="F106" s="89" t="s">
        <v>97</v>
      </c>
      <c r="G106" s="90" t="s">
        <v>205</v>
      </c>
      <c r="H106" s="90" t="s">
        <v>104</v>
      </c>
      <c r="I106" s="85">
        <f t="shared" si="14"/>
        <v>4</v>
      </c>
    </row>
    <row r="107" spans="1:9" ht="28.8" x14ac:dyDescent="0.3">
      <c r="A107" s="85">
        <f t="shared" si="10"/>
        <v>31</v>
      </c>
      <c r="B107" s="85">
        <f t="shared" si="15"/>
        <v>53</v>
      </c>
      <c r="C107" s="85" t="str">
        <f t="shared" si="11"/>
        <v/>
      </c>
      <c r="D107" s="85">
        <v>2</v>
      </c>
      <c r="E107" s="29">
        <f t="shared" si="13"/>
        <v>83</v>
      </c>
      <c r="F107" s="89" t="s">
        <v>98</v>
      </c>
      <c r="G107" s="90" t="s">
        <v>301</v>
      </c>
      <c r="H107" s="90" t="s">
        <v>105</v>
      </c>
      <c r="I107" s="85">
        <f t="shared" si="14"/>
        <v>5</v>
      </c>
    </row>
    <row r="108" spans="1:9" ht="28.8" x14ac:dyDescent="0.3">
      <c r="A108" s="85">
        <f t="shared" si="10"/>
        <v>32</v>
      </c>
      <c r="B108" s="85">
        <f t="shared" si="15"/>
        <v>54</v>
      </c>
      <c r="C108" s="85" t="str">
        <f t="shared" si="11"/>
        <v/>
      </c>
      <c r="D108" s="85">
        <v>1</v>
      </c>
      <c r="E108" s="29">
        <f t="shared" si="13"/>
        <v>86</v>
      </c>
      <c r="F108" s="89" t="s">
        <v>97</v>
      </c>
      <c r="G108" s="90" t="s">
        <v>4</v>
      </c>
      <c r="H108" s="90" t="s">
        <v>104</v>
      </c>
      <c r="I108" s="85">
        <f t="shared" si="14"/>
        <v>4</v>
      </c>
    </row>
    <row r="109" spans="1:9" ht="28.8" x14ac:dyDescent="0.3">
      <c r="A109" s="85">
        <f t="shared" si="10"/>
        <v>32</v>
      </c>
      <c r="B109" s="85">
        <f t="shared" si="15"/>
        <v>54</v>
      </c>
      <c r="C109" s="85" t="str">
        <f t="shared" si="11"/>
        <v/>
      </c>
      <c r="D109" s="85">
        <v>2</v>
      </c>
      <c r="E109" s="29">
        <f t="shared" si="13"/>
        <v>86</v>
      </c>
      <c r="F109" s="89" t="s">
        <v>98</v>
      </c>
      <c r="G109" s="90" t="s">
        <v>301</v>
      </c>
      <c r="H109" s="90" t="s">
        <v>105</v>
      </c>
      <c r="I109" s="85">
        <f t="shared" si="14"/>
        <v>5</v>
      </c>
    </row>
    <row r="110" spans="1:9" x14ac:dyDescent="0.3">
      <c r="A110" s="85" t="str">
        <f t="shared" si="10"/>
        <v/>
      </c>
      <c r="B110" s="85">
        <f t="shared" si="15"/>
        <v>55</v>
      </c>
      <c r="C110" s="85">
        <f t="shared" si="11"/>
        <v>23</v>
      </c>
      <c r="D110" s="85">
        <v>1</v>
      </c>
      <c r="E110" s="29">
        <f t="shared" si="13"/>
        <v>87</v>
      </c>
      <c r="F110" s="89" t="s">
        <v>99</v>
      </c>
      <c r="G110" s="90" t="s">
        <v>353</v>
      </c>
      <c r="H110" s="90" t="s">
        <v>102</v>
      </c>
      <c r="I110" s="85">
        <f t="shared" si="14"/>
        <v>2</v>
      </c>
    </row>
    <row r="111" spans="1:9" ht="28.8" x14ac:dyDescent="0.3">
      <c r="A111" s="85" t="str">
        <f t="shared" si="10"/>
        <v/>
      </c>
      <c r="B111" s="85">
        <f t="shared" si="15"/>
        <v>55</v>
      </c>
      <c r="C111" s="85">
        <f t="shared" si="11"/>
        <v>23</v>
      </c>
      <c r="D111" s="85">
        <v>2</v>
      </c>
      <c r="E111" s="29">
        <f t="shared" si="13"/>
        <v>87</v>
      </c>
      <c r="F111" s="89" t="s">
        <v>100</v>
      </c>
      <c r="G111" s="90" t="s">
        <v>249</v>
      </c>
      <c r="H111" s="90" t="s">
        <v>103</v>
      </c>
      <c r="I111" s="85">
        <f t="shared" si="14"/>
        <v>3</v>
      </c>
    </row>
    <row r="112" spans="1:9" ht="28.8" x14ac:dyDescent="0.3">
      <c r="A112" s="85">
        <f t="shared" si="10"/>
        <v>33</v>
      </c>
      <c r="B112" s="85">
        <f t="shared" si="15"/>
        <v>56</v>
      </c>
      <c r="C112" s="85" t="str">
        <f t="shared" si="11"/>
        <v/>
      </c>
      <c r="D112" s="85">
        <v>1</v>
      </c>
      <c r="E112" s="29">
        <f t="shared" si="13"/>
        <v>88</v>
      </c>
      <c r="F112" s="89" t="s">
        <v>97</v>
      </c>
      <c r="G112" s="90" t="s">
        <v>4</v>
      </c>
      <c r="H112" s="90" t="s">
        <v>104</v>
      </c>
      <c r="I112" s="85">
        <f t="shared" si="14"/>
        <v>4</v>
      </c>
    </row>
    <row r="113" spans="1:9" ht="28.8" x14ac:dyDescent="0.3">
      <c r="A113" s="85">
        <f t="shared" si="10"/>
        <v>33</v>
      </c>
      <c r="B113" s="85">
        <f t="shared" si="15"/>
        <v>56</v>
      </c>
      <c r="C113" s="85" t="str">
        <f t="shared" si="11"/>
        <v/>
      </c>
      <c r="D113" s="85">
        <v>2</v>
      </c>
      <c r="E113" s="29">
        <f t="shared" si="13"/>
        <v>88</v>
      </c>
      <c r="F113" s="89" t="s">
        <v>98</v>
      </c>
      <c r="G113" s="90" t="s">
        <v>301</v>
      </c>
      <c r="H113" s="90" t="s">
        <v>105</v>
      </c>
      <c r="I113" s="85">
        <f t="shared" si="14"/>
        <v>5</v>
      </c>
    </row>
    <row r="114" spans="1:9" x14ac:dyDescent="0.3">
      <c r="A114" s="85" t="str">
        <f t="shared" si="10"/>
        <v/>
      </c>
      <c r="B114" s="85">
        <f t="shared" si="15"/>
        <v>57</v>
      </c>
      <c r="C114" s="85">
        <f t="shared" si="11"/>
        <v>24</v>
      </c>
      <c r="D114" s="85">
        <v>1</v>
      </c>
      <c r="E114" s="29">
        <f t="shared" si="13"/>
        <v>89</v>
      </c>
      <c r="F114" s="89" t="s">
        <v>99</v>
      </c>
      <c r="G114" s="90" t="s">
        <v>354</v>
      </c>
      <c r="H114" s="90" t="s">
        <v>102</v>
      </c>
      <c r="I114" s="85">
        <f t="shared" si="14"/>
        <v>2</v>
      </c>
    </row>
    <row r="115" spans="1:9" ht="28.8" x14ac:dyDescent="0.3">
      <c r="A115" s="85" t="str">
        <f t="shared" si="10"/>
        <v/>
      </c>
      <c r="B115" s="85">
        <f t="shared" si="15"/>
        <v>57</v>
      </c>
      <c r="C115" s="85">
        <f t="shared" si="11"/>
        <v>24</v>
      </c>
      <c r="D115" s="85">
        <v>2</v>
      </c>
      <c r="E115" s="29">
        <f t="shared" si="13"/>
        <v>89</v>
      </c>
      <c r="F115" s="89" t="s">
        <v>100</v>
      </c>
      <c r="G115" s="90" t="s">
        <v>247</v>
      </c>
      <c r="H115" s="90" t="s">
        <v>103</v>
      </c>
      <c r="I115" s="85">
        <f t="shared" si="14"/>
        <v>3</v>
      </c>
    </row>
    <row r="116" spans="1:9" ht="28.8" x14ac:dyDescent="0.3">
      <c r="A116" s="85">
        <f t="shared" si="10"/>
        <v>34</v>
      </c>
      <c r="B116" s="85">
        <f t="shared" si="15"/>
        <v>58</v>
      </c>
      <c r="C116" s="85" t="str">
        <f t="shared" si="11"/>
        <v/>
      </c>
      <c r="D116" s="85">
        <v>1</v>
      </c>
      <c r="E116" s="29">
        <f t="shared" si="13"/>
        <v>90</v>
      </c>
      <c r="F116" s="89" t="s">
        <v>97</v>
      </c>
      <c r="G116" s="90" t="s">
        <v>206</v>
      </c>
      <c r="H116" s="90" t="s">
        <v>104</v>
      </c>
      <c r="I116" s="85">
        <f t="shared" si="14"/>
        <v>4</v>
      </c>
    </row>
    <row r="117" spans="1:9" ht="28.8" x14ac:dyDescent="0.3">
      <c r="A117" s="85">
        <f t="shared" si="10"/>
        <v>34</v>
      </c>
      <c r="B117" s="85">
        <f t="shared" si="15"/>
        <v>58</v>
      </c>
      <c r="C117" s="85" t="str">
        <f t="shared" si="11"/>
        <v/>
      </c>
      <c r="D117" s="85">
        <v>2</v>
      </c>
      <c r="E117" s="29">
        <f t="shared" si="13"/>
        <v>90</v>
      </c>
      <c r="F117" s="89" t="s">
        <v>98</v>
      </c>
      <c r="G117" s="90" t="s">
        <v>231</v>
      </c>
      <c r="H117" s="90" t="s">
        <v>105</v>
      </c>
      <c r="I117" s="85">
        <f t="shared" si="14"/>
        <v>5</v>
      </c>
    </row>
    <row r="118" spans="1:9" ht="28.8" x14ac:dyDescent="0.3">
      <c r="A118" s="85">
        <f t="shared" si="10"/>
        <v>35</v>
      </c>
      <c r="B118" s="85">
        <f t="shared" si="15"/>
        <v>59</v>
      </c>
      <c r="C118" s="85" t="str">
        <f t="shared" si="11"/>
        <v/>
      </c>
      <c r="D118" s="85">
        <v>1</v>
      </c>
      <c r="E118" s="29">
        <f t="shared" si="13"/>
        <v>93</v>
      </c>
      <c r="F118" s="89" t="s">
        <v>97</v>
      </c>
      <c r="G118" s="90" t="s">
        <v>269</v>
      </c>
      <c r="H118" s="90" t="s">
        <v>104</v>
      </c>
      <c r="I118" s="85">
        <f t="shared" si="14"/>
        <v>4</v>
      </c>
    </row>
    <row r="119" spans="1:9" ht="28.8" x14ac:dyDescent="0.3">
      <c r="A119" s="85">
        <f t="shared" si="10"/>
        <v>35</v>
      </c>
      <c r="B119" s="85">
        <f t="shared" si="15"/>
        <v>59</v>
      </c>
      <c r="C119" s="85" t="str">
        <f t="shared" si="11"/>
        <v/>
      </c>
      <c r="D119" s="85">
        <v>2</v>
      </c>
      <c r="E119" s="29">
        <f t="shared" si="13"/>
        <v>93</v>
      </c>
      <c r="F119" s="89" t="s">
        <v>98</v>
      </c>
      <c r="G119" s="90" t="s">
        <v>301</v>
      </c>
      <c r="H119" s="90" t="s">
        <v>105</v>
      </c>
      <c r="I119" s="85">
        <f t="shared" si="14"/>
        <v>5</v>
      </c>
    </row>
    <row r="120" spans="1:9" x14ac:dyDescent="0.3">
      <c r="A120" s="85" t="str">
        <f t="shared" si="10"/>
        <v/>
      </c>
      <c r="B120" s="85">
        <f t="shared" si="15"/>
        <v>60</v>
      </c>
      <c r="C120" s="85">
        <f t="shared" si="11"/>
        <v>25</v>
      </c>
      <c r="D120" s="85">
        <v>1</v>
      </c>
      <c r="E120" s="29">
        <f t="shared" si="13"/>
        <v>94</v>
      </c>
      <c r="F120" s="89" t="s">
        <v>99</v>
      </c>
      <c r="G120" s="90" t="s">
        <v>355</v>
      </c>
      <c r="H120" s="90" t="s">
        <v>102</v>
      </c>
      <c r="I120" s="85">
        <f t="shared" si="14"/>
        <v>2</v>
      </c>
    </row>
    <row r="121" spans="1:9" ht="28.8" x14ac:dyDescent="0.3">
      <c r="A121" s="85" t="str">
        <f t="shared" si="10"/>
        <v/>
      </c>
      <c r="B121" s="85">
        <f t="shared" si="15"/>
        <v>60</v>
      </c>
      <c r="C121" s="85">
        <f t="shared" si="11"/>
        <v>25</v>
      </c>
      <c r="D121" s="85">
        <v>2</v>
      </c>
      <c r="E121" s="29">
        <f t="shared" si="13"/>
        <v>94</v>
      </c>
      <c r="F121" s="89" t="s">
        <v>100</v>
      </c>
      <c r="G121" s="90" t="s">
        <v>214</v>
      </c>
      <c r="H121" s="90" t="s">
        <v>103</v>
      </c>
      <c r="I121" s="85">
        <f t="shared" si="14"/>
        <v>3</v>
      </c>
    </row>
    <row r="122" spans="1:9" ht="28.8" x14ac:dyDescent="0.3">
      <c r="A122" s="85">
        <f t="shared" si="10"/>
        <v>36</v>
      </c>
      <c r="B122" s="85">
        <f t="shared" si="15"/>
        <v>61</v>
      </c>
      <c r="C122" s="85" t="str">
        <f t="shared" si="11"/>
        <v/>
      </c>
      <c r="D122" s="85">
        <v>1</v>
      </c>
      <c r="E122" s="29">
        <f t="shared" si="13"/>
        <v>95</v>
      </c>
      <c r="F122" s="89" t="s">
        <v>97</v>
      </c>
      <c r="G122" s="90" t="s">
        <v>269</v>
      </c>
      <c r="H122" s="90" t="s">
        <v>104</v>
      </c>
      <c r="I122" s="85">
        <f t="shared" si="14"/>
        <v>4</v>
      </c>
    </row>
    <row r="123" spans="1:9" ht="28.8" x14ac:dyDescent="0.3">
      <c r="A123" s="85">
        <f t="shared" si="10"/>
        <v>36</v>
      </c>
      <c r="B123" s="85">
        <f t="shared" si="15"/>
        <v>61</v>
      </c>
      <c r="C123" s="85" t="str">
        <f t="shared" si="11"/>
        <v/>
      </c>
      <c r="D123" s="85">
        <v>2</v>
      </c>
      <c r="E123" s="29">
        <f t="shared" si="13"/>
        <v>95</v>
      </c>
      <c r="F123" s="89" t="s">
        <v>98</v>
      </c>
      <c r="G123" s="90" t="s">
        <v>301</v>
      </c>
      <c r="H123" s="90" t="s">
        <v>105</v>
      </c>
      <c r="I123" s="85">
        <f t="shared" si="14"/>
        <v>5</v>
      </c>
    </row>
    <row r="124" spans="1:9" x14ac:dyDescent="0.3">
      <c r="A124" s="85" t="str">
        <f t="shared" si="10"/>
        <v/>
      </c>
      <c r="B124" s="85">
        <f t="shared" si="15"/>
        <v>62</v>
      </c>
      <c r="C124" s="85">
        <f t="shared" si="11"/>
        <v>26</v>
      </c>
      <c r="D124" s="85">
        <v>1</v>
      </c>
      <c r="E124" s="29">
        <f t="shared" si="13"/>
        <v>96</v>
      </c>
      <c r="F124" s="89" t="s">
        <v>99</v>
      </c>
      <c r="G124" s="90" t="s">
        <v>4</v>
      </c>
      <c r="H124" s="90" t="s">
        <v>102</v>
      </c>
      <c r="I124" s="85">
        <f t="shared" si="14"/>
        <v>2</v>
      </c>
    </row>
    <row r="125" spans="1:9" ht="28.8" x14ac:dyDescent="0.3">
      <c r="A125" s="85" t="str">
        <f t="shared" si="10"/>
        <v/>
      </c>
      <c r="B125" s="85">
        <f t="shared" si="15"/>
        <v>62</v>
      </c>
      <c r="C125" s="85">
        <f t="shared" si="11"/>
        <v>26</v>
      </c>
      <c r="D125" s="85">
        <v>2</v>
      </c>
      <c r="E125" s="29">
        <f t="shared" si="13"/>
        <v>96</v>
      </c>
      <c r="F125" s="89" t="s">
        <v>100</v>
      </c>
      <c r="G125" s="90" t="s">
        <v>251</v>
      </c>
      <c r="H125" s="90" t="s">
        <v>103</v>
      </c>
      <c r="I125" s="85">
        <f t="shared" si="14"/>
        <v>3</v>
      </c>
    </row>
    <row r="126" spans="1:9" ht="28.8" x14ac:dyDescent="0.3">
      <c r="A126" s="85">
        <f t="shared" si="10"/>
        <v>37</v>
      </c>
      <c r="B126" s="85">
        <f t="shared" si="15"/>
        <v>63</v>
      </c>
      <c r="C126" s="85" t="str">
        <f t="shared" si="11"/>
        <v/>
      </c>
      <c r="D126" s="85">
        <v>1</v>
      </c>
      <c r="E126" s="29">
        <f t="shared" si="13"/>
        <v>97</v>
      </c>
      <c r="F126" s="89" t="s">
        <v>97</v>
      </c>
      <c r="G126" s="90" t="s">
        <v>207</v>
      </c>
      <c r="H126" s="90" t="s">
        <v>104</v>
      </c>
      <c r="I126" s="85">
        <f t="shared" si="14"/>
        <v>4</v>
      </c>
    </row>
    <row r="127" spans="1:9" ht="28.8" x14ac:dyDescent="0.3">
      <c r="A127" s="85">
        <f t="shared" si="10"/>
        <v>37</v>
      </c>
      <c r="B127" s="85">
        <f t="shared" si="15"/>
        <v>63</v>
      </c>
      <c r="C127" s="85" t="str">
        <f t="shared" si="11"/>
        <v/>
      </c>
      <c r="D127" s="85">
        <v>2</v>
      </c>
      <c r="E127" s="29">
        <f t="shared" si="13"/>
        <v>97</v>
      </c>
      <c r="F127" s="89" t="s">
        <v>98</v>
      </c>
      <c r="G127" s="90" t="s">
        <v>301</v>
      </c>
      <c r="H127" s="90" t="s">
        <v>105</v>
      </c>
      <c r="I127" s="85">
        <f t="shared" si="14"/>
        <v>5</v>
      </c>
    </row>
    <row r="128" spans="1:9" ht="28.8" x14ac:dyDescent="0.3">
      <c r="A128" s="85">
        <f t="shared" si="10"/>
        <v>38</v>
      </c>
      <c r="B128" s="85">
        <f t="shared" si="15"/>
        <v>64</v>
      </c>
      <c r="C128" s="85" t="str">
        <f t="shared" si="11"/>
        <v/>
      </c>
      <c r="D128" s="85">
        <v>1</v>
      </c>
      <c r="E128" s="29">
        <f t="shared" si="13"/>
        <v>100</v>
      </c>
      <c r="F128" s="89" t="s">
        <v>97</v>
      </c>
      <c r="G128" s="90" t="s">
        <v>270</v>
      </c>
      <c r="H128" s="90" t="s">
        <v>104</v>
      </c>
      <c r="I128" s="85">
        <f t="shared" si="14"/>
        <v>4</v>
      </c>
    </row>
    <row r="129" spans="1:9" ht="28.8" x14ac:dyDescent="0.3">
      <c r="A129" s="85">
        <f t="shared" si="10"/>
        <v>38</v>
      </c>
      <c r="B129" s="85">
        <f t="shared" si="15"/>
        <v>64</v>
      </c>
      <c r="C129" s="85" t="str">
        <f t="shared" si="11"/>
        <v/>
      </c>
      <c r="D129" s="85">
        <v>2</v>
      </c>
      <c r="E129" s="29">
        <f t="shared" si="13"/>
        <v>100</v>
      </c>
      <c r="F129" s="89" t="s">
        <v>98</v>
      </c>
      <c r="G129" s="90" t="s">
        <v>301</v>
      </c>
      <c r="H129" s="90" t="s">
        <v>105</v>
      </c>
      <c r="I129" s="85">
        <f t="shared" si="14"/>
        <v>5</v>
      </c>
    </row>
    <row r="130" spans="1:9" x14ac:dyDescent="0.3">
      <c r="A130" s="85" t="str">
        <f t="shared" si="10"/>
        <v/>
      </c>
      <c r="B130" s="85">
        <f t="shared" si="15"/>
        <v>65</v>
      </c>
      <c r="C130" s="85">
        <f t="shared" si="11"/>
        <v>27</v>
      </c>
      <c r="D130" s="85">
        <v>1</v>
      </c>
      <c r="E130" s="29">
        <f t="shared" si="13"/>
        <v>101</v>
      </c>
      <c r="F130" s="89" t="s">
        <v>99</v>
      </c>
      <c r="G130" s="90" t="s">
        <v>356</v>
      </c>
      <c r="H130" s="90" t="s">
        <v>102</v>
      </c>
      <c r="I130" s="85">
        <f t="shared" si="14"/>
        <v>2</v>
      </c>
    </row>
    <row r="131" spans="1:9" ht="28.8" x14ac:dyDescent="0.3">
      <c r="A131" s="85" t="str">
        <f t="shared" ref="A131:A161" si="16">VLOOKUP(B131,Calendar80,2)</f>
        <v/>
      </c>
      <c r="B131" s="85">
        <f t="shared" si="15"/>
        <v>65</v>
      </c>
      <c r="C131" s="85">
        <f t="shared" ref="C131:C161" si="17">VLOOKUP(B131,Calendar80,3,0)</f>
        <v>27</v>
      </c>
      <c r="D131" s="85">
        <v>2</v>
      </c>
      <c r="E131" s="29">
        <f t="shared" si="13"/>
        <v>101</v>
      </c>
      <c r="F131" s="89" t="s">
        <v>100</v>
      </c>
      <c r="G131" s="90" t="s">
        <v>252</v>
      </c>
      <c r="H131" s="90" t="s">
        <v>103</v>
      </c>
      <c r="I131" s="85">
        <f t="shared" si="14"/>
        <v>3</v>
      </c>
    </row>
    <row r="132" spans="1:9" ht="28.8" x14ac:dyDescent="0.3">
      <c r="A132" s="85">
        <f t="shared" si="16"/>
        <v>39</v>
      </c>
      <c r="B132" s="85">
        <f t="shared" si="15"/>
        <v>66</v>
      </c>
      <c r="C132" s="85" t="str">
        <f t="shared" si="17"/>
        <v/>
      </c>
      <c r="D132" s="85">
        <v>1</v>
      </c>
      <c r="E132" s="29">
        <f t="shared" si="13"/>
        <v>102</v>
      </c>
      <c r="F132" s="89" t="s">
        <v>97</v>
      </c>
      <c r="G132" s="90" t="s">
        <v>208</v>
      </c>
      <c r="H132" s="90" t="s">
        <v>104</v>
      </c>
      <c r="I132" s="85">
        <f t="shared" si="14"/>
        <v>4</v>
      </c>
    </row>
    <row r="133" spans="1:9" ht="28.8" x14ac:dyDescent="0.3">
      <c r="A133" s="85">
        <f t="shared" si="16"/>
        <v>39</v>
      </c>
      <c r="B133" s="85">
        <f t="shared" si="15"/>
        <v>66</v>
      </c>
      <c r="C133" s="85" t="str">
        <f t="shared" si="17"/>
        <v/>
      </c>
      <c r="D133" s="85">
        <v>2</v>
      </c>
      <c r="E133" s="29">
        <f t="shared" si="13"/>
        <v>102</v>
      </c>
      <c r="F133" s="89" t="s">
        <v>98</v>
      </c>
      <c r="G133" s="90" t="s">
        <v>230</v>
      </c>
      <c r="H133" s="90" t="s">
        <v>105</v>
      </c>
      <c r="I133" s="85">
        <f t="shared" si="14"/>
        <v>5</v>
      </c>
    </row>
    <row r="134" spans="1:9" x14ac:dyDescent="0.3">
      <c r="A134" s="85" t="str">
        <f t="shared" si="16"/>
        <v/>
      </c>
      <c r="B134" s="85">
        <f t="shared" si="15"/>
        <v>67</v>
      </c>
      <c r="C134" s="85">
        <f t="shared" si="17"/>
        <v>28</v>
      </c>
      <c r="D134" s="85">
        <v>1</v>
      </c>
      <c r="E134" s="29">
        <f t="shared" si="13"/>
        <v>103</v>
      </c>
      <c r="F134" s="89" t="s">
        <v>99</v>
      </c>
      <c r="G134" s="90" t="s">
        <v>367</v>
      </c>
      <c r="H134" s="90" t="s">
        <v>102</v>
      </c>
      <c r="I134" s="85">
        <f t="shared" si="14"/>
        <v>2</v>
      </c>
    </row>
    <row r="135" spans="1:9" ht="28.8" x14ac:dyDescent="0.3">
      <c r="A135" s="85" t="str">
        <f t="shared" si="16"/>
        <v/>
      </c>
      <c r="B135" s="85">
        <f t="shared" si="15"/>
        <v>67</v>
      </c>
      <c r="C135" s="85">
        <f t="shared" si="17"/>
        <v>28</v>
      </c>
      <c r="D135" s="85">
        <v>2</v>
      </c>
      <c r="E135" s="29">
        <f t="shared" si="13"/>
        <v>103</v>
      </c>
      <c r="F135" s="89" t="s">
        <v>100</v>
      </c>
      <c r="G135" s="90" t="s">
        <v>253</v>
      </c>
      <c r="H135" s="90" t="s">
        <v>103</v>
      </c>
      <c r="I135" s="85">
        <f t="shared" si="14"/>
        <v>3</v>
      </c>
    </row>
    <row r="136" spans="1:9" ht="28.8" x14ac:dyDescent="0.3">
      <c r="A136" s="85">
        <f t="shared" si="16"/>
        <v>40</v>
      </c>
      <c r="B136" s="85">
        <f t="shared" si="15"/>
        <v>68</v>
      </c>
      <c r="C136" s="85" t="str">
        <f t="shared" si="17"/>
        <v/>
      </c>
      <c r="D136" s="85">
        <v>1</v>
      </c>
      <c r="E136" s="29">
        <f t="shared" si="13"/>
        <v>107</v>
      </c>
      <c r="F136" s="89" t="s">
        <v>97</v>
      </c>
      <c r="G136" s="90" t="s">
        <v>271</v>
      </c>
      <c r="H136" s="90" t="s">
        <v>104</v>
      </c>
      <c r="I136" s="85">
        <f t="shared" si="14"/>
        <v>4</v>
      </c>
    </row>
    <row r="137" spans="1:9" ht="28.8" x14ac:dyDescent="0.3">
      <c r="A137" s="85">
        <f t="shared" si="16"/>
        <v>40</v>
      </c>
      <c r="B137" s="85">
        <f t="shared" si="15"/>
        <v>68</v>
      </c>
      <c r="C137" s="85" t="str">
        <f t="shared" si="17"/>
        <v/>
      </c>
      <c r="D137" s="85">
        <v>2</v>
      </c>
      <c r="E137" s="29">
        <f t="shared" si="13"/>
        <v>107</v>
      </c>
      <c r="F137" s="89" t="s">
        <v>98</v>
      </c>
      <c r="G137" s="90" t="s">
        <v>302</v>
      </c>
      <c r="H137" s="90" t="s">
        <v>105</v>
      </c>
      <c r="I137" s="85">
        <f t="shared" si="14"/>
        <v>5</v>
      </c>
    </row>
    <row r="138" spans="1:9" x14ac:dyDescent="0.3">
      <c r="A138" s="85" t="str">
        <f t="shared" si="16"/>
        <v/>
      </c>
      <c r="B138" s="85">
        <f t="shared" si="15"/>
        <v>69</v>
      </c>
      <c r="C138" s="85">
        <f t="shared" si="17"/>
        <v>29</v>
      </c>
      <c r="D138" s="85">
        <v>1</v>
      </c>
      <c r="E138" s="29">
        <f t="shared" si="13"/>
        <v>108</v>
      </c>
      <c r="F138" s="89" t="s">
        <v>99</v>
      </c>
      <c r="G138" s="90" t="s">
        <v>357</v>
      </c>
      <c r="H138" s="90" t="s">
        <v>102</v>
      </c>
      <c r="I138" s="85">
        <f t="shared" si="14"/>
        <v>2</v>
      </c>
    </row>
    <row r="139" spans="1:9" ht="28.8" x14ac:dyDescent="0.3">
      <c r="A139" s="85" t="str">
        <f t="shared" si="16"/>
        <v/>
      </c>
      <c r="B139" s="85">
        <f t="shared" si="15"/>
        <v>69</v>
      </c>
      <c r="C139" s="85">
        <f t="shared" si="17"/>
        <v>29</v>
      </c>
      <c r="D139" s="85">
        <v>2</v>
      </c>
      <c r="E139" s="29">
        <f t="shared" si="13"/>
        <v>108</v>
      </c>
      <c r="F139" s="89" t="s">
        <v>100</v>
      </c>
      <c r="G139" s="90" t="s">
        <v>254</v>
      </c>
      <c r="H139" s="90" t="s">
        <v>103</v>
      </c>
      <c r="I139" s="85">
        <f t="shared" si="14"/>
        <v>3</v>
      </c>
    </row>
    <row r="140" spans="1:9" ht="28.8" x14ac:dyDescent="0.3">
      <c r="A140" s="85">
        <f t="shared" si="16"/>
        <v>41</v>
      </c>
      <c r="B140" s="85">
        <f t="shared" si="15"/>
        <v>70</v>
      </c>
      <c r="C140" s="85" t="str">
        <f t="shared" si="17"/>
        <v/>
      </c>
      <c r="D140" s="85">
        <v>1</v>
      </c>
      <c r="E140" s="29">
        <f t="shared" si="13"/>
        <v>109</v>
      </c>
      <c r="F140" s="89" t="s">
        <v>97</v>
      </c>
      <c r="G140" s="90" t="s">
        <v>271</v>
      </c>
      <c r="H140" s="90" t="s">
        <v>104</v>
      </c>
      <c r="I140" s="85">
        <f t="shared" si="14"/>
        <v>4</v>
      </c>
    </row>
    <row r="141" spans="1:9" ht="28.8" x14ac:dyDescent="0.3">
      <c r="A141" s="85">
        <f t="shared" si="16"/>
        <v>41</v>
      </c>
      <c r="B141" s="85">
        <f t="shared" si="15"/>
        <v>70</v>
      </c>
      <c r="C141" s="85" t="str">
        <f t="shared" si="17"/>
        <v/>
      </c>
      <c r="D141" s="85">
        <v>2</v>
      </c>
      <c r="E141" s="29">
        <f t="shared" si="13"/>
        <v>109</v>
      </c>
      <c r="F141" s="89" t="s">
        <v>98</v>
      </c>
      <c r="G141" s="90" t="s">
        <v>302</v>
      </c>
      <c r="H141" s="90" t="s">
        <v>105</v>
      </c>
      <c r="I141" s="85">
        <f t="shared" si="14"/>
        <v>5</v>
      </c>
    </row>
    <row r="142" spans="1:9" x14ac:dyDescent="0.3">
      <c r="A142" s="85" t="str">
        <f t="shared" si="16"/>
        <v/>
      </c>
      <c r="B142" s="85">
        <f t="shared" si="15"/>
        <v>71</v>
      </c>
      <c r="C142" s="85">
        <f t="shared" si="17"/>
        <v>30</v>
      </c>
      <c r="D142" s="85">
        <v>1</v>
      </c>
      <c r="E142" s="29">
        <f t="shared" si="13"/>
        <v>110</v>
      </c>
      <c r="F142" s="89" t="s">
        <v>99</v>
      </c>
      <c r="G142" s="90" t="s">
        <v>229</v>
      </c>
      <c r="H142" s="90" t="s">
        <v>102</v>
      </c>
      <c r="I142" s="85">
        <f t="shared" si="14"/>
        <v>2</v>
      </c>
    </row>
    <row r="143" spans="1:9" ht="28.8" x14ac:dyDescent="0.3">
      <c r="A143" s="85" t="str">
        <f t="shared" si="16"/>
        <v/>
      </c>
      <c r="B143" s="85">
        <f t="shared" si="15"/>
        <v>71</v>
      </c>
      <c r="C143" s="85">
        <f t="shared" si="17"/>
        <v>30</v>
      </c>
      <c r="D143" s="85">
        <v>2</v>
      </c>
      <c r="E143" s="29">
        <f t="shared" si="13"/>
        <v>110</v>
      </c>
      <c r="F143" s="89" t="s">
        <v>100</v>
      </c>
      <c r="G143" s="90" t="s">
        <v>250</v>
      </c>
      <c r="H143" s="90" t="s">
        <v>103</v>
      </c>
      <c r="I143" s="85">
        <f t="shared" si="14"/>
        <v>3</v>
      </c>
    </row>
    <row r="144" spans="1:9" ht="28.8" x14ac:dyDescent="0.3">
      <c r="A144" s="85">
        <f t="shared" si="16"/>
        <v>42</v>
      </c>
      <c r="B144" s="85">
        <f t="shared" si="15"/>
        <v>72</v>
      </c>
      <c r="C144" s="85" t="str">
        <f t="shared" si="17"/>
        <v/>
      </c>
      <c r="D144" s="85">
        <v>1</v>
      </c>
      <c r="E144" s="29">
        <f t="shared" si="13"/>
        <v>111</v>
      </c>
      <c r="F144" s="89" t="s">
        <v>97</v>
      </c>
      <c r="G144" s="90" t="s">
        <v>209</v>
      </c>
      <c r="H144" s="90" t="s">
        <v>104</v>
      </c>
      <c r="I144" s="85">
        <f t="shared" si="14"/>
        <v>4</v>
      </c>
    </row>
    <row r="145" spans="1:9" ht="28.8" x14ac:dyDescent="0.3">
      <c r="A145" s="85">
        <f t="shared" si="16"/>
        <v>42</v>
      </c>
      <c r="B145" s="85">
        <f t="shared" si="15"/>
        <v>72</v>
      </c>
      <c r="C145" s="85" t="str">
        <f t="shared" si="17"/>
        <v/>
      </c>
      <c r="D145" s="85">
        <v>2</v>
      </c>
      <c r="E145" s="29">
        <f t="shared" si="13"/>
        <v>111</v>
      </c>
      <c r="F145" s="89" t="s">
        <v>98</v>
      </c>
      <c r="G145" s="90" t="s">
        <v>302</v>
      </c>
      <c r="H145" s="90" t="s">
        <v>105</v>
      </c>
      <c r="I145" s="85">
        <f t="shared" si="14"/>
        <v>5</v>
      </c>
    </row>
    <row r="146" spans="1:9" ht="28.8" x14ac:dyDescent="0.3">
      <c r="A146" s="85">
        <f t="shared" si="16"/>
        <v>43</v>
      </c>
      <c r="B146" s="85">
        <f t="shared" si="15"/>
        <v>73</v>
      </c>
      <c r="C146" s="85" t="str">
        <f t="shared" si="17"/>
        <v/>
      </c>
      <c r="D146" s="85">
        <v>1</v>
      </c>
      <c r="E146" s="29">
        <f t="shared" si="13"/>
        <v>114</v>
      </c>
      <c r="F146" s="89" t="s">
        <v>97</v>
      </c>
      <c r="G146" s="90" t="s">
        <v>272</v>
      </c>
      <c r="H146" s="90" t="s">
        <v>104</v>
      </c>
      <c r="I146" s="85">
        <f t="shared" si="14"/>
        <v>4</v>
      </c>
    </row>
    <row r="147" spans="1:9" ht="28.8" x14ac:dyDescent="0.3">
      <c r="A147" s="85">
        <f t="shared" si="16"/>
        <v>43</v>
      </c>
      <c r="B147" s="85">
        <f t="shared" si="15"/>
        <v>73</v>
      </c>
      <c r="C147" s="85" t="str">
        <f t="shared" si="17"/>
        <v/>
      </c>
      <c r="D147" s="85">
        <v>2</v>
      </c>
      <c r="E147" s="29">
        <f t="shared" ref="E147:E161" si="18">VLOOKUP(B147,Calendar80,4,0)</f>
        <v>114</v>
      </c>
      <c r="F147" s="89" t="s">
        <v>98</v>
      </c>
      <c r="G147" s="90" t="s">
        <v>302</v>
      </c>
      <c r="H147" s="90" t="s">
        <v>105</v>
      </c>
      <c r="I147" s="85">
        <f t="shared" ref="I147:I161" si="19">MATCH(H147,CLO,0)</f>
        <v>5</v>
      </c>
    </row>
    <row r="148" spans="1:9" x14ac:dyDescent="0.3">
      <c r="A148" s="85" t="str">
        <f t="shared" si="16"/>
        <v/>
      </c>
      <c r="B148" s="85">
        <f t="shared" si="15"/>
        <v>74</v>
      </c>
      <c r="C148" s="85">
        <f t="shared" si="17"/>
        <v>31</v>
      </c>
      <c r="D148" s="85">
        <v>1</v>
      </c>
      <c r="E148" s="29">
        <f t="shared" si="18"/>
        <v>115</v>
      </c>
      <c r="F148" s="89" t="s">
        <v>99</v>
      </c>
      <c r="G148" s="90" t="s">
        <v>358</v>
      </c>
      <c r="H148" s="90" t="s">
        <v>102</v>
      </c>
      <c r="I148" s="85">
        <f t="shared" si="19"/>
        <v>2</v>
      </c>
    </row>
    <row r="149" spans="1:9" ht="28.8" x14ac:dyDescent="0.3">
      <c r="A149" s="85" t="str">
        <f t="shared" si="16"/>
        <v/>
      </c>
      <c r="B149" s="85">
        <f t="shared" si="15"/>
        <v>74</v>
      </c>
      <c r="C149" s="85">
        <f t="shared" si="17"/>
        <v>31</v>
      </c>
      <c r="D149" s="85">
        <v>2</v>
      </c>
      <c r="E149" s="29">
        <f t="shared" si="18"/>
        <v>115</v>
      </c>
      <c r="F149" s="89" t="s">
        <v>100</v>
      </c>
      <c r="G149" s="90" t="s">
        <v>212</v>
      </c>
      <c r="H149" s="90" t="s">
        <v>103</v>
      </c>
      <c r="I149" s="85">
        <f t="shared" si="19"/>
        <v>3</v>
      </c>
    </row>
    <row r="150" spans="1:9" ht="28.8" x14ac:dyDescent="0.3">
      <c r="A150" s="85">
        <f t="shared" si="16"/>
        <v>44</v>
      </c>
      <c r="B150" s="85">
        <f t="shared" si="15"/>
        <v>75</v>
      </c>
      <c r="C150" s="85" t="str">
        <f t="shared" si="17"/>
        <v/>
      </c>
      <c r="D150" s="85">
        <v>1</v>
      </c>
      <c r="E150" s="29">
        <f t="shared" si="18"/>
        <v>116</v>
      </c>
      <c r="F150" s="89" t="s">
        <v>97</v>
      </c>
      <c r="G150" s="90" t="s">
        <v>272</v>
      </c>
      <c r="H150" s="90" t="s">
        <v>104</v>
      </c>
      <c r="I150" s="85">
        <f t="shared" si="19"/>
        <v>4</v>
      </c>
    </row>
    <row r="151" spans="1:9" ht="28.8" x14ac:dyDescent="0.3">
      <c r="A151" s="85">
        <f t="shared" si="16"/>
        <v>44</v>
      </c>
      <c r="B151" s="85">
        <f t="shared" ref="B151:B161" si="20">B149+1</f>
        <v>75</v>
      </c>
      <c r="C151" s="85" t="str">
        <f t="shared" si="17"/>
        <v/>
      </c>
      <c r="D151" s="85">
        <v>2</v>
      </c>
      <c r="E151" s="29">
        <f t="shared" si="18"/>
        <v>116</v>
      </c>
      <c r="F151" s="89" t="s">
        <v>98</v>
      </c>
      <c r="G151" s="90" t="s">
        <v>302</v>
      </c>
      <c r="H151" s="90" t="s">
        <v>105</v>
      </c>
      <c r="I151" s="85">
        <f t="shared" si="19"/>
        <v>5</v>
      </c>
    </row>
    <row r="152" spans="1:9" x14ac:dyDescent="0.3">
      <c r="A152" s="85" t="str">
        <f t="shared" si="16"/>
        <v/>
      </c>
      <c r="B152" s="85">
        <f t="shared" si="20"/>
        <v>76</v>
      </c>
      <c r="C152" s="85">
        <f t="shared" si="17"/>
        <v>32</v>
      </c>
      <c r="D152" s="85">
        <v>1</v>
      </c>
      <c r="E152" s="29">
        <f t="shared" si="18"/>
        <v>117</v>
      </c>
      <c r="F152" s="89" t="s">
        <v>99</v>
      </c>
      <c r="G152" s="90" t="s">
        <v>359</v>
      </c>
      <c r="H152" s="90" t="s">
        <v>102</v>
      </c>
      <c r="I152" s="85">
        <f t="shared" si="19"/>
        <v>2</v>
      </c>
    </row>
    <row r="153" spans="1:9" ht="28.8" x14ac:dyDescent="0.3">
      <c r="A153" s="85" t="str">
        <f t="shared" si="16"/>
        <v/>
      </c>
      <c r="B153" s="85">
        <f t="shared" si="20"/>
        <v>76</v>
      </c>
      <c r="C153" s="85">
        <f t="shared" si="17"/>
        <v>32</v>
      </c>
      <c r="D153" s="85">
        <v>2</v>
      </c>
      <c r="E153" s="29">
        <f t="shared" si="18"/>
        <v>117</v>
      </c>
      <c r="F153" s="89" t="s">
        <v>100</v>
      </c>
      <c r="G153" s="90" t="s">
        <v>255</v>
      </c>
      <c r="H153" s="90" t="s">
        <v>103</v>
      </c>
      <c r="I153" s="85">
        <f t="shared" si="19"/>
        <v>3</v>
      </c>
    </row>
    <row r="154" spans="1:9" ht="28.8" x14ac:dyDescent="0.3">
      <c r="A154" s="85">
        <f t="shared" si="16"/>
        <v>45</v>
      </c>
      <c r="B154" s="85">
        <f t="shared" si="20"/>
        <v>77</v>
      </c>
      <c r="C154" s="85" t="str">
        <f t="shared" si="17"/>
        <v/>
      </c>
      <c r="D154" s="85">
        <v>1</v>
      </c>
      <c r="E154" s="29">
        <f t="shared" si="18"/>
        <v>118</v>
      </c>
      <c r="F154" s="89" t="s">
        <v>97</v>
      </c>
      <c r="G154" s="90" t="s">
        <v>210</v>
      </c>
      <c r="H154" s="90" t="s">
        <v>104</v>
      </c>
      <c r="I154" s="85">
        <f t="shared" si="19"/>
        <v>4</v>
      </c>
    </row>
    <row r="155" spans="1:9" ht="28.8" x14ac:dyDescent="0.3">
      <c r="A155" s="85">
        <f t="shared" si="16"/>
        <v>45</v>
      </c>
      <c r="B155" s="85">
        <f t="shared" si="20"/>
        <v>77</v>
      </c>
      <c r="C155" s="85" t="str">
        <f t="shared" si="17"/>
        <v/>
      </c>
      <c r="D155" s="85">
        <v>2</v>
      </c>
      <c r="E155" s="29">
        <f t="shared" si="18"/>
        <v>118</v>
      </c>
      <c r="F155" s="89" t="s">
        <v>98</v>
      </c>
      <c r="G155" s="90" t="s">
        <v>225</v>
      </c>
      <c r="H155" s="90" t="s">
        <v>105</v>
      </c>
      <c r="I155" s="85">
        <f t="shared" si="19"/>
        <v>5</v>
      </c>
    </row>
    <row r="156" spans="1:9" ht="28.8" x14ac:dyDescent="0.3">
      <c r="A156" s="85">
        <f t="shared" si="16"/>
        <v>46</v>
      </c>
      <c r="B156" s="85">
        <f t="shared" si="20"/>
        <v>78</v>
      </c>
      <c r="C156" s="85" t="str">
        <f t="shared" si="17"/>
        <v/>
      </c>
      <c r="D156" s="85">
        <v>1</v>
      </c>
      <c r="E156" s="29">
        <f t="shared" si="18"/>
        <v>121</v>
      </c>
      <c r="F156" s="89" t="s">
        <v>97</v>
      </c>
      <c r="G156" s="90" t="s">
        <v>220</v>
      </c>
      <c r="H156" s="90" t="s">
        <v>104</v>
      </c>
      <c r="I156" s="85">
        <f t="shared" si="19"/>
        <v>4</v>
      </c>
    </row>
    <row r="157" spans="1:9" ht="28.8" x14ac:dyDescent="0.3">
      <c r="A157" s="85">
        <f t="shared" si="16"/>
        <v>46</v>
      </c>
      <c r="B157" s="85">
        <f t="shared" si="20"/>
        <v>78</v>
      </c>
      <c r="C157" s="85" t="str">
        <f t="shared" si="17"/>
        <v/>
      </c>
      <c r="D157" s="85">
        <v>2</v>
      </c>
      <c r="E157" s="29">
        <f t="shared" si="18"/>
        <v>121</v>
      </c>
      <c r="F157" s="89" t="s">
        <v>98</v>
      </c>
      <c r="G157" s="90" t="s">
        <v>222</v>
      </c>
      <c r="H157" s="90" t="s">
        <v>105</v>
      </c>
      <c r="I157" s="85">
        <f t="shared" si="19"/>
        <v>5</v>
      </c>
    </row>
    <row r="158" spans="1:9" x14ac:dyDescent="0.3">
      <c r="A158" s="85" t="str">
        <f t="shared" si="16"/>
        <v/>
      </c>
      <c r="B158" s="85">
        <f t="shared" si="20"/>
        <v>79</v>
      </c>
      <c r="C158" s="85">
        <f t="shared" si="17"/>
        <v>33</v>
      </c>
      <c r="D158" s="85">
        <v>1</v>
      </c>
      <c r="E158" s="29">
        <f t="shared" si="18"/>
        <v>122</v>
      </c>
      <c r="F158" s="89" t="s">
        <v>99</v>
      </c>
      <c r="G158" s="90" t="s">
        <v>221</v>
      </c>
      <c r="H158" s="90" t="s">
        <v>102</v>
      </c>
      <c r="I158" s="85">
        <f t="shared" si="19"/>
        <v>2</v>
      </c>
    </row>
    <row r="159" spans="1:9" ht="28.8" x14ac:dyDescent="0.3">
      <c r="A159" s="85" t="str">
        <f t="shared" si="16"/>
        <v/>
      </c>
      <c r="B159" s="85">
        <f t="shared" si="20"/>
        <v>79</v>
      </c>
      <c r="C159" s="85">
        <f t="shared" si="17"/>
        <v>33</v>
      </c>
      <c r="D159" s="85">
        <v>2</v>
      </c>
      <c r="E159" s="29">
        <f t="shared" si="18"/>
        <v>122</v>
      </c>
      <c r="F159" s="89" t="s">
        <v>100</v>
      </c>
      <c r="G159" s="90" t="s">
        <v>211</v>
      </c>
      <c r="H159" s="90" t="s">
        <v>103</v>
      </c>
      <c r="I159" s="85">
        <f t="shared" si="19"/>
        <v>3</v>
      </c>
    </row>
    <row r="160" spans="1:9" ht="28.8" x14ac:dyDescent="0.3">
      <c r="A160" s="85">
        <f t="shared" si="16"/>
        <v>47</v>
      </c>
      <c r="B160" s="85">
        <f t="shared" si="20"/>
        <v>80</v>
      </c>
      <c r="C160" s="85" t="str">
        <f t="shared" si="17"/>
        <v/>
      </c>
      <c r="D160" s="85">
        <v>1</v>
      </c>
      <c r="E160" s="29">
        <f t="shared" si="18"/>
        <v>123</v>
      </c>
      <c r="F160" s="89" t="s">
        <v>97</v>
      </c>
      <c r="G160" s="90" t="s">
        <v>224</v>
      </c>
      <c r="H160" s="90" t="s">
        <v>104</v>
      </c>
      <c r="I160" s="85">
        <f t="shared" si="19"/>
        <v>4</v>
      </c>
    </row>
    <row r="161" spans="1:9" ht="28.8" x14ac:dyDescent="0.3">
      <c r="A161" s="85">
        <f t="shared" si="16"/>
        <v>47</v>
      </c>
      <c r="B161" s="85">
        <f t="shared" si="20"/>
        <v>80</v>
      </c>
      <c r="C161" s="85" t="str">
        <f t="shared" si="17"/>
        <v/>
      </c>
      <c r="D161" s="85">
        <v>2</v>
      </c>
      <c r="E161" s="29">
        <f t="shared" si="18"/>
        <v>123</v>
      </c>
      <c r="F161" s="89" t="s">
        <v>98</v>
      </c>
      <c r="G161" s="90" t="s">
        <v>223</v>
      </c>
      <c r="H161" s="90" t="s">
        <v>105</v>
      </c>
      <c r="I161" s="85">
        <f t="shared" si="19"/>
        <v>5</v>
      </c>
    </row>
    <row r="162" spans="1:9" x14ac:dyDescent="0.3">
      <c r="B162" s="88"/>
      <c r="C162" s="88"/>
      <c r="D162" s="88"/>
      <c r="F162" s="92"/>
    </row>
    <row r="163" spans="1:9" x14ac:dyDescent="0.3">
      <c r="B163" s="88"/>
      <c r="C163" s="88"/>
      <c r="D163" s="88"/>
      <c r="F163" s="92"/>
    </row>
    <row r="164" spans="1:9" x14ac:dyDescent="0.3">
      <c r="B164" s="88"/>
      <c r="C164" s="88"/>
      <c r="D164" s="88"/>
      <c r="F164" s="92"/>
    </row>
    <row r="165" spans="1:9" x14ac:dyDescent="0.3">
      <c r="B165" s="88"/>
      <c r="C165" s="88"/>
      <c r="D165" s="88"/>
      <c r="F165" s="92"/>
    </row>
    <row r="166" spans="1:9" x14ac:dyDescent="0.3">
      <c r="B166" s="88"/>
      <c r="C166" s="88"/>
      <c r="D166" s="88"/>
    </row>
    <row r="167" spans="1:9" x14ac:dyDescent="0.3">
      <c r="B167" s="88"/>
      <c r="C167" s="88"/>
      <c r="D167" s="88"/>
    </row>
    <row r="168" spans="1:9" x14ac:dyDescent="0.3">
      <c r="B168" s="88"/>
      <c r="C168" s="88"/>
      <c r="D168" s="88"/>
    </row>
    <row r="169" spans="1:9" x14ac:dyDescent="0.3">
      <c r="B169" s="88"/>
      <c r="C169" s="88"/>
      <c r="D169" s="88"/>
    </row>
    <row r="170" spans="1:9" x14ac:dyDescent="0.3">
      <c r="B170" s="88"/>
      <c r="C170" s="88"/>
      <c r="D170" s="88"/>
    </row>
    <row r="171" spans="1:9" x14ac:dyDescent="0.3">
      <c r="B171" s="88"/>
      <c r="C171" s="88"/>
      <c r="D171" s="88"/>
    </row>
    <row r="172" spans="1:9" x14ac:dyDescent="0.3">
      <c r="B172" s="88"/>
      <c r="C172" s="88"/>
      <c r="D172" s="88"/>
    </row>
    <row r="173" spans="1:9" x14ac:dyDescent="0.3">
      <c r="B173" s="88"/>
      <c r="C173" s="88"/>
      <c r="D173" s="88"/>
    </row>
    <row r="174" spans="1:9" x14ac:dyDescent="0.3">
      <c r="B174" s="88"/>
      <c r="C174" s="88"/>
      <c r="D174" s="88"/>
    </row>
    <row r="175" spans="1:9" x14ac:dyDescent="0.3">
      <c r="B175" s="88"/>
      <c r="C175" s="88"/>
      <c r="D175" s="88"/>
    </row>
    <row r="176" spans="1:9" x14ac:dyDescent="0.3">
      <c r="B176" s="88"/>
      <c r="C176" s="88"/>
      <c r="D176" s="88"/>
    </row>
    <row r="177" spans="2:4" x14ac:dyDescent="0.3">
      <c r="B177" s="88"/>
      <c r="C177" s="88"/>
      <c r="D177" s="88"/>
    </row>
    <row r="178" spans="2:4" x14ac:dyDescent="0.3">
      <c r="B178" s="88"/>
      <c r="C178" s="88"/>
      <c r="D178" s="88"/>
    </row>
    <row r="179" spans="2:4" x14ac:dyDescent="0.3">
      <c r="B179" s="88"/>
      <c r="C179" s="88"/>
      <c r="D179" s="88"/>
    </row>
    <row r="180" spans="2:4" x14ac:dyDescent="0.3">
      <c r="B180" s="88"/>
      <c r="C180" s="88"/>
      <c r="D180" s="88"/>
    </row>
    <row r="181" spans="2:4" x14ac:dyDescent="0.3">
      <c r="B181" s="88"/>
      <c r="C181" s="88"/>
      <c r="D181" s="88"/>
    </row>
    <row r="182" spans="2:4" x14ac:dyDescent="0.3">
      <c r="B182" s="88"/>
      <c r="C182" s="88"/>
      <c r="D182" s="88"/>
    </row>
    <row r="183" spans="2:4" x14ac:dyDescent="0.3">
      <c r="B183" s="88"/>
      <c r="C183" s="88"/>
      <c r="D183" s="88"/>
    </row>
    <row r="184" spans="2:4" x14ac:dyDescent="0.3">
      <c r="B184" s="88"/>
      <c r="C184" s="88"/>
      <c r="D184" s="88"/>
    </row>
    <row r="185" spans="2:4" x14ac:dyDescent="0.3">
      <c r="B185" s="88"/>
      <c r="C185" s="88"/>
      <c r="D185" s="88"/>
    </row>
    <row r="186" spans="2:4" x14ac:dyDescent="0.3">
      <c r="B186" s="88"/>
      <c r="C186" s="88"/>
      <c r="D186" s="88"/>
    </row>
    <row r="187" spans="2:4" x14ac:dyDescent="0.3">
      <c r="B187" s="88"/>
      <c r="C187" s="88"/>
      <c r="D187" s="88"/>
    </row>
    <row r="188" spans="2:4" x14ac:dyDescent="0.3">
      <c r="B188" s="88"/>
      <c r="C188" s="88"/>
      <c r="D188" s="88"/>
    </row>
    <row r="189" spans="2:4" x14ac:dyDescent="0.3">
      <c r="B189" s="88"/>
      <c r="C189" s="88"/>
      <c r="D189" s="88"/>
    </row>
    <row r="190" spans="2:4" x14ac:dyDescent="0.3">
      <c r="B190" s="88"/>
      <c r="C190" s="88"/>
      <c r="D190" s="88"/>
    </row>
    <row r="191" spans="2:4" x14ac:dyDescent="0.3">
      <c r="B191" s="88"/>
      <c r="C191" s="88"/>
      <c r="D191" s="88"/>
    </row>
    <row r="192" spans="2:4" x14ac:dyDescent="0.3">
      <c r="B192" s="88"/>
      <c r="C192" s="88"/>
      <c r="D192" s="88"/>
    </row>
    <row r="193" spans="2:4" x14ac:dyDescent="0.3">
      <c r="B193" s="88"/>
      <c r="C193" s="88"/>
      <c r="D193" s="88"/>
    </row>
    <row r="194" spans="2:4" x14ac:dyDescent="0.3">
      <c r="B194" s="88"/>
      <c r="C194" s="88"/>
      <c r="D194" s="88"/>
    </row>
    <row r="195" spans="2:4" x14ac:dyDescent="0.3">
      <c r="B195" s="88"/>
      <c r="C195" s="88"/>
      <c r="D195" s="88"/>
    </row>
    <row r="196" spans="2:4" x14ac:dyDescent="0.3">
      <c r="B196" s="88"/>
      <c r="C196" s="88"/>
      <c r="D196" s="88"/>
    </row>
    <row r="197" spans="2:4" x14ac:dyDescent="0.3">
      <c r="B197" s="88"/>
      <c r="C197" s="88"/>
      <c r="D197" s="88"/>
    </row>
    <row r="198" spans="2:4" x14ac:dyDescent="0.3">
      <c r="B198" s="88"/>
      <c r="C198" s="88"/>
      <c r="D198" s="88"/>
    </row>
    <row r="199" spans="2:4" x14ac:dyDescent="0.3">
      <c r="B199" s="88"/>
      <c r="C199" s="88"/>
      <c r="D199" s="88"/>
    </row>
    <row r="200" spans="2:4" x14ac:dyDescent="0.3">
      <c r="B200" s="88"/>
      <c r="C200" s="88"/>
      <c r="D200" s="88"/>
    </row>
    <row r="201" spans="2:4" x14ac:dyDescent="0.3">
      <c r="B201" s="88"/>
      <c r="C201" s="88"/>
      <c r="D201" s="88"/>
    </row>
    <row r="202" spans="2:4" x14ac:dyDescent="0.3">
      <c r="B202" s="88"/>
      <c r="C202" s="88"/>
      <c r="D202" s="88"/>
    </row>
    <row r="203" spans="2:4" x14ac:dyDescent="0.3">
      <c r="B203" s="88"/>
      <c r="C203" s="88"/>
      <c r="D203" s="88"/>
    </row>
    <row r="204" spans="2:4" x14ac:dyDescent="0.3">
      <c r="B204" s="88"/>
      <c r="C204" s="88"/>
      <c r="D204" s="88"/>
    </row>
  </sheetData>
  <sheetProtection selectLockedCells="1"/>
  <dataValidations count="3">
    <dataValidation type="list" allowBlank="1" showInputMessage="1" showErrorMessage="1" sqref="F3 F5 F7 F9 F11:F161" xr:uid="{00000000-0002-0000-0000-000001000000}">
      <formula1>Units</formula1>
    </dataValidation>
    <dataValidation type="list" allowBlank="1" showInputMessage="1" showErrorMessage="1" sqref="H2:H161" xr:uid="{00000000-0002-0000-0000-000003000000}">
      <formula1>CLO</formula1>
    </dataValidation>
    <dataValidation type="list" allowBlank="1" showInputMessage="1" showErrorMessage="1" sqref="G8 G14 G18 G22 G26 G32 G36 G46 G52 G64 G60 G74 G80 G84 G90 G94 G104 G110 G114 G120 G152 G138 G148 G134 G130 G124 G100" xr:uid="{3F002D93-24CD-4AB2-811B-6E76798AA094}">
      <formula1>Labs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9"/>
  <sheetViews>
    <sheetView topLeftCell="C58" zoomScale="200" zoomScaleNormal="200" workbookViewId="0">
      <selection activeCell="C1" sqref="C1:F359"/>
    </sheetView>
  </sheetViews>
  <sheetFormatPr defaultColWidth="9.109375" defaultRowHeight="10.199999999999999" x14ac:dyDescent="0.2"/>
  <cols>
    <col min="1" max="2" width="9.109375" style="20" hidden="1" customWidth="1"/>
    <col min="3" max="3" width="16.6640625" style="61" customWidth="1"/>
    <col min="4" max="4" width="50.6640625" style="57" customWidth="1"/>
    <col min="5" max="5" width="8.6640625" style="20" customWidth="1"/>
    <col min="6" max="6" width="4.6640625" style="20" customWidth="1"/>
    <col min="7" max="7" width="10.33203125" style="20" bestFit="1" customWidth="1"/>
    <col min="8" max="9" width="9.109375" style="20"/>
    <col min="10" max="10" width="11.109375" style="20" bestFit="1" customWidth="1"/>
    <col min="11" max="16384" width="9.109375" style="20"/>
  </cols>
  <sheetData>
    <row r="1" spans="1:11" x14ac:dyDescent="0.2">
      <c r="B1" s="20" t="str">
        <f>VLOOKUP(A2,Running80,4,0)</f>
        <v/>
      </c>
      <c r="C1" s="56" t="str">
        <f>IF(B1&lt;&gt;0,"Week "&amp;B1,"No School")</f>
        <v xml:space="preserve">Week </v>
      </c>
    </row>
    <row r="2" spans="1:11" x14ac:dyDescent="0.2">
      <c r="A2" s="20">
        <v>2</v>
      </c>
      <c r="B2" s="20">
        <f>VLOOKUP(A2,Running80,2)</f>
        <v>1</v>
      </c>
      <c r="C2" s="58" t="str">
        <f>IF(ISNUMBER(B2),"Day "&amp;B2,"No School")</f>
        <v>Day 1</v>
      </c>
      <c r="D2" s="59">
        <f>VLOOKUP(A2,Running80,5)</f>
        <v>2</v>
      </c>
      <c r="E2" s="60"/>
      <c r="F2" s="60"/>
    </row>
    <row r="3" spans="1:11" x14ac:dyDescent="0.2">
      <c r="C3" s="61" t="s">
        <v>97</v>
      </c>
      <c r="D3" s="93" t="str">
        <f>IFERROR(VLOOKUP(A2,Course80,7,0),"")</f>
        <v>Math Functions/Engineering and Scientific Notation</v>
      </c>
      <c r="E3" s="61" t="s">
        <v>8</v>
      </c>
      <c r="F3" s="62">
        <f>IFERROR(VLOOKUP(A2,Course80,9,0),"")</f>
        <v>4</v>
      </c>
    </row>
    <row r="4" spans="1:11" x14ac:dyDescent="0.2">
      <c r="C4" s="61" t="s">
        <v>98</v>
      </c>
      <c r="D4" s="93" t="str">
        <f>IFERROR(IF(B2&lt;&gt;"",VLOOKUP(A2,Course80,7,1),""),"")</f>
        <v>Basic Tool Usage</v>
      </c>
      <c r="E4" s="61" t="s">
        <v>8</v>
      </c>
      <c r="F4" s="62">
        <f>IFERROR(VLOOKUP(A2,Course80,9,1),"")</f>
        <v>5</v>
      </c>
    </row>
    <row r="5" spans="1:11" x14ac:dyDescent="0.2">
      <c r="A5" s="20">
        <f>A2+1</f>
        <v>3</v>
      </c>
      <c r="B5" s="20">
        <f>VLOOKUP(A5,Running80,2)</f>
        <v>2</v>
      </c>
      <c r="C5" s="58" t="str">
        <f>IF(ISNUMBER(B5),"Day "&amp;B5,"No School")</f>
        <v>Day 2</v>
      </c>
      <c r="D5" s="59">
        <f>VLOOKUP(A5,Running80,5)</f>
        <v>3</v>
      </c>
      <c r="E5" s="60"/>
      <c r="F5" s="60"/>
    </row>
    <row r="6" spans="1:11" x14ac:dyDescent="0.2">
      <c r="C6" s="61" t="s">
        <v>99</v>
      </c>
      <c r="D6" s="93" t="str">
        <f>IFERROR(VLOOKUP(A5,Course80,7,0),"")</f>
        <v>TEST: Engineering and Scientific Notation</v>
      </c>
      <c r="E6" s="61" t="s">
        <v>8</v>
      </c>
      <c r="F6" s="62">
        <f>IFERROR(VLOOKUP(A5,Course80,9,0),"")</f>
        <v>4</v>
      </c>
    </row>
    <row r="7" spans="1:11" x14ac:dyDescent="0.2">
      <c r="C7" s="61" t="s">
        <v>100</v>
      </c>
      <c r="D7" s="93" t="str">
        <f>IFERROR(IF(B5&lt;&gt;"",VLOOKUP(A5,Course80,7,1),""),"")</f>
        <v>Drill and Tap</v>
      </c>
      <c r="E7" s="61" t="s">
        <v>8</v>
      </c>
      <c r="F7" s="62">
        <f>IFERROR(VLOOKUP(A5,Course80,9,1),"")</f>
        <v>5</v>
      </c>
    </row>
    <row r="8" spans="1:11" x14ac:dyDescent="0.2">
      <c r="A8" s="20">
        <f>A5+1</f>
        <v>4</v>
      </c>
      <c r="B8" s="20">
        <f>VLOOKUP(A8,Running80,2)</f>
        <v>3</v>
      </c>
      <c r="C8" s="58" t="str">
        <f>IF(ISNUMBER(B8),"Day "&amp;B8,"No School")</f>
        <v>Day 3</v>
      </c>
      <c r="D8" s="59">
        <f>VLOOKUP(A8,Running80,5)</f>
        <v>4</v>
      </c>
      <c r="E8" s="60"/>
      <c r="F8" s="60"/>
    </row>
    <row r="9" spans="1:11" x14ac:dyDescent="0.2">
      <c r="C9" s="61" t="s">
        <v>97</v>
      </c>
      <c r="D9" s="93" t="str">
        <f>IFERROR(VLOOKUP(A8,Course80,7,0),"")</f>
        <v>Atoms, Coulombs</v>
      </c>
      <c r="E9" s="61" t="s">
        <v>8</v>
      </c>
      <c r="F9" s="62">
        <f>IFERROR(VLOOKUP(A8,Course80,9,0),"")</f>
        <v>4</v>
      </c>
    </row>
    <row r="10" spans="1:11" x14ac:dyDescent="0.2">
      <c r="C10" s="61" t="s">
        <v>98</v>
      </c>
      <c r="D10" s="93" t="str">
        <f>IFERROR(IF(B8&lt;&gt;"",VLOOKUP(A8,Course80,7,1),""),"")</f>
        <v>Wirenuts, Pigtail Method</v>
      </c>
      <c r="E10" s="61" t="s">
        <v>8</v>
      </c>
      <c r="F10" s="62">
        <f>IFERROR(VLOOKUP(A8,Course80,9,1),"")</f>
        <v>5</v>
      </c>
    </row>
    <row r="11" spans="1:11" x14ac:dyDescent="0.2">
      <c r="A11" s="20">
        <f>A8+1</f>
        <v>5</v>
      </c>
      <c r="B11" s="20">
        <f>VLOOKUP(A11,Running80,2)</f>
        <v>4</v>
      </c>
      <c r="C11" s="58" t="str">
        <f>IF(ISNUMBER(B11),"Day "&amp;B11,"No School")</f>
        <v>Day 4</v>
      </c>
      <c r="D11" s="59">
        <f>VLOOKUP(A11,Running80,5)</f>
        <v>5</v>
      </c>
      <c r="E11" s="60"/>
      <c r="F11" s="60"/>
      <c r="H11" s="63"/>
      <c r="I11" s="63"/>
      <c r="J11" s="63"/>
      <c r="K11" s="63"/>
    </row>
    <row r="12" spans="1:11" x14ac:dyDescent="0.2">
      <c r="C12" s="61" t="s">
        <v>99</v>
      </c>
      <c r="D12" s="93" t="str">
        <f>IFERROR(VLOOKUP(A11,Course80,7,0),"")</f>
        <v>Ampere, Voltage</v>
      </c>
      <c r="E12" s="61" t="s">
        <v>8</v>
      </c>
      <c r="F12" s="62">
        <f>IFERROR(VLOOKUP(A11,Course80,9,0),"")</f>
        <v>4</v>
      </c>
      <c r="H12" s="63"/>
      <c r="I12" s="64"/>
      <c r="J12" s="65"/>
      <c r="K12" s="63"/>
    </row>
    <row r="13" spans="1:11" x14ac:dyDescent="0.2">
      <c r="C13" s="61" t="s">
        <v>100</v>
      </c>
      <c r="D13" s="93" t="str">
        <f>IFERROR(IF(B11&lt;&gt;"",VLOOKUP(A11,Course80,7,1),""),"")</f>
        <v>Duplex Recepticles</v>
      </c>
      <c r="E13" s="61" t="s">
        <v>8</v>
      </c>
      <c r="F13" s="62">
        <f>IFERROR(VLOOKUP(A11,Course80,9,1),"")</f>
        <v>5</v>
      </c>
      <c r="H13" s="63"/>
      <c r="I13" s="64"/>
      <c r="J13" s="65"/>
      <c r="K13" s="63"/>
    </row>
    <row r="14" spans="1:11" x14ac:dyDescent="0.2">
      <c r="A14" s="20">
        <f>A11+1</f>
        <v>6</v>
      </c>
      <c r="B14" s="20">
        <f>VLOOKUP(A14,Running80,2)</f>
        <v>5</v>
      </c>
      <c r="C14" s="58" t="str">
        <f>IF(ISNUMBER(B14),"Day "&amp;B14,"No School")</f>
        <v>Day 5</v>
      </c>
      <c r="D14" s="59">
        <f>VLOOKUP(A14,Running80,5)</f>
        <v>6</v>
      </c>
      <c r="E14" s="60"/>
      <c r="F14" s="60"/>
      <c r="H14" s="63"/>
      <c r="I14" s="64"/>
      <c r="J14" s="65"/>
      <c r="K14" s="63"/>
    </row>
    <row r="15" spans="1:11" x14ac:dyDescent="0.2">
      <c r="C15" s="61" t="s">
        <v>97</v>
      </c>
      <c r="D15" s="93" t="str">
        <f>IFERROR(VLOOKUP(A14,Course80,7,0),"")</f>
        <v>TEST: Intro to Electricity</v>
      </c>
      <c r="E15" s="61" t="s">
        <v>8</v>
      </c>
      <c r="F15" s="62">
        <f>IFERROR(VLOOKUP(A14,Course80,9,0),"")</f>
        <v>4</v>
      </c>
      <c r="H15" s="63"/>
      <c r="I15" s="63"/>
      <c r="J15" s="63"/>
      <c r="K15" s="63"/>
    </row>
    <row r="16" spans="1:11" x14ac:dyDescent="0.2">
      <c r="C16" s="61" t="s">
        <v>98</v>
      </c>
      <c r="D16" s="93" t="str">
        <f>IFERROR(IF(B14&lt;&gt;"",VLOOKUP(A14,Course80,7,1),""),"")</f>
        <v>HANDS-ON: Two Duplex Recepticles</v>
      </c>
      <c r="E16" s="61" t="s">
        <v>8</v>
      </c>
      <c r="F16" s="62">
        <f>IFERROR(VLOOKUP(A14,Course80,9,1),"")</f>
        <v>5</v>
      </c>
      <c r="H16" s="63"/>
      <c r="I16" s="63"/>
      <c r="J16" s="63"/>
      <c r="K16" s="63"/>
    </row>
    <row r="17" spans="1:11" x14ac:dyDescent="0.2">
      <c r="C17" s="58" t="s">
        <v>52</v>
      </c>
      <c r="D17" s="59" t="str">
        <f>C1</f>
        <v xml:space="preserve">Week </v>
      </c>
      <c r="E17" s="60"/>
      <c r="F17" s="60"/>
      <c r="H17" s="63"/>
      <c r="I17" s="63"/>
      <c r="J17" s="63"/>
      <c r="K17" s="63"/>
    </row>
    <row r="18" spans="1:11" x14ac:dyDescent="0.2">
      <c r="C18" s="61" t="s">
        <v>7</v>
      </c>
      <c r="D18" s="20" t="e">
        <f>VLOOKUP(B1,WklyHmwk17,7)</f>
        <v>#N/A</v>
      </c>
      <c r="H18" s="63"/>
      <c r="I18" s="63"/>
      <c r="J18" s="63"/>
      <c r="K18" s="63"/>
    </row>
    <row r="19" spans="1:11" x14ac:dyDescent="0.2">
      <c r="C19" s="61" t="s">
        <v>51</v>
      </c>
      <c r="D19" s="20" t="e">
        <f>VLOOKUP(B1,WklyJobs17,7)</f>
        <v>#N/A</v>
      </c>
      <c r="G19" s="63" t="str">
        <f>IF(ISERROR(INDEX(I12:J14,SMALL(IF(I12:I14=H12,ROW(I12:I14)),ROW(1:1)),2)),"",INDEX(I12:J14,SMALL(IF(I12:I14=B1,ROW(I12:I14)),ROW(1:1)),2))</f>
        <v/>
      </c>
      <c r="H19" s="63"/>
      <c r="I19" s="63"/>
      <c r="J19" s="63"/>
      <c r="K19" s="63"/>
    </row>
    <row r="21" spans="1:11" x14ac:dyDescent="0.2">
      <c r="B21" s="20" t="str">
        <f>VLOOKUP(A22,Running80,4,0)</f>
        <v/>
      </c>
      <c r="C21" s="56" t="str">
        <f>IF(B21&lt;&gt;0,"Week "&amp;B21,"No School")</f>
        <v xml:space="preserve">Week </v>
      </c>
    </row>
    <row r="22" spans="1:11" x14ac:dyDescent="0.2">
      <c r="A22" s="20">
        <f>A14+3</f>
        <v>9</v>
      </c>
      <c r="B22" s="20">
        <f>VLOOKUP(A22,Running80,2)</f>
        <v>6</v>
      </c>
      <c r="C22" s="58" t="str">
        <f>IF(ISNUMBER(B22),"Day "&amp;B22,"No School")</f>
        <v>Day 6</v>
      </c>
      <c r="D22" s="59">
        <f>VLOOKUP(A22,Running80,5)</f>
        <v>9</v>
      </c>
      <c r="E22" s="60"/>
      <c r="F22" s="60"/>
    </row>
    <row r="23" spans="1:11" x14ac:dyDescent="0.2">
      <c r="C23" s="61" t="s">
        <v>97</v>
      </c>
      <c r="D23" s="93" t="str">
        <f>IFERROR(VLOOKUP(A22,Course80,7,0),"")</f>
        <v>Watt's Law, Series Circuits</v>
      </c>
      <c r="E23" s="61" t="s">
        <v>8</v>
      </c>
      <c r="F23" s="62">
        <f>IFERROR(VLOOKUP(A22,Course80,9,0),"")</f>
        <v>4</v>
      </c>
    </row>
    <row r="24" spans="1:11" x14ac:dyDescent="0.2">
      <c r="C24" s="61" t="s">
        <v>98</v>
      </c>
      <c r="D24" s="93" t="str">
        <f>IFERROR(IF(B22&lt;&gt;"",VLOOKUP(A22,Course80,7,1),""),"")</f>
        <v>Single and Double Pole Switches</v>
      </c>
      <c r="E24" s="61" t="s">
        <v>8</v>
      </c>
      <c r="F24" s="62">
        <f>IFERROR(VLOOKUP(A22,Course80,9,1),"")</f>
        <v>5</v>
      </c>
    </row>
    <row r="25" spans="1:11" x14ac:dyDescent="0.2">
      <c r="A25" s="20">
        <f>A22+1</f>
        <v>10</v>
      </c>
      <c r="B25" s="20">
        <f>VLOOKUP(A25,Running80,2)</f>
        <v>7</v>
      </c>
      <c r="C25" s="58" t="str">
        <f>IF(ISNUMBER(B25),"Day "&amp;B25,"No School")</f>
        <v>Day 7</v>
      </c>
      <c r="D25" s="59">
        <f>VLOOKUP(A25,Running80,5)</f>
        <v>10</v>
      </c>
      <c r="E25" s="60"/>
      <c r="F25" s="60"/>
    </row>
    <row r="26" spans="1:11" x14ac:dyDescent="0.2">
      <c r="C26" s="61" t="s">
        <v>99</v>
      </c>
      <c r="D26" s="93" t="str">
        <f>IFERROR(VLOOKUP(A25,Course80,7,0),"")</f>
        <v>Series Circuits</v>
      </c>
      <c r="E26" s="61" t="s">
        <v>8</v>
      </c>
      <c r="F26" s="62">
        <f>IFERROR(VLOOKUP(A25,Course80,9,0),"")</f>
        <v>4</v>
      </c>
    </row>
    <row r="27" spans="1:11" x14ac:dyDescent="0.2">
      <c r="C27" s="61" t="s">
        <v>100</v>
      </c>
      <c r="D27" s="93" t="str">
        <f>IFERROR(IF(B25&lt;&gt;"",VLOOKUP(A25,Course80,7,1),""),"")</f>
        <v>Three-way circuits</v>
      </c>
      <c r="E27" s="61" t="s">
        <v>8</v>
      </c>
      <c r="F27" s="62">
        <f>IFERROR(VLOOKUP(A25,Course80,9,1),"")</f>
        <v>5</v>
      </c>
    </row>
    <row r="28" spans="1:11" x14ac:dyDescent="0.2">
      <c r="A28" s="20">
        <f>A25+1</f>
        <v>11</v>
      </c>
      <c r="B28" s="20">
        <f>VLOOKUP(A28,Running80,2)</f>
        <v>8</v>
      </c>
      <c r="C28" s="58" t="str">
        <f>IF(ISNUMBER(B28),"Day "&amp;B28,"No School")</f>
        <v>Day 8</v>
      </c>
      <c r="D28" s="59">
        <f>VLOOKUP(A28,Running80,5)</f>
        <v>11</v>
      </c>
      <c r="E28" s="60"/>
      <c r="F28" s="60"/>
    </row>
    <row r="29" spans="1:11" x14ac:dyDescent="0.2">
      <c r="C29" s="61" t="s">
        <v>97</v>
      </c>
      <c r="D29" s="93" t="str">
        <f>IFERROR(VLOOKUP(A28,Course80,7,0),"")</f>
        <v>TEST: Series Circuits</v>
      </c>
      <c r="E29" s="61" t="s">
        <v>8</v>
      </c>
      <c r="F29" s="62">
        <f>IFERROR(VLOOKUP(A28,Course80,9,0),"")</f>
        <v>4</v>
      </c>
    </row>
    <row r="30" spans="1:11" x14ac:dyDescent="0.2">
      <c r="C30" s="61" t="s">
        <v>98</v>
      </c>
      <c r="D30" s="93" t="str">
        <f>IFERROR(IF(B28&lt;&gt;"",VLOOKUP(A28,Course80,7,1),""),"")</f>
        <v>Residential Circuits</v>
      </c>
      <c r="E30" s="61" t="s">
        <v>8</v>
      </c>
      <c r="F30" s="62">
        <f>IFERROR(VLOOKUP(A28,Course80,9,1),"")</f>
        <v>5</v>
      </c>
    </row>
    <row r="31" spans="1:11" x14ac:dyDescent="0.2">
      <c r="A31" s="20">
        <f>A28+1</f>
        <v>12</v>
      </c>
      <c r="B31" s="20">
        <f>VLOOKUP(A31,Running80,2)</f>
        <v>9</v>
      </c>
      <c r="C31" s="58" t="str">
        <f>IF(ISNUMBER(B31),"Day "&amp;B31,"No School")</f>
        <v>Day 9</v>
      </c>
      <c r="D31" s="59">
        <f>VLOOKUP(A31,Running80,5)</f>
        <v>12</v>
      </c>
      <c r="E31" s="60"/>
      <c r="F31" s="60"/>
    </row>
    <row r="32" spans="1:11" x14ac:dyDescent="0.2">
      <c r="C32" s="61" t="s">
        <v>99</v>
      </c>
      <c r="D32" s="93" t="str">
        <f>IFERROR(VLOOKUP(A31,Course80,7,0),"")</f>
        <v>Parallel Circuits, Conductance Method</v>
      </c>
      <c r="E32" s="61" t="s">
        <v>8</v>
      </c>
      <c r="F32" s="62">
        <f>IFERROR(VLOOKUP(A31,Course80,9,0),"")</f>
        <v>4</v>
      </c>
    </row>
    <row r="33" spans="1:6" x14ac:dyDescent="0.2">
      <c r="C33" s="61" t="s">
        <v>100</v>
      </c>
      <c r="D33" s="93" t="str">
        <f>IFERROR(IF(B31&lt;&gt;"",VLOOKUP(A31,Course80,7,1),""),"")</f>
        <v>Residential Circuits</v>
      </c>
      <c r="E33" s="61" t="s">
        <v>8</v>
      </c>
      <c r="F33" s="62">
        <f>IFERROR(VLOOKUP(A31,Course80,9,1),"")</f>
        <v>5</v>
      </c>
    </row>
    <row r="34" spans="1:6" x14ac:dyDescent="0.2">
      <c r="A34" s="20">
        <f>A31+1</f>
        <v>13</v>
      </c>
      <c r="B34" s="20">
        <f>VLOOKUP(A34,Running80,2)</f>
        <v>10</v>
      </c>
      <c r="C34" s="58" t="str">
        <f>IF(ISNUMBER(B34),"Day "&amp;B34,"No School")</f>
        <v>Day 10</v>
      </c>
      <c r="D34" s="59">
        <f>VLOOKUP(A34,Running80,5)</f>
        <v>13</v>
      </c>
      <c r="E34" s="60"/>
      <c r="F34" s="60"/>
    </row>
    <row r="35" spans="1:6" x14ac:dyDescent="0.2">
      <c r="C35" s="61" t="s">
        <v>97</v>
      </c>
      <c r="D35" s="93" t="str">
        <f>IFERROR(VLOOKUP(A34,Course80,7,0),"")</f>
        <v>Parallel Circuits</v>
      </c>
      <c r="E35" s="61" t="s">
        <v>8</v>
      </c>
      <c r="F35" s="62">
        <f>IFERROR(VLOOKUP(A34,Course80,9,0),"")</f>
        <v>4</v>
      </c>
    </row>
    <row r="36" spans="1:6" x14ac:dyDescent="0.2">
      <c r="C36" s="61" t="s">
        <v>98</v>
      </c>
      <c r="D36" s="93" t="str">
        <f>IFERROR(IF(B34&lt;&gt;"",VLOOKUP(A34,Course80,7,1),""),"")</f>
        <v>Residential Circuits</v>
      </c>
      <c r="E36" s="61" t="s">
        <v>8</v>
      </c>
      <c r="F36" s="62">
        <f>IFERROR(VLOOKUP(A34,Course80,9,1),"")</f>
        <v>5</v>
      </c>
    </row>
    <row r="37" spans="1:6" x14ac:dyDescent="0.2">
      <c r="C37" s="58" t="s">
        <v>52</v>
      </c>
      <c r="D37" s="59" t="str">
        <f>C21</f>
        <v xml:space="preserve">Week </v>
      </c>
      <c r="E37" s="60"/>
      <c r="F37" s="60"/>
    </row>
    <row r="38" spans="1:6" x14ac:dyDescent="0.2">
      <c r="C38" s="61" t="s">
        <v>7</v>
      </c>
      <c r="D38" s="20" t="e">
        <f>VLOOKUP(B21,WklyHmwk17,7)</f>
        <v>#N/A</v>
      </c>
    </row>
    <row r="39" spans="1:6" x14ac:dyDescent="0.2">
      <c r="C39" s="61" t="s">
        <v>51</v>
      </c>
      <c r="D39" s="20" t="e">
        <f>VLOOKUP(B21,WklyJobs17,7)</f>
        <v>#N/A</v>
      </c>
    </row>
    <row r="41" spans="1:6" x14ac:dyDescent="0.2">
      <c r="B41" s="20" t="str">
        <f>VLOOKUP(A42,Running80,4,0)</f>
        <v/>
      </c>
      <c r="C41" s="56" t="str">
        <f>IF(B41&lt;&gt;0,"Week "&amp;B41,"No School")</f>
        <v xml:space="preserve">Week </v>
      </c>
    </row>
    <row r="42" spans="1:6" x14ac:dyDescent="0.2">
      <c r="A42" s="20">
        <f>A34+3</f>
        <v>16</v>
      </c>
      <c r="B42" s="20" t="str">
        <f>VLOOKUP(A42,Running80,2)</f>
        <v/>
      </c>
      <c r="C42" s="58" t="str">
        <f>IF(ISNUMBER(B42),"Day "&amp;B42,"No School")</f>
        <v>No School</v>
      </c>
      <c r="D42" s="59">
        <f>VLOOKUP(A42,Running80,5)</f>
        <v>16</v>
      </c>
      <c r="E42" s="60"/>
      <c r="F42" s="60"/>
    </row>
    <row r="43" spans="1:6" x14ac:dyDescent="0.2">
      <c r="C43" s="61" t="s">
        <v>97</v>
      </c>
      <c r="D43" s="93" t="str">
        <f>IFERROR(VLOOKUP(A42,Course80,7,0),"")</f>
        <v>Combination Circuits</v>
      </c>
      <c r="E43" s="61" t="s">
        <v>8</v>
      </c>
      <c r="F43" s="62">
        <f>IFERROR(VLOOKUP(A42,Course80,9,0),"")</f>
        <v>4</v>
      </c>
    </row>
    <row r="44" spans="1:6" x14ac:dyDescent="0.2">
      <c r="C44" s="61" t="s">
        <v>98</v>
      </c>
      <c r="D44" s="93" t="str">
        <f>IFERROR(IF(B42&lt;&gt;"",VLOOKUP(A42,Course80,7,1),""),"")</f>
        <v/>
      </c>
      <c r="E44" s="61" t="s">
        <v>8</v>
      </c>
      <c r="F44" s="62">
        <f>IFERROR(VLOOKUP(A42,Course80,9,1),"")</f>
        <v>5</v>
      </c>
    </row>
    <row r="45" spans="1:6" x14ac:dyDescent="0.2">
      <c r="A45" s="20">
        <f>A42+1</f>
        <v>17</v>
      </c>
      <c r="B45" s="20">
        <f>VLOOKUP(A45,Running80,2)</f>
        <v>11</v>
      </c>
      <c r="C45" s="58" t="str">
        <f>IF(ISNUMBER(B45),"Day "&amp;B45,"No School")</f>
        <v>Day 11</v>
      </c>
      <c r="D45" s="59">
        <f>VLOOKUP(A45,Running80,5)</f>
        <v>17</v>
      </c>
      <c r="E45" s="60"/>
      <c r="F45" s="60"/>
    </row>
    <row r="46" spans="1:6" x14ac:dyDescent="0.2">
      <c r="C46" s="61" t="s">
        <v>99</v>
      </c>
      <c r="D46" s="93" t="str">
        <f>IFERROR(VLOOKUP(A45,Course80,7,0),"")</f>
        <v>TEST: Combination Circuits</v>
      </c>
      <c r="E46" s="61" t="s">
        <v>8</v>
      </c>
      <c r="F46" s="62">
        <f>IFERROR(VLOOKUP(A45,Course80,9,0),"")</f>
        <v>4</v>
      </c>
    </row>
    <row r="47" spans="1:6" x14ac:dyDescent="0.2">
      <c r="C47" s="61" t="s">
        <v>100</v>
      </c>
      <c r="D47" s="93" t="str">
        <f>IFERROR(IF(B45&lt;&gt;"",VLOOKUP(A45,Course80,7,1),""),"")</f>
        <v>Residential Circuits</v>
      </c>
      <c r="E47" s="61" t="s">
        <v>8</v>
      </c>
      <c r="F47" s="62">
        <f>IFERROR(VLOOKUP(A45,Course80,9,1),"")</f>
        <v>5</v>
      </c>
    </row>
    <row r="48" spans="1:6" x14ac:dyDescent="0.2">
      <c r="A48" s="20">
        <f>A45+1</f>
        <v>18</v>
      </c>
      <c r="B48" s="20">
        <f>VLOOKUP(A48,Running80,2)</f>
        <v>12</v>
      </c>
      <c r="C48" s="58" t="str">
        <f>IF(ISNUMBER(B48),"Day "&amp;B48,"No School")</f>
        <v>Day 12</v>
      </c>
      <c r="D48" s="59">
        <f>VLOOKUP(A48,Running80,5)</f>
        <v>18</v>
      </c>
      <c r="E48" s="60"/>
      <c r="F48" s="60"/>
    </row>
    <row r="49" spans="1:6" x14ac:dyDescent="0.2">
      <c r="C49" s="61" t="s">
        <v>97</v>
      </c>
      <c r="D49" s="93" t="str">
        <f>IFERROR(VLOOKUP(A48,Course80,7,0),"")</f>
        <v>Voltage Dividers</v>
      </c>
      <c r="E49" s="61" t="s">
        <v>8</v>
      </c>
      <c r="F49" s="62">
        <f>IFERROR(VLOOKUP(A48,Course80,9,0),"")</f>
        <v>4</v>
      </c>
    </row>
    <row r="50" spans="1:6" x14ac:dyDescent="0.2">
      <c r="C50" s="61" t="s">
        <v>98</v>
      </c>
      <c r="D50" s="93" t="str">
        <f>IFERROR(IF(B48&lt;&gt;"",VLOOKUP(A48,Course80,7,1),""),"")</f>
        <v>Residential Circuits</v>
      </c>
      <c r="E50" s="61" t="s">
        <v>8</v>
      </c>
      <c r="F50" s="62">
        <f>IFERROR(VLOOKUP(A48,Course80,9,1),"")</f>
        <v>5</v>
      </c>
    </row>
    <row r="51" spans="1:6" x14ac:dyDescent="0.2">
      <c r="A51" s="20">
        <f>A48+1</f>
        <v>19</v>
      </c>
      <c r="B51" s="20">
        <f>VLOOKUP(A51,Running80,2)</f>
        <v>13</v>
      </c>
      <c r="C51" s="58" t="str">
        <f>IF(ISNUMBER(B51),"Day "&amp;B51,"No School")</f>
        <v>Day 13</v>
      </c>
      <c r="D51" s="59">
        <f>VLOOKUP(A51,Running80,5)</f>
        <v>19</v>
      </c>
      <c r="E51" s="60"/>
      <c r="F51" s="60"/>
    </row>
    <row r="52" spans="1:6" x14ac:dyDescent="0.2">
      <c r="C52" s="61" t="s">
        <v>99</v>
      </c>
      <c r="D52" s="93" t="str">
        <f>IFERROR(VLOOKUP(A51,Course80,7,0),"")</f>
        <v>TEST: Voltage Dividers</v>
      </c>
      <c r="E52" s="61" t="s">
        <v>8</v>
      </c>
      <c r="F52" s="62">
        <f>IFERROR(VLOOKUP(A51,Course80,9,0),"")</f>
        <v>4</v>
      </c>
    </row>
    <row r="53" spans="1:6" x14ac:dyDescent="0.2">
      <c r="C53" s="61" t="s">
        <v>100</v>
      </c>
      <c r="D53" s="93" t="str">
        <f>IFERROR(IF(B51&lt;&gt;"",VLOOKUP(A51,Course80,7,1),""),"")</f>
        <v>HANDS-ON: Two Switched Split Duplex Receptacles, Duplex HR</v>
      </c>
      <c r="E53" s="61" t="s">
        <v>8</v>
      </c>
      <c r="F53" s="62">
        <f>IFERROR(VLOOKUP(A51,Course80,9,1),"")</f>
        <v>5</v>
      </c>
    </row>
    <row r="54" spans="1:6" x14ac:dyDescent="0.2">
      <c r="A54" s="20">
        <f>A51+1</f>
        <v>20</v>
      </c>
      <c r="B54" s="20">
        <f>VLOOKUP(A54,Running80,2)</f>
        <v>14</v>
      </c>
      <c r="C54" s="58" t="str">
        <f>IF(ISNUMBER(B54),"Day "&amp;B54,"No School")</f>
        <v>Day 14</v>
      </c>
      <c r="D54" s="59">
        <f>VLOOKUP(A54,Running80,5)</f>
        <v>20</v>
      </c>
      <c r="E54" s="60"/>
      <c r="F54" s="60"/>
    </row>
    <row r="55" spans="1:6" x14ac:dyDescent="0.2">
      <c r="C55" s="61" t="s">
        <v>97</v>
      </c>
      <c r="D55" s="93" t="str">
        <f>IFERROR(VLOOKUP(A54,Course80,7,0),"")</f>
        <v>Wheatstone Bridge</v>
      </c>
      <c r="E55" s="61" t="s">
        <v>8</v>
      </c>
      <c r="F55" s="62">
        <f>IFERROR(VLOOKUP(A54,Course80,9,0),"")</f>
        <v>4</v>
      </c>
    </row>
    <row r="56" spans="1:6" x14ac:dyDescent="0.2">
      <c r="C56" s="61" t="s">
        <v>98</v>
      </c>
      <c r="D56" s="93" t="str">
        <f>IFERROR(IF(B54&lt;&gt;"",VLOOKUP(A54,Course80,7,1),""),"")</f>
        <v>Residential Circuits</v>
      </c>
      <c r="E56" s="61" t="s">
        <v>8</v>
      </c>
      <c r="F56" s="62">
        <f>IFERROR(VLOOKUP(A54,Course80,9,1),"")</f>
        <v>5</v>
      </c>
    </row>
    <row r="57" spans="1:6" x14ac:dyDescent="0.2">
      <c r="C57" s="58" t="s">
        <v>52</v>
      </c>
      <c r="D57" s="59" t="str">
        <f>C41</f>
        <v xml:space="preserve">Week </v>
      </c>
      <c r="E57" s="60"/>
      <c r="F57" s="60"/>
    </row>
    <row r="58" spans="1:6" x14ac:dyDescent="0.2">
      <c r="C58" s="61" t="s">
        <v>7</v>
      </c>
      <c r="D58" s="20" t="e">
        <f>VLOOKUP(B41,WklyHmwk17,7)</f>
        <v>#N/A</v>
      </c>
    </row>
    <row r="59" spans="1:6" x14ac:dyDescent="0.2">
      <c r="C59" s="61" t="s">
        <v>51</v>
      </c>
      <c r="D59" s="20" t="e">
        <f>VLOOKUP(B41,WklyJobs17,7)</f>
        <v>#N/A</v>
      </c>
    </row>
    <row r="61" spans="1:6" x14ac:dyDescent="0.2">
      <c r="B61" s="20" t="str">
        <f>VLOOKUP(A62,Running80,4,0)</f>
        <v/>
      </c>
      <c r="C61" s="56" t="str">
        <f>IF(B61&lt;&gt;0,"Week "&amp;B61,"No School")</f>
        <v xml:space="preserve">Week </v>
      </c>
    </row>
    <row r="62" spans="1:6" x14ac:dyDescent="0.2">
      <c r="A62" s="20">
        <f>A54+3</f>
        <v>23</v>
      </c>
      <c r="B62" s="20">
        <f>VLOOKUP(A62,Running80,2)</f>
        <v>15</v>
      </c>
      <c r="C62" s="58" t="str">
        <f>IF(ISNUMBER(B62),"Day "&amp;B62,"No School")</f>
        <v>Day 15</v>
      </c>
      <c r="D62" s="59">
        <f>VLOOKUP(A62,Running80,5)</f>
        <v>23</v>
      </c>
      <c r="E62" s="60"/>
      <c r="F62" s="60"/>
    </row>
    <row r="63" spans="1:6" x14ac:dyDescent="0.2">
      <c r="C63" s="61" t="s">
        <v>97</v>
      </c>
      <c r="D63" s="93" t="str">
        <f>IFERROR(VLOOKUP(A62,Course80,7,0),"")</f>
        <v>Electromagnetism</v>
      </c>
      <c r="E63" s="61" t="s">
        <v>8</v>
      </c>
      <c r="F63" s="62">
        <f>IFERROR(VLOOKUP(A62,Course80,9,0),"")</f>
        <v>5</v>
      </c>
    </row>
    <row r="64" spans="1:6" x14ac:dyDescent="0.2">
      <c r="C64" s="61" t="s">
        <v>98</v>
      </c>
      <c r="D64" s="93" t="str">
        <f>IFERROR(IF(B62&lt;&gt;"",VLOOKUP(A62,Course80,7,1),""),"")</f>
        <v>Residential Circuits</v>
      </c>
      <c r="E64" s="61" t="s">
        <v>8</v>
      </c>
      <c r="F64" s="62">
        <f>IFERROR(VLOOKUP(A62,Course80,9,1),"")</f>
        <v>2</v>
      </c>
    </row>
    <row r="65" spans="1:6" x14ac:dyDescent="0.2">
      <c r="A65" s="20">
        <f>A62+1</f>
        <v>24</v>
      </c>
      <c r="B65" s="20">
        <f>VLOOKUP(A65,Running80,2)</f>
        <v>16</v>
      </c>
      <c r="C65" s="58" t="str">
        <f>IF(ISNUMBER(B65),"Day "&amp;B65,"No School")</f>
        <v>Day 16</v>
      </c>
      <c r="D65" s="59">
        <f>VLOOKUP(A65,Running80,5)</f>
        <v>24</v>
      </c>
      <c r="E65" s="60"/>
      <c r="F65" s="60"/>
    </row>
    <row r="66" spans="1:6" x14ac:dyDescent="0.2">
      <c r="C66" s="61" t="s">
        <v>99</v>
      </c>
      <c r="D66" s="93" t="str">
        <f>IFERROR(VLOOKUP(A65,Course80,7,0),"")</f>
        <v>Electromagnetism</v>
      </c>
      <c r="E66" s="61" t="s">
        <v>8</v>
      </c>
      <c r="F66" s="62">
        <f>IFERROR(VLOOKUP(A65,Course80,9,0),"")</f>
        <v>4</v>
      </c>
    </row>
    <row r="67" spans="1:6" x14ac:dyDescent="0.2">
      <c r="C67" s="61" t="s">
        <v>100</v>
      </c>
      <c r="D67" s="93" t="str">
        <f>IFERROR(IF(B65&lt;&gt;"",VLOOKUP(A65,Course80,7,1),""),"")</f>
        <v>Residential Circuits</v>
      </c>
      <c r="E67" s="61" t="s">
        <v>8</v>
      </c>
      <c r="F67" s="62">
        <f>IFERROR(VLOOKUP(A65,Course80,9,1),"")</f>
        <v>5</v>
      </c>
    </row>
    <row r="68" spans="1:6" x14ac:dyDescent="0.2">
      <c r="A68" s="20">
        <f>A65+1</f>
        <v>25</v>
      </c>
      <c r="B68" s="20">
        <f>VLOOKUP(A68,Running80,2)</f>
        <v>17</v>
      </c>
      <c r="C68" s="58" t="str">
        <f>IF(ISNUMBER(B68),"Day "&amp;B68,"No School")</f>
        <v>Day 17</v>
      </c>
      <c r="D68" s="59">
        <f>VLOOKUP(A68,Running80,5)</f>
        <v>25</v>
      </c>
      <c r="E68" s="60"/>
      <c r="F68" s="60"/>
    </row>
    <row r="69" spans="1:6" x14ac:dyDescent="0.2">
      <c r="C69" s="61" t="s">
        <v>97</v>
      </c>
      <c r="D69" s="93" t="str">
        <f>IFERROR(VLOOKUP(A68,Course80,7,0),"")</f>
        <v>TEST: Electromagnetism</v>
      </c>
      <c r="E69" s="61" t="s">
        <v>8</v>
      </c>
      <c r="F69" s="62">
        <f>IFERROR(VLOOKUP(A68,Course80,9,0),"")</f>
        <v>4</v>
      </c>
    </row>
    <row r="70" spans="1:6" x14ac:dyDescent="0.2">
      <c r="C70" s="61" t="s">
        <v>98</v>
      </c>
      <c r="D70" s="93" t="str">
        <f>IFERROR(IF(B68&lt;&gt;"",VLOOKUP(A68,Course80,7,1),""),"")</f>
        <v>HANDS-ON: Switched Two Luminaires</v>
      </c>
      <c r="E70" s="61" t="s">
        <v>8</v>
      </c>
      <c r="F70" s="62">
        <f>IFERROR(VLOOKUP(A68,Course80,9,1),"")</f>
        <v>5</v>
      </c>
    </row>
    <row r="71" spans="1:6" x14ac:dyDescent="0.2">
      <c r="A71" s="20">
        <f>A68+1</f>
        <v>26</v>
      </c>
      <c r="B71" s="20">
        <f>VLOOKUP(A71,Running80,2)</f>
        <v>18</v>
      </c>
      <c r="C71" s="58" t="str">
        <f>IF(ISNUMBER(B71),"Day "&amp;B71,"No School")</f>
        <v>Day 18</v>
      </c>
      <c r="D71" s="59">
        <f>VLOOKUP(A71,Running80,5)</f>
        <v>26</v>
      </c>
      <c r="E71" s="60"/>
      <c r="F71" s="60"/>
    </row>
    <row r="72" spans="1:6" x14ac:dyDescent="0.2">
      <c r="C72" s="61" t="s">
        <v>99</v>
      </c>
      <c r="D72" s="93" t="str">
        <f>IFERROR(VLOOKUP(A71,Course80,7,0),"")</f>
        <v>Trigonometry</v>
      </c>
      <c r="E72" s="61" t="s">
        <v>8</v>
      </c>
      <c r="F72" s="62">
        <f>IFERROR(VLOOKUP(A71,Course80,9,0),"")</f>
        <v>4</v>
      </c>
    </row>
    <row r="73" spans="1:6" x14ac:dyDescent="0.2">
      <c r="C73" s="61" t="s">
        <v>100</v>
      </c>
      <c r="D73" s="93" t="str">
        <f>IFERROR(IF(B71&lt;&gt;"",VLOOKUP(A71,Course80,7,1),""),"")</f>
        <v>Residential Circuits</v>
      </c>
      <c r="E73" s="61" t="s">
        <v>8</v>
      </c>
      <c r="F73" s="62">
        <f>IFERROR(VLOOKUP(A71,Course80,9,1),"")</f>
        <v>5</v>
      </c>
    </row>
    <row r="74" spans="1:6" x14ac:dyDescent="0.2">
      <c r="A74" s="20">
        <f>A71+1</f>
        <v>27</v>
      </c>
      <c r="B74" s="20">
        <f>VLOOKUP(A74,Running80,2)</f>
        <v>19</v>
      </c>
      <c r="C74" s="58" t="str">
        <f>IF(ISNUMBER(B74),"Day "&amp;B74,"No School")</f>
        <v>Day 19</v>
      </c>
      <c r="D74" s="59">
        <f>VLOOKUP(A74,Running80,5)</f>
        <v>27</v>
      </c>
      <c r="E74" s="60"/>
      <c r="F74" s="60"/>
    </row>
    <row r="75" spans="1:6" x14ac:dyDescent="0.2">
      <c r="C75" s="61" t="s">
        <v>97</v>
      </c>
      <c r="D75" s="93" t="str">
        <f>IFERROR(VLOOKUP(A74,Course80,7,0),"")</f>
        <v>Trigonometry</v>
      </c>
      <c r="E75" s="61" t="s">
        <v>8</v>
      </c>
      <c r="F75" s="62">
        <f>IFERROR(VLOOKUP(A74,Course80,9,0),"")</f>
        <v>4</v>
      </c>
    </row>
    <row r="76" spans="1:6" x14ac:dyDescent="0.2">
      <c r="C76" s="61" t="s">
        <v>98</v>
      </c>
      <c r="D76" s="93" t="str">
        <f>IFERROR(IF(B74&lt;&gt;"",VLOOKUP(A74,Course80,7,1),""),"")</f>
        <v>Residential Circuits</v>
      </c>
      <c r="E76" s="61" t="s">
        <v>8</v>
      </c>
      <c r="F76" s="62">
        <f>IFERROR(VLOOKUP(A74,Course80,9,1),"")</f>
        <v>5</v>
      </c>
    </row>
    <row r="77" spans="1:6" x14ac:dyDescent="0.2">
      <c r="C77" s="58" t="s">
        <v>52</v>
      </c>
      <c r="D77" s="59" t="str">
        <f>C61</f>
        <v xml:space="preserve">Week </v>
      </c>
      <c r="E77" s="60"/>
      <c r="F77" s="60"/>
    </row>
    <row r="78" spans="1:6" x14ac:dyDescent="0.2">
      <c r="C78" s="61" t="s">
        <v>7</v>
      </c>
      <c r="D78" s="20" t="e">
        <f>VLOOKUP(B61,WklyHmwk17,7)</f>
        <v>#N/A</v>
      </c>
    </row>
    <row r="79" spans="1:6" x14ac:dyDescent="0.2">
      <c r="C79" s="61" t="s">
        <v>51</v>
      </c>
      <c r="D79" s="20" t="e">
        <f>VLOOKUP(B61,WklyJobs17,7)</f>
        <v>#N/A</v>
      </c>
    </row>
    <row r="81" spans="1:6" x14ac:dyDescent="0.2">
      <c r="B81" s="20" t="str">
        <f>VLOOKUP(A82,Running80,4,0)</f>
        <v/>
      </c>
      <c r="C81" s="56" t="str">
        <f>IF(B81&lt;&gt;0,"Week "&amp;B81,"No School")</f>
        <v xml:space="preserve">Week </v>
      </c>
    </row>
    <row r="82" spans="1:6" x14ac:dyDescent="0.2">
      <c r="A82" s="20">
        <f>A74+3</f>
        <v>30</v>
      </c>
      <c r="B82" s="20">
        <f>VLOOKUP(A82,Running80,2)</f>
        <v>20</v>
      </c>
      <c r="C82" s="58" t="str">
        <f>IF(ISNUMBER(B82),"Day "&amp;B82,"No School")</f>
        <v>Day 20</v>
      </c>
      <c r="D82" s="59">
        <f>VLOOKUP(A82,Running80,5)</f>
        <v>30</v>
      </c>
      <c r="E82" s="60"/>
      <c r="F82" s="60"/>
    </row>
    <row r="83" spans="1:6" x14ac:dyDescent="0.2">
      <c r="C83" s="61" t="s">
        <v>97</v>
      </c>
      <c r="D83" s="93" t="str">
        <f>IFERROR(VLOOKUP(A82,Course80,7,0),"")</f>
        <v>AC Sinewave</v>
      </c>
      <c r="E83" s="61" t="s">
        <v>8</v>
      </c>
      <c r="F83" s="62">
        <f>IFERROR(VLOOKUP(A82,Course80,9,0),"")</f>
        <v>4</v>
      </c>
    </row>
    <row r="84" spans="1:6" x14ac:dyDescent="0.2">
      <c r="C84" s="61" t="s">
        <v>98</v>
      </c>
      <c r="D84" s="93" t="str">
        <f>IFERROR(IF(B82&lt;&gt;"",VLOOKUP(A82,Course80,7,1),""),"")</f>
        <v>Residential Circuits</v>
      </c>
      <c r="E84" s="61" t="s">
        <v>8</v>
      </c>
      <c r="F84" s="62">
        <f>IFERROR(VLOOKUP(A82,Course80,9,1),"")</f>
        <v>5</v>
      </c>
    </row>
    <row r="85" spans="1:6" x14ac:dyDescent="0.2">
      <c r="A85" s="20">
        <f>A82+1</f>
        <v>31</v>
      </c>
      <c r="B85" s="20">
        <f>VLOOKUP(A85,Running80,2)</f>
        <v>21</v>
      </c>
      <c r="C85" s="58" t="str">
        <f>IF(ISNUMBER(B85),"Day "&amp;B85,"No School")</f>
        <v>Day 21</v>
      </c>
      <c r="D85" s="59">
        <f>VLOOKUP(A85,Running80,5)</f>
        <v>31</v>
      </c>
      <c r="E85" s="60"/>
      <c r="F85" s="60"/>
    </row>
    <row r="86" spans="1:6" x14ac:dyDescent="0.2">
      <c r="C86" s="61" t="s">
        <v>99</v>
      </c>
      <c r="D86" s="93" t="str">
        <f>IFERROR(VLOOKUP(A85,Course80,7,0),"")</f>
        <v>TEST: AC Sinewave</v>
      </c>
      <c r="E86" s="61" t="s">
        <v>8</v>
      </c>
      <c r="F86" s="62">
        <f>IFERROR(VLOOKUP(A85,Course80,9,0),"")</f>
        <v>4</v>
      </c>
    </row>
    <row r="87" spans="1:6" x14ac:dyDescent="0.2">
      <c r="C87" s="61" t="s">
        <v>100</v>
      </c>
      <c r="D87" s="93" t="str">
        <f>IFERROR(IF(B85&lt;&gt;"",VLOOKUP(A85,Course80,7,1),""),"")</f>
        <v>Residential Circuits</v>
      </c>
      <c r="E87" s="61" t="s">
        <v>8</v>
      </c>
      <c r="F87" s="62">
        <f>IFERROR(VLOOKUP(A85,Course80,9,1),"")</f>
        <v>5</v>
      </c>
    </row>
    <row r="88" spans="1:6" x14ac:dyDescent="0.2">
      <c r="A88" s="20">
        <f>A85+1</f>
        <v>32</v>
      </c>
      <c r="B88" s="20">
        <f>VLOOKUP(A88,Running80,2)</f>
        <v>22</v>
      </c>
      <c r="C88" s="58" t="str">
        <f>IF(ISNUMBER(B88),"Day "&amp;B88,"No School")</f>
        <v>Day 22</v>
      </c>
      <c r="D88" s="59">
        <f>VLOOKUP(A88,Running80,5)</f>
        <v>32</v>
      </c>
      <c r="E88" s="60"/>
      <c r="F88" s="60"/>
    </row>
    <row r="89" spans="1:6" x14ac:dyDescent="0.2">
      <c r="C89" s="61" t="s">
        <v>97</v>
      </c>
      <c r="D89" s="93" t="str">
        <f>IFERROR(VLOOKUP(A88,Course80,7,0),"")</f>
        <v>Transformers</v>
      </c>
      <c r="E89" s="61" t="s">
        <v>8</v>
      </c>
      <c r="F89" s="62">
        <f>IFERROR(VLOOKUP(A88,Course80,9,0),"")</f>
        <v>4</v>
      </c>
    </row>
    <row r="90" spans="1:6" x14ac:dyDescent="0.2">
      <c r="C90" s="61" t="s">
        <v>98</v>
      </c>
      <c r="D90" s="93" t="str">
        <f>IFERROR(IF(B88&lt;&gt;"",VLOOKUP(A88,Course80,7,1),""),"")</f>
        <v>Residential Circuits</v>
      </c>
      <c r="E90" s="61" t="s">
        <v>8</v>
      </c>
      <c r="F90" s="62">
        <f>IFERROR(VLOOKUP(A88,Course80,9,1),"")</f>
        <v>5</v>
      </c>
    </row>
    <row r="91" spans="1:6" x14ac:dyDescent="0.2">
      <c r="A91" s="20">
        <f>A88+1</f>
        <v>33</v>
      </c>
      <c r="B91" s="20">
        <f>VLOOKUP(A91,Running80,2)</f>
        <v>23</v>
      </c>
      <c r="C91" s="58" t="str">
        <f>IF(ISNUMBER(B91),"Day "&amp;B91,"No School")</f>
        <v>Day 23</v>
      </c>
      <c r="D91" s="59">
        <f>VLOOKUP(A91,Running80,5)</f>
        <v>33</v>
      </c>
      <c r="E91" s="60"/>
      <c r="F91" s="60"/>
    </row>
    <row r="92" spans="1:6" x14ac:dyDescent="0.2">
      <c r="C92" s="61" t="s">
        <v>99</v>
      </c>
      <c r="D92" s="93" t="str">
        <f>IFERROR(VLOOKUP(A91,Course80,7,0),"")</f>
        <v>Transformers</v>
      </c>
      <c r="E92" s="61" t="s">
        <v>8</v>
      </c>
      <c r="F92" s="62">
        <f>IFERROR(VLOOKUP(A91,Course80,9,0),"")</f>
        <v>4</v>
      </c>
    </row>
    <row r="93" spans="1:6" x14ac:dyDescent="0.2">
      <c r="C93" s="61" t="s">
        <v>100</v>
      </c>
      <c r="D93" s="93" t="str">
        <f>IFERROR(IF(B91&lt;&gt;"",VLOOKUP(A91,Course80,7,1),""),"")</f>
        <v>Residential Circuits</v>
      </c>
      <c r="E93" s="61" t="s">
        <v>8</v>
      </c>
      <c r="F93" s="62">
        <f>IFERROR(VLOOKUP(A91,Course80,9,1),"")</f>
        <v>5</v>
      </c>
    </row>
    <row r="94" spans="1:6" x14ac:dyDescent="0.2">
      <c r="A94" s="20">
        <f>A91+1</f>
        <v>34</v>
      </c>
      <c r="B94" s="20">
        <f>VLOOKUP(A94,Running80,2)</f>
        <v>24</v>
      </c>
      <c r="C94" s="58" t="str">
        <f>IF(ISNUMBER(B94),"Day "&amp;B94,"No School")</f>
        <v>Day 24</v>
      </c>
      <c r="D94" s="59">
        <f>VLOOKUP(A94,Running80,5)</f>
        <v>34</v>
      </c>
      <c r="E94" s="60"/>
      <c r="F94" s="60"/>
    </row>
    <row r="95" spans="1:6" x14ac:dyDescent="0.2">
      <c r="C95" s="61" t="s">
        <v>97</v>
      </c>
      <c r="D95" s="93" t="str">
        <f>IFERROR(VLOOKUP(A94,Course80,7,0),"")</f>
        <v>TEST: Transformers</v>
      </c>
      <c r="E95" s="61" t="s">
        <v>8</v>
      </c>
      <c r="F95" s="62">
        <f>IFERROR(VLOOKUP(A94,Course80,9,0),"")</f>
        <v>4</v>
      </c>
    </row>
    <row r="96" spans="1:6" x14ac:dyDescent="0.2">
      <c r="C96" s="61" t="s">
        <v>98</v>
      </c>
      <c r="D96" s="93" t="str">
        <f>IFERROR(IF(B94&lt;&gt;"",VLOOKUP(A94,Course80,7,1),""),"")</f>
        <v>HANDS-ON: Two Switches, Two Luminaires</v>
      </c>
      <c r="E96" s="61" t="s">
        <v>8</v>
      </c>
      <c r="F96" s="62">
        <f>IFERROR(VLOOKUP(A94,Course80,9,1),"")</f>
        <v>5</v>
      </c>
    </row>
    <row r="97" spans="1:6" x14ac:dyDescent="0.2">
      <c r="C97" s="58" t="s">
        <v>52</v>
      </c>
      <c r="D97" s="59" t="str">
        <f>C81</f>
        <v xml:space="preserve">Week </v>
      </c>
      <c r="E97" s="60"/>
      <c r="F97" s="60"/>
    </row>
    <row r="98" spans="1:6" x14ac:dyDescent="0.2">
      <c r="C98" s="61" t="s">
        <v>7</v>
      </c>
      <c r="D98" s="20" t="e">
        <f>VLOOKUP(B81,WklyHmwk17,7)</f>
        <v>#N/A</v>
      </c>
    </row>
    <row r="99" spans="1:6" x14ac:dyDescent="0.2">
      <c r="C99" s="61" t="s">
        <v>51</v>
      </c>
      <c r="D99" s="20" t="e">
        <f>VLOOKUP(B81,WklyJobs17,7)</f>
        <v>#N/A</v>
      </c>
    </row>
    <row r="101" spans="1:6" x14ac:dyDescent="0.2">
      <c r="B101" s="20" t="str">
        <f>VLOOKUP(A102,Running80,4,0)</f>
        <v/>
      </c>
      <c r="C101" s="56" t="str">
        <f>IF(B101&lt;&gt;0,"Week "&amp;B101,"No School")</f>
        <v xml:space="preserve">Week </v>
      </c>
    </row>
    <row r="102" spans="1:6" x14ac:dyDescent="0.2">
      <c r="A102" s="20">
        <f>A94+3</f>
        <v>37</v>
      </c>
      <c r="B102" s="20">
        <f>VLOOKUP(A102,Running80,2)</f>
        <v>25</v>
      </c>
      <c r="C102" s="58" t="str">
        <f>IF(ISNUMBER(B102),"Day "&amp;B102,"No School")</f>
        <v>Day 25</v>
      </c>
      <c r="D102" s="59">
        <f>VLOOKUP(A102,Running80,5)</f>
        <v>37</v>
      </c>
      <c r="E102" s="60"/>
      <c r="F102" s="60"/>
    </row>
    <row r="103" spans="1:6" x14ac:dyDescent="0.2">
      <c r="C103" s="61" t="s">
        <v>97</v>
      </c>
      <c r="D103" s="93" t="str">
        <f>IFERROR(VLOOKUP(A102,Course80,7,0),"")</f>
        <v>TEST: Impedance Triangle</v>
      </c>
      <c r="E103" s="61" t="s">
        <v>8</v>
      </c>
      <c r="F103" s="62">
        <f>IFERROR(VLOOKUP(A102,Course80,9,0),"")</f>
        <v>4</v>
      </c>
    </row>
    <row r="104" spans="1:6" x14ac:dyDescent="0.2">
      <c r="C104" s="61" t="s">
        <v>98</v>
      </c>
      <c r="D104" s="93" t="str">
        <f>IFERROR(IF(B102&lt;&gt;"",VLOOKUP(A102,Course80,7,1),""),"")</f>
        <v>Residential Circuits</v>
      </c>
      <c r="E104" s="61" t="s">
        <v>8</v>
      </c>
      <c r="F104" s="62">
        <f>IFERROR(VLOOKUP(A102,Course80,9,1),"")</f>
        <v>5</v>
      </c>
    </row>
    <row r="105" spans="1:6" x14ac:dyDescent="0.2">
      <c r="A105" s="20">
        <f>A102+1</f>
        <v>38</v>
      </c>
      <c r="B105" s="20">
        <f>VLOOKUP(A105,Running80,2)</f>
        <v>26</v>
      </c>
      <c r="C105" s="58" t="str">
        <f>IF(ISNUMBER(B105),"Day "&amp;B105,"No School")</f>
        <v>Day 26</v>
      </c>
      <c r="D105" s="59">
        <f>VLOOKUP(A105,Running80,5)</f>
        <v>38</v>
      </c>
      <c r="E105" s="60"/>
      <c r="F105" s="60"/>
    </row>
    <row r="106" spans="1:6" x14ac:dyDescent="0.2">
      <c r="C106" s="61" t="s">
        <v>99</v>
      </c>
      <c r="D106" s="93" t="str">
        <f>IFERROR(VLOOKUP(A105,Course80,7,0),"")</f>
        <v>Power Triangle</v>
      </c>
      <c r="E106" s="61" t="s">
        <v>8</v>
      </c>
      <c r="F106" s="62">
        <f>IFERROR(VLOOKUP(A105,Course80,9,0),"")</f>
        <v>4</v>
      </c>
    </row>
    <row r="107" spans="1:6" x14ac:dyDescent="0.2">
      <c r="C107" s="61" t="s">
        <v>100</v>
      </c>
      <c r="D107" s="93" t="str">
        <f>IFERROR(IF(B105&lt;&gt;"",VLOOKUP(A105,Course80,7,1),""),"")</f>
        <v>Residential Circuits</v>
      </c>
      <c r="E107" s="61" t="s">
        <v>8</v>
      </c>
      <c r="F107" s="62">
        <f>IFERROR(VLOOKUP(A105,Course80,9,1),"")</f>
        <v>5</v>
      </c>
    </row>
    <row r="108" spans="1:6" x14ac:dyDescent="0.2">
      <c r="A108" s="20">
        <f>A105+1</f>
        <v>39</v>
      </c>
      <c r="B108" s="20">
        <f>VLOOKUP(A108,Running80,2)</f>
        <v>27</v>
      </c>
      <c r="C108" s="58" t="str">
        <f>IF(ISNUMBER(B108),"Day "&amp;B108,"No School")</f>
        <v>Day 27</v>
      </c>
      <c r="D108" s="59">
        <f>VLOOKUP(A108,Running80,5)</f>
        <v>39</v>
      </c>
      <c r="E108" s="60"/>
      <c r="F108" s="60"/>
    </row>
    <row r="109" spans="1:6" x14ac:dyDescent="0.2">
      <c r="C109" s="61" t="s">
        <v>97</v>
      </c>
      <c r="D109" s="93" t="str">
        <f>IFERROR(VLOOKUP(A108,Course80,7,0),"")</f>
        <v>TEST: Power Triangle</v>
      </c>
      <c r="E109" s="61" t="s">
        <v>8</v>
      </c>
      <c r="F109" s="62">
        <f>IFERROR(VLOOKUP(A108,Course80,9,0),"")</f>
        <v>4</v>
      </c>
    </row>
    <row r="110" spans="1:6" x14ac:dyDescent="0.2">
      <c r="C110" s="61" t="s">
        <v>98</v>
      </c>
      <c r="D110" s="93" t="str">
        <f>IFERROR(IF(B108&lt;&gt;"",VLOOKUP(A108,Course80,7,1),""),"")</f>
        <v>HANDS-ON: Four-Way Switch Circuit, Four-Way HR</v>
      </c>
      <c r="E110" s="61" t="s">
        <v>8</v>
      </c>
      <c r="F110" s="62">
        <f>IFERROR(VLOOKUP(A108,Course80,9,1),"")</f>
        <v>5</v>
      </c>
    </row>
    <row r="111" spans="1:6" x14ac:dyDescent="0.2">
      <c r="A111" s="20">
        <f>A108+1</f>
        <v>40</v>
      </c>
      <c r="B111" s="20">
        <f>VLOOKUP(A111,Running80,2)</f>
        <v>28</v>
      </c>
      <c r="C111" s="58" t="str">
        <f>IF(ISNUMBER(B111),"Day "&amp;B111,"No School")</f>
        <v>Day 28</v>
      </c>
      <c r="D111" s="59">
        <f>VLOOKUP(A111,Running80,5)</f>
        <v>40</v>
      </c>
      <c r="E111" s="60"/>
      <c r="F111" s="60"/>
    </row>
    <row r="112" spans="1:6" x14ac:dyDescent="0.2">
      <c r="C112" s="61" t="s">
        <v>99</v>
      </c>
      <c r="D112" s="93" t="str">
        <f>IFERROR(VLOOKUP(A111,Course80,7,0),"")</f>
        <v>RL Circuits</v>
      </c>
      <c r="E112" s="61" t="s">
        <v>8</v>
      </c>
      <c r="F112" s="62">
        <f>IFERROR(VLOOKUP(A111,Course80,9,0),"")</f>
        <v>4</v>
      </c>
    </row>
    <row r="113" spans="1:6" x14ac:dyDescent="0.2">
      <c r="C113" s="61" t="s">
        <v>100</v>
      </c>
      <c r="D113" s="93" t="str">
        <f>IFERROR(IF(B111&lt;&gt;"",VLOOKUP(A111,Course80,7,1),""),"")</f>
        <v>Conduit Bending</v>
      </c>
      <c r="E113" s="61" t="s">
        <v>8</v>
      </c>
      <c r="F113" s="62">
        <f>IFERROR(VLOOKUP(A111,Course80,9,1),"")</f>
        <v>5</v>
      </c>
    </row>
    <row r="114" spans="1:6" x14ac:dyDescent="0.2">
      <c r="A114" s="20">
        <f>A111+1</f>
        <v>41</v>
      </c>
      <c r="B114" s="20">
        <f>VLOOKUP(A114,Running80,2)</f>
        <v>29</v>
      </c>
      <c r="C114" s="58" t="str">
        <f>IF(ISNUMBER(B114),"Day "&amp;B114,"No School")</f>
        <v>Day 29</v>
      </c>
      <c r="D114" s="59">
        <f>VLOOKUP(A114,Running80,5)</f>
        <v>41</v>
      </c>
      <c r="E114" s="60"/>
      <c r="F114" s="60"/>
    </row>
    <row r="115" spans="1:6" x14ac:dyDescent="0.2">
      <c r="C115" s="61" t="s">
        <v>97</v>
      </c>
      <c r="D115" s="93" t="str">
        <f>IFERROR(VLOOKUP(A114,Course80,7,0),"")</f>
        <v>RL Circuits</v>
      </c>
      <c r="E115" s="61" t="s">
        <v>8</v>
      </c>
      <c r="F115" s="62">
        <f>IFERROR(VLOOKUP(A114,Course80,9,0),"")</f>
        <v>4</v>
      </c>
    </row>
    <row r="116" spans="1:6" x14ac:dyDescent="0.2">
      <c r="C116" s="61" t="s">
        <v>98</v>
      </c>
      <c r="D116" s="93" t="str">
        <f>IFERROR(IF(B114&lt;&gt;"",VLOOKUP(A114,Course80,7,1),""),"")</f>
        <v>Conduit Bending</v>
      </c>
      <c r="E116" s="61" t="s">
        <v>8</v>
      </c>
      <c r="F116" s="62">
        <f>IFERROR(VLOOKUP(A114,Course80,9,1),"")</f>
        <v>5</v>
      </c>
    </row>
    <row r="117" spans="1:6" x14ac:dyDescent="0.2">
      <c r="C117" s="58" t="s">
        <v>52</v>
      </c>
      <c r="D117" s="59" t="str">
        <f>C101</f>
        <v xml:space="preserve">Week </v>
      </c>
      <c r="E117" s="60"/>
      <c r="F117" s="60"/>
    </row>
    <row r="118" spans="1:6" x14ac:dyDescent="0.2">
      <c r="C118" s="61" t="s">
        <v>7</v>
      </c>
      <c r="D118" s="20" t="e">
        <f>VLOOKUP(B101,WklyHmwk17,7)</f>
        <v>#N/A</v>
      </c>
    </row>
    <row r="119" spans="1:6" x14ac:dyDescent="0.2">
      <c r="C119" s="61" t="s">
        <v>51</v>
      </c>
      <c r="D119" s="20" t="e">
        <f>VLOOKUP(B101,WklyJobs17,7)</f>
        <v>#N/A</v>
      </c>
    </row>
    <row r="121" spans="1:6" x14ac:dyDescent="0.2">
      <c r="B121" s="20" t="str">
        <f>VLOOKUP(A122,Running80,4,0)</f>
        <v/>
      </c>
      <c r="C121" s="56" t="str">
        <f>IF(B121&lt;&gt;0,"Week "&amp;B121,"No School")</f>
        <v xml:space="preserve">Week </v>
      </c>
    </row>
    <row r="122" spans="1:6" x14ac:dyDescent="0.2">
      <c r="A122" s="20">
        <f>A114+3</f>
        <v>44</v>
      </c>
      <c r="B122" s="20" t="str">
        <f>VLOOKUP(A122,Running80,2)</f>
        <v/>
      </c>
      <c r="C122" s="58" t="str">
        <f>IF(ISNUMBER(B122),"Day "&amp;B122,"No School")</f>
        <v>No School</v>
      </c>
      <c r="D122" s="59">
        <f>VLOOKUP(A122,Running80,5)</f>
        <v>44</v>
      </c>
      <c r="E122" s="60"/>
      <c r="F122" s="60"/>
    </row>
    <row r="123" spans="1:6" x14ac:dyDescent="0.2">
      <c r="C123" s="61" t="s">
        <v>97</v>
      </c>
      <c r="D123" s="93" t="str">
        <f>IFERROR(VLOOKUP(A122,Course80,7,0),"")</f>
        <v>RC Circuits</v>
      </c>
      <c r="E123" s="61" t="s">
        <v>8</v>
      </c>
      <c r="F123" s="62">
        <f>IFERROR(VLOOKUP(A122,Course80,9,0),"")</f>
        <v>4</v>
      </c>
    </row>
    <row r="124" spans="1:6" x14ac:dyDescent="0.2">
      <c r="C124" s="61" t="s">
        <v>98</v>
      </c>
      <c r="D124" s="93" t="str">
        <f>IFERROR(IF(B122&lt;&gt;"",VLOOKUP(A122,Course80,7,1),""),"")</f>
        <v/>
      </c>
      <c r="E124" s="61" t="s">
        <v>8</v>
      </c>
      <c r="F124" s="62">
        <f>IFERROR(VLOOKUP(A122,Course80,9,1),"")</f>
        <v>5</v>
      </c>
    </row>
    <row r="125" spans="1:6" x14ac:dyDescent="0.2">
      <c r="A125" s="20">
        <f>A122+1</f>
        <v>45</v>
      </c>
      <c r="B125" s="20">
        <f>VLOOKUP(A125,Running80,2)</f>
        <v>30</v>
      </c>
      <c r="C125" s="58" t="str">
        <f>IF(ISNUMBER(B125),"Day "&amp;B125,"No School")</f>
        <v>Day 30</v>
      </c>
      <c r="D125" s="59">
        <f>VLOOKUP(A125,Running80,5)</f>
        <v>45</v>
      </c>
      <c r="E125" s="60"/>
      <c r="F125" s="60"/>
    </row>
    <row r="126" spans="1:6" x14ac:dyDescent="0.2">
      <c r="C126" s="61" t="s">
        <v>99</v>
      </c>
      <c r="D126" s="93" t="str">
        <f>IFERROR(VLOOKUP(A125,Course80,7,0),"")</f>
        <v>TEST: RC Circuits</v>
      </c>
      <c r="E126" s="61" t="s">
        <v>8</v>
      </c>
      <c r="F126" s="62">
        <f>IFERROR(VLOOKUP(A125,Course80,9,0),"")</f>
        <v>4</v>
      </c>
    </row>
    <row r="127" spans="1:6" x14ac:dyDescent="0.2">
      <c r="C127" s="61" t="s">
        <v>100</v>
      </c>
      <c r="D127" s="93" t="str">
        <f>IFERROR(IF(B125&lt;&gt;"",VLOOKUP(A125,Course80,7,1),""),"")</f>
        <v>HANDS-ON: Conduit Bending</v>
      </c>
      <c r="E127" s="61" t="s">
        <v>8</v>
      </c>
      <c r="F127" s="62">
        <f>IFERROR(VLOOKUP(A125,Course80,9,1),"")</f>
        <v>5</v>
      </c>
    </row>
    <row r="128" spans="1:6" x14ac:dyDescent="0.2">
      <c r="A128" s="20">
        <f>A125+1</f>
        <v>46</v>
      </c>
      <c r="B128" s="20">
        <f>VLOOKUP(A128,Running80,2)</f>
        <v>31</v>
      </c>
      <c r="C128" s="58" t="str">
        <f>IF(ISNUMBER(B128),"Day "&amp;B128,"No School")</f>
        <v>Day 31</v>
      </c>
      <c r="D128" s="59">
        <f>VLOOKUP(A128,Running80,5)</f>
        <v>46</v>
      </c>
      <c r="E128" s="60"/>
      <c r="F128" s="60"/>
    </row>
    <row r="129" spans="1:6" x14ac:dyDescent="0.2">
      <c r="C129" s="61" t="s">
        <v>97</v>
      </c>
      <c r="D129" s="93" t="str">
        <f>IFERROR(VLOOKUP(A128,Course80,7,0),"")</f>
        <v>TEST: Theory Final</v>
      </c>
      <c r="E129" s="61" t="s">
        <v>8</v>
      </c>
      <c r="F129" s="62">
        <f>IFERROR(VLOOKUP(A128,Course80,9,0),"")</f>
        <v>4</v>
      </c>
    </row>
    <row r="130" spans="1:6" x14ac:dyDescent="0.2">
      <c r="C130" s="61" t="s">
        <v>98</v>
      </c>
      <c r="D130" s="93" t="str">
        <f>IFERROR(IF(B128&lt;&gt;"",VLOOKUP(A128,Course80,7,1),""),"")</f>
        <v>TEST: Shop Final</v>
      </c>
      <c r="E130" s="61" t="s">
        <v>8</v>
      </c>
      <c r="F130" s="62">
        <f>IFERROR(VLOOKUP(A128,Course80,9,1),"")</f>
        <v>5</v>
      </c>
    </row>
    <row r="131" spans="1:6" x14ac:dyDescent="0.2">
      <c r="A131" s="20">
        <f>A128+1</f>
        <v>47</v>
      </c>
      <c r="B131" s="20">
        <f>VLOOKUP(A131,Running80,2)</f>
        <v>32</v>
      </c>
      <c r="C131" s="58" t="str">
        <f>IF(ISNUMBER(B131),"Day "&amp;B131,"No School")</f>
        <v>Day 32</v>
      </c>
      <c r="D131" s="59">
        <f>VLOOKUP(A131,Running80,5)</f>
        <v>47</v>
      </c>
      <c r="E131" s="60"/>
      <c r="F131" s="60"/>
    </row>
    <row r="132" spans="1:6" x14ac:dyDescent="0.2">
      <c r="C132" s="61" t="s">
        <v>99</v>
      </c>
      <c r="D132" s="93" t="str">
        <f>IFERROR(VLOOKUP(A131,Course80,7,0),"")</f>
        <v>Classroom Cleanup</v>
      </c>
      <c r="E132" s="61" t="s">
        <v>8</v>
      </c>
      <c r="F132" s="62">
        <f>IFERROR(VLOOKUP(A131,Course80,9,0),"")</f>
        <v>4</v>
      </c>
    </row>
    <row r="133" spans="1:6" x14ac:dyDescent="0.2">
      <c r="C133" s="61" t="s">
        <v>100</v>
      </c>
      <c r="D133" s="93" t="str">
        <f>IFERROR(IF(B131&lt;&gt;"",VLOOKUP(A131,Course80,7,1),""),"")</f>
        <v>Shop Cleanup</v>
      </c>
      <c r="E133" s="61" t="s">
        <v>8</v>
      </c>
      <c r="F133" s="62">
        <f>IFERROR(VLOOKUP(A131,Course80,9,1),"")</f>
        <v>5</v>
      </c>
    </row>
    <row r="134" spans="1:6" x14ac:dyDescent="0.2">
      <c r="A134" s="20">
        <f>A131+1</f>
        <v>48</v>
      </c>
      <c r="B134" s="20">
        <f>VLOOKUP(A134,Running80,2)</f>
        <v>33</v>
      </c>
      <c r="C134" s="58" t="str">
        <f>IF(ISNUMBER(B134),"Day "&amp;B134,"No School")</f>
        <v>Day 33</v>
      </c>
      <c r="D134" s="59">
        <f>VLOOKUP(A134,Running80,5)</f>
        <v>48</v>
      </c>
      <c r="E134" s="60"/>
      <c r="F134" s="60"/>
    </row>
    <row r="135" spans="1:6" x14ac:dyDescent="0.2">
      <c r="C135" s="61" t="s">
        <v>97</v>
      </c>
      <c r="D135" s="93" t="str">
        <f>IFERROR(VLOOKUP(A134,Course80,7,0),"")</f>
        <v/>
      </c>
      <c r="E135" s="61" t="s">
        <v>8</v>
      </c>
      <c r="F135" s="62" t="str">
        <f>IFERROR(VLOOKUP(A134,Course80,9,0),"")</f>
        <v/>
      </c>
    </row>
    <row r="136" spans="1:6" x14ac:dyDescent="0.2">
      <c r="C136" s="61" t="s">
        <v>98</v>
      </c>
      <c r="D136" s="93" t="str">
        <f>IFERROR(IF(B134&lt;&gt;"",VLOOKUP(A134,Course80,7,1),""),"")</f>
        <v>Shop Cleanup</v>
      </c>
      <c r="E136" s="61" t="s">
        <v>8</v>
      </c>
      <c r="F136" s="62">
        <f>IFERROR(VLOOKUP(A134,Course80,9,1),"")</f>
        <v>5</v>
      </c>
    </row>
    <row r="137" spans="1:6" x14ac:dyDescent="0.2">
      <c r="C137" s="58" t="s">
        <v>52</v>
      </c>
      <c r="D137" s="59" t="str">
        <f>C121</f>
        <v xml:space="preserve">Week </v>
      </c>
      <c r="E137" s="60"/>
      <c r="F137" s="60"/>
    </row>
    <row r="138" spans="1:6" x14ac:dyDescent="0.2">
      <c r="C138" s="61" t="s">
        <v>7</v>
      </c>
      <c r="D138" s="20" t="e">
        <f>VLOOKUP(B121,WklyHmwk17,7)</f>
        <v>#N/A</v>
      </c>
    </row>
    <row r="139" spans="1:6" x14ac:dyDescent="0.2">
      <c r="C139" s="61" t="s">
        <v>51</v>
      </c>
      <c r="D139" s="20" t="e">
        <f>VLOOKUP(B121,WklyJobs17,7)</f>
        <v>#N/A</v>
      </c>
    </row>
    <row r="141" spans="1:6" x14ac:dyDescent="0.2">
      <c r="B141" s="20" t="str">
        <f>VLOOKUP(A142,Running80,4,0)</f>
        <v/>
      </c>
      <c r="C141" s="56" t="str">
        <f>IF(B141&lt;&gt;0,"Week "&amp;B141,"No School")</f>
        <v xml:space="preserve">Week </v>
      </c>
    </row>
    <row r="142" spans="1:6" x14ac:dyDescent="0.2">
      <c r="A142" s="20">
        <f>A134+3</f>
        <v>51</v>
      </c>
      <c r="B142" s="20">
        <f>VLOOKUP(A142,Running80,2)</f>
        <v>34</v>
      </c>
      <c r="C142" s="58" t="str">
        <f>IF(ISNUMBER(B142),"Day "&amp;B142,"No School")</f>
        <v>Day 34</v>
      </c>
      <c r="D142" s="59">
        <f>VLOOKUP(A142,Running80,5)</f>
        <v>51</v>
      </c>
      <c r="E142" s="60"/>
      <c r="F142" s="60"/>
    </row>
    <row r="143" spans="1:6" x14ac:dyDescent="0.2">
      <c r="C143" s="61" t="s">
        <v>97</v>
      </c>
      <c r="D143" s="93" t="str">
        <f>IFERROR(VLOOKUP(A142,Course80,7,0),"")</f>
        <v/>
      </c>
      <c r="E143" s="61" t="s">
        <v>8</v>
      </c>
      <c r="F143" s="62" t="str">
        <f>IFERROR(VLOOKUP(A142,Course80,9,0),"")</f>
        <v/>
      </c>
    </row>
    <row r="144" spans="1:6" x14ac:dyDescent="0.2">
      <c r="C144" s="61" t="s">
        <v>98</v>
      </c>
      <c r="D144" s="93" t="str">
        <f>IFERROR(IF(B142&lt;&gt;"",VLOOKUP(A142,Course80,7,1),""),"")</f>
        <v>Shop Cleanup</v>
      </c>
      <c r="E144" s="61" t="s">
        <v>8</v>
      </c>
      <c r="F144" s="62">
        <f>IFERROR(VLOOKUP(A142,Course80,9,1),"")</f>
        <v>5</v>
      </c>
    </row>
    <row r="145" spans="1:6" x14ac:dyDescent="0.2">
      <c r="A145" s="20">
        <f>A142+1</f>
        <v>52</v>
      </c>
      <c r="B145" s="20">
        <f>VLOOKUP(A145,Running80,2)</f>
        <v>35</v>
      </c>
      <c r="C145" s="58" t="str">
        <f>IF(ISNUMBER(B145),"Day "&amp;B145,"No School")</f>
        <v>Day 35</v>
      </c>
      <c r="D145" s="59">
        <f>VLOOKUP(A145,Running80,5)</f>
        <v>52</v>
      </c>
      <c r="E145" s="60"/>
      <c r="F145" s="60"/>
    </row>
    <row r="146" spans="1:6" x14ac:dyDescent="0.2">
      <c r="C146" s="61" t="s">
        <v>99</v>
      </c>
      <c r="D146" s="93" t="str">
        <f>IFERROR(VLOOKUP(A145,Course80,7,0),"")</f>
        <v/>
      </c>
      <c r="E146" s="61" t="s">
        <v>8</v>
      </c>
      <c r="F146" s="62" t="str">
        <f>IFERROR(VLOOKUP(A145,Course80,9,0),"")</f>
        <v/>
      </c>
    </row>
    <row r="147" spans="1:6" x14ac:dyDescent="0.2">
      <c r="C147" s="61" t="s">
        <v>100</v>
      </c>
      <c r="D147" s="93" t="str">
        <f>IFERROR(IF(B145&lt;&gt;"",VLOOKUP(A145,Course80,7,1),""),"")</f>
        <v>Shop Cleanup</v>
      </c>
      <c r="E147" s="61" t="s">
        <v>8</v>
      </c>
      <c r="F147" s="62">
        <f>IFERROR(VLOOKUP(A145,Course80,9,1),"")</f>
        <v>5</v>
      </c>
    </row>
    <row r="148" spans="1:6" x14ac:dyDescent="0.2">
      <c r="A148" s="20">
        <f>A145+1</f>
        <v>53</v>
      </c>
      <c r="B148" s="20">
        <f>VLOOKUP(A148,Running80,2)</f>
        <v>36</v>
      </c>
      <c r="C148" s="58" t="str">
        <f>IF(ISNUMBER(B148),"Day "&amp;B148,"No School")</f>
        <v>Day 36</v>
      </c>
      <c r="D148" s="59">
        <f>VLOOKUP(A148,Running80,5)</f>
        <v>53</v>
      </c>
      <c r="E148" s="60"/>
      <c r="F148" s="60"/>
    </row>
    <row r="149" spans="1:6" x14ac:dyDescent="0.2">
      <c r="C149" s="61" t="s">
        <v>97</v>
      </c>
      <c r="D149" s="93" t="str">
        <f>IFERROR(VLOOKUP(A148,Course80,7,0),"")</f>
        <v/>
      </c>
      <c r="E149" s="61" t="s">
        <v>8</v>
      </c>
      <c r="F149" s="62" t="str">
        <f>IFERROR(VLOOKUP(A148,Course80,9,0),"")</f>
        <v/>
      </c>
    </row>
    <row r="150" spans="1:6" x14ac:dyDescent="0.2">
      <c r="C150" s="61" t="s">
        <v>98</v>
      </c>
      <c r="D150" s="93" t="str">
        <f>IFERROR(IF(B148&lt;&gt;"",VLOOKUP(A148,Course80,7,1),""),"")</f>
        <v>Shop Cleanup</v>
      </c>
      <c r="E150" s="61" t="s">
        <v>8</v>
      </c>
      <c r="F150" s="62">
        <f>IFERROR(VLOOKUP(A148,Course80,9,1),"")</f>
        <v>5</v>
      </c>
    </row>
    <row r="151" spans="1:6" x14ac:dyDescent="0.2">
      <c r="A151" s="20">
        <f>A148+1</f>
        <v>54</v>
      </c>
      <c r="B151" s="20">
        <f>VLOOKUP(A151,Running80,2)</f>
        <v>37</v>
      </c>
      <c r="C151" s="58" t="str">
        <f>IF(ISNUMBER(B151),"Day "&amp;B151,"No School")</f>
        <v>Day 37</v>
      </c>
      <c r="D151" s="59">
        <f>VLOOKUP(A151,Running80,5)</f>
        <v>54</v>
      </c>
      <c r="E151" s="60"/>
      <c r="F151" s="60"/>
    </row>
    <row r="152" spans="1:6" x14ac:dyDescent="0.2">
      <c r="C152" s="61" t="s">
        <v>99</v>
      </c>
      <c r="D152" s="93" t="str">
        <f>IFERROR(VLOOKUP(A151,Course80,7,0),"")</f>
        <v/>
      </c>
      <c r="E152" s="61" t="s">
        <v>8</v>
      </c>
      <c r="F152" s="62" t="str">
        <f>IFERROR(VLOOKUP(A151,Course80,9,0),"")</f>
        <v/>
      </c>
    </row>
    <row r="153" spans="1:6" x14ac:dyDescent="0.2">
      <c r="C153" s="61" t="s">
        <v>100</v>
      </c>
      <c r="D153" s="93" t="str">
        <f>IFERROR(IF(B151&lt;&gt;"",VLOOKUP(A151,Course80,7,1),""),"")</f>
        <v>Shop Cleanup</v>
      </c>
      <c r="E153" s="61" t="s">
        <v>8</v>
      </c>
      <c r="F153" s="62">
        <f>IFERROR(VLOOKUP(A151,Course80,9,1),"")</f>
        <v>5</v>
      </c>
    </row>
    <row r="154" spans="1:6" x14ac:dyDescent="0.2">
      <c r="A154" s="20">
        <f>A151+1</f>
        <v>55</v>
      </c>
      <c r="B154" s="20">
        <f>VLOOKUP(A154,Running80,2)</f>
        <v>38</v>
      </c>
      <c r="C154" s="58" t="str">
        <f>IF(ISNUMBER(B154),"Day "&amp;B154,"No School")</f>
        <v>Day 38</v>
      </c>
      <c r="D154" s="59">
        <f>VLOOKUP(A154,Running80,5)</f>
        <v>55</v>
      </c>
      <c r="E154" s="60"/>
      <c r="F154" s="60"/>
    </row>
    <row r="155" spans="1:6" x14ac:dyDescent="0.2">
      <c r="C155" s="61" t="s">
        <v>97</v>
      </c>
      <c r="D155" s="93" t="str">
        <f>IFERROR(VLOOKUP(A154,Course80,7,0),"")</f>
        <v/>
      </c>
      <c r="E155" s="61" t="s">
        <v>8</v>
      </c>
      <c r="F155" s="62" t="str">
        <f>IFERROR(VLOOKUP(A154,Course80,9,0),"")</f>
        <v/>
      </c>
    </row>
    <row r="156" spans="1:6" x14ac:dyDescent="0.2">
      <c r="C156" s="61" t="s">
        <v>98</v>
      </c>
      <c r="D156" s="93" t="str">
        <f>IFERROR(IF(B154&lt;&gt;"",VLOOKUP(A154,Course80,7,1),""),"")</f>
        <v>Shop Cleanup</v>
      </c>
      <c r="E156" s="61" t="s">
        <v>8</v>
      </c>
      <c r="F156" s="62">
        <f>IFERROR(VLOOKUP(A154,Course80,9,1),"")</f>
        <v>5</v>
      </c>
    </row>
    <row r="157" spans="1:6" x14ac:dyDescent="0.2">
      <c r="C157" s="58" t="s">
        <v>52</v>
      </c>
      <c r="D157" s="59" t="str">
        <f>C141</f>
        <v xml:space="preserve">Week </v>
      </c>
      <c r="E157" s="60"/>
      <c r="F157" s="60"/>
    </row>
    <row r="158" spans="1:6" x14ac:dyDescent="0.2">
      <c r="C158" s="61" t="s">
        <v>7</v>
      </c>
      <c r="D158" s="20" t="e">
        <f>VLOOKUP(B141,WklyHmwk17,7)</f>
        <v>#N/A</v>
      </c>
    </row>
    <row r="159" spans="1:6" x14ac:dyDescent="0.2">
      <c r="C159" s="61" t="s">
        <v>51</v>
      </c>
      <c r="D159" s="20" t="e">
        <f>VLOOKUP(B141,WklyJobs17,7)</f>
        <v>#N/A</v>
      </c>
    </row>
    <row r="161" spans="1:6" x14ac:dyDescent="0.2">
      <c r="B161" s="20" t="str">
        <f>VLOOKUP(A162,Running80,4,0)</f>
        <v/>
      </c>
      <c r="C161" s="56" t="str">
        <f>IF(B161&lt;&gt;0,"Week "&amp;B161,"No School")</f>
        <v xml:space="preserve">Week </v>
      </c>
    </row>
    <row r="162" spans="1:6" x14ac:dyDescent="0.2">
      <c r="A162" s="20">
        <f>A154+3</f>
        <v>58</v>
      </c>
      <c r="B162" s="20">
        <f>VLOOKUP(A162,Running80,2)</f>
        <v>39</v>
      </c>
      <c r="C162" s="58" t="str">
        <f>IF(ISNUMBER(B162),"Day "&amp;B162,"No School")</f>
        <v>Day 39</v>
      </c>
      <c r="D162" s="59">
        <f>VLOOKUP(A162,Running80,5)</f>
        <v>58</v>
      </c>
      <c r="E162" s="60"/>
      <c r="F162" s="60"/>
    </row>
    <row r="163" spans="1:6" x14ac:dyDescent="0.2">
      <c r="C163" s="61" t="s">
        <v>97</v>
      </c>
      <c r="D163" s="93" t="str">
        <f>IFERROR(VLOOKUP(A162,Course80,7,0),"")</f>
        <v/>
      </c>
      <c r="E163" s="61" t="s">
        <v>8</v>
      </c>
      <c r="F163" s="62" t="str">
        <f>IFERROR(VLOOKUP(A162,Course80,9,0),"")</f>
        <v/>
      </c>
    </row>
    <row r="164" spans="1:6" x14ac:dyDescent="0.2">
      <c r="C164" s="61" t="s">
        <v>98</v>
      </c>
      <c r="D164" s="93" t="str">
        <f>IFERROR(IF(B162&lt;&gt;"",VLOOKUP(A162,Course80,7,1),""),"")</f>
        <v>Shop Cleanup</v>
      </c>
      <c r="E164" s="61" t="s">
        <v>8</v>
      </c>
      <c r="F164" s="62">
        <f>IFERROR(VLOOKUP(A162,Course80,9,1),"")</f>
        <v>5</v>
      </c>
    </row>
    <row r="165" spans="1:6" x14ac:dyDescent="0.2">
      <c r="A165" s="20">
        <f>A162+1</f>
        <v>59</v>
      </c>
      <c r="B165" s="20">
        <f>VLOOKUP(A165,Running80,2)</f>
        <v>40</v>
      </c>
      <c r="C165" s="58" t="str">
        <f>IF(ISNUMBER(B165),"Day "&amp;B165,"No School")</f>
        <v>Day 40</v>
      </c>
      <c r="D165" s="59">
        <f>VLOOKUP(A165,Running80,5)</f>
        <v>59</v>
      </c>
      <c r="E165" s="60"/>
      <c r="F165" s="60"/>
    </row>
    <row r="166" spans="1:6" x14ac:dyDescent="0.2">
      <c r="C166" s="61" t="s">
        <v>99</v>
      </c>
      <c r="D166" s="93" t="str">
        <f>IFERROR(VLOOKUP(A165,Course80,7,0),"")</f>
        <v/>
      </c>
      <c r="E166" s="61" t="s">
        <v>8</v>
      </c>
      <c r="F166" s="62" t="str">
        <f>IFERROR(VLOOKUP(A165,Course80,9,0),"")</f>
        <v/>
      </c>
    </row>
    <row r="167" spans="1:6" x14ac:dyDescent="0.2">
      <c r="C167" s="61" t="s">
        <v>100</v>
      </c>
      <c r="D167" s="93" t="str">
        <f>IFERROR(IF(B165&lt;&gt;"",VLOOKUP(A165,Course80,7,1),""),"")</f>
        <v>Shop Cleanup</v>
      </c>
      <c r="E167" s="61" t="s">
        <v>8</v>
      </c>
      <c r="F167" s="62">
        <f>IFERROR(VLOOKUP(A165,Course80,9,1),"")</f>
        <v>5</v>
      </c>
    </row>
    <row r="168" spans="1:6" x14ac:dyDescent="0.2">
      <c r="A168" s="20">
        <f>A165+1</f>
        <v>60</v>
      </c>
      <c r="B168" s="20">
        <f>VLOOKUP(A168,Running80,2)</f>
        <v>41</v>
      </c>
      <c r="C168" s="58" t="str">
        <f>IF(ISNUMBER(B168),"Day "&amp;B168,"No School")</f>
        <v>Day 41</v>
      </c>
      <c r="D168" s="59">
        <f>VLOOKUP(A168,Running80,5)</f>
        <v>60</v>
      </c>
      <c r="E168" s="60"/>
      <c r="F168" s="60"/>
    </row>
    <row r="169" spans="1:6" x14ac:dyDescent="0.2">
      <c r="C169" s="61" t="s">
        <v>97</v>
      </c>
      <c r="D169" s="93" t="str">
        <f>IFERROR(VLOOKUP(A168,Course80,7,0),"")</f>
        <v/>
      </c>
      <c r="E169" s="61" t="s">
        <v>8</v>
      </c>
      <c r="F169" s="62" t="str">
        <f>IFERROR(VLOOKUP(A168,Course80,9,0),"")</f>
        <v/>
      </c>
    </row>
    <row r="170" spans="1:6" x14ac:dyDescent="0.2">
      <c r="C170" s="61" t="s">
        <v>98</v>
      </c>
      <c r="D170" s="93" t="str">
        <f>IFERROR(IF(B168&lt;&gt;"",VLOOKUP(A168,Course80,7,1),""),"")</f>
        <v>Shop Cleanup</v>
      </c>
      <c r="E170" s="61" t="s">
        <v>8</v>
      </c>
      <c r="F170" s="62">
        <f>IFERROR(VLOOKUP(A168,Course80,9,1),"")</f>
        <v>5</v>
      </c>
    </row>
    <row r="171" spans="1:6" x14ac:dyDescent="0.2">
      <c r="A171" s="20">
        <f>A168+1</f>
        <v>61</v>
      </c>
      <c r="B171" s="20">
        <f>VLOOKUP(A171,Running80,2)</f>
        <v>42</v>
      </c>
      <c r="C171" s="58" t="str">
        <f>IF(ISNUMBER(B171),"Day "&amp;B171,"No School")</f>
        <v>Day 42</v>
      </c>
      <c r="D171" s="59">
        <f>VLOOKUP(A171,Running80,5)</f>
        <v>61</v>
      </c>
      <c r="E171" s="60"/>
      <c r="F171" s="60"/>
    </row>
    <row r="172" spans="1:6" x14ac:dyDescent="0.2">
      <c r="C172" s="61" t="s">
        <v>99</v>
      </c>
      <c r="D172" s="93" t="str">
        <f>IFERROR(VLOOKUP(A171,Course80,7,0),"")</f>
        <v/>
      </c>
      <c r="E172" s="61" t="s">
        <v>8</v>
      </c>
      <c r="F172" s="62" t="str">
        <f>IFERROR(VLOOKUP(A171,Course80,9,0),"")</f>
        <v/>
      </c>
    </row>
    <row r="173" spans="1:6" x14ac:dyDescent="0.2">
      <c r="C173" s="61" t="s">
        <v>100</v>
      </c>
      <c r="D173" s="93" t="str">
        <f>IFERROR(IF(B171&lt;&gt;"",VLOOKUP(A171,Course80,7,1),""),"")</f>
        <v>Shop Cleanup</v>
      </c>
      <c r="E173" s="61" t="s">
        <v>8</v>
      </c>
      <c r="F173" s="62">
        <f>IFERROR(VLOOKUP(A171,Course80,9,1),"")</f>
        <v>5</v>
      </c>
    </row>
    <row r="174" spans="1:6" x14ac:dyDescent="0.2">
      <c r="A174" s="20">
        <f>A171+1</f>
        <v>62</v>
      </c>
      <c r="B174" s="20">
        <f>VLOOKUP(A174,Running80,2)</f>
        <v>43</v>
      </c>
      <c r="C174" s="58" t="str">
        <f>IF(ISNUMBER(B174),"Day "&amp;B174,"No School")</f>
        <v>Day 43</v>
      </c>
      <c r="D174" s="59">
        <f>VLOOKUP(A174,Running80,5)</f>
        <v>62</v>
      </c>
      <c r="E174" s="60"/>
      <c r="F174" s="60"/>
    </row>
    <row r="175" spans="1:6" x14ac:dyDescent="0.2">
      <c r="C175" s="61" t="s">
        <v>97</v>
      </c>
      <c r="D175" s="93" t="str">
        <f>IFERROR(VLOOKUP(A174,Course80,7,0),"")</f>
        <v/>
      </c>
      <c r="E175" s="61" t="s">
        <v>8</v>
      </c>
      <c r="F175" s="62" t="str">
        <f>IFERROR(VLOOKUP(A174,Course80,9,0),"")</f>
        <v/>
      </c>
    </row>
    <row r="176" spans="1:6" x14ac:dyDescent="0.2">
      <c r="C176" s="61" t="s">
        <v>98</v>
      </c>
      <c r="D176" s="93" t="str">
        <f>IFERROR(IF(B174&lt;&gt;"",VLOOKUP(A174,Course80,7,1),""),"")</f>
        <v>Shop Cleanup</v>
      </c>
      <c r="E176" s="61" t="s">
        <v>8</v>
      </c>
      <c r="F176" s="62">
        <f>IFERROR(VLOOKUP(A174,Course80,9,1),"")</f>
        <v>5</v>
      </c>
    </row>
    <row r="177" spans="1:6" x14ac:dyDescent="0.2">
      <c r="C177" s="58" t="s">
        <v>52</v>
      </c>
      <c r="D177" s="59" t="str">
        <f>C161</f>
        <v xml:space="preserve">Week </v>
      </c>
      <c r="E177" s="60"/>
      <c r="F177" s="60"/>
    </row>
    <row r="178" spans="1:6" x14ac:dyDescent="0.2">
      <c r="C178" s="61" t="s">
        <v>7</v>
      </c>
      <c r="D178" s="20" t="e">
        <f>VLOOKUP(B161,WklyHmwk17,7)</f>
        <v>#N/A</v>
      </c>
    </row>
    <row r="179" spans="1:6" x14ac:dyDescent="0.2">
      <c r="C179" s="61" t="s">
        <v>51</v>
      </c>
      <c r="D179" s="20" t="e">
        <f>VLOOKUP(B161,WklyJobs17,7)</f>
        <v>#N/A</v>
      </c>
    </row>
    <row r="181" spans="1:6" x14ac:dyDescent="0.2">
      <c r="B181" s="20" t="str">
        <f>VLOOKUP(A182,Running80,4,0)</f>
        <v/>
      </c>
      <c r="C181" s="56" t="str">
        <f>IF(B181&lt;&gt;0,"Week "&amp;B181,"No School")</f>
        <v xml:space="preserve">Week </v>
      </c>
    </row>
    <row r="182" spans="1:6" x14ac:dyDescent="0.2">
      <c r="A182" s="20">
        <f>A174+3</f>
        <v>65</v>
      </c>
      <c r="B182" s="20" t="str">
        <f>VLOOKUP(A182,Running80,2)</f>
        <v/>
      </c>
      <c r="C182" s="58" t="str">
        <f>IF(ISNUMBER(B182),"Day "&amp;B182,"No School")</f>
        <v>No School</v>
      </c>
      <c r="D182" s="59">
        <f>VLOOKUP(A182,Running80,5)</f>
        <v>65</v>
      </c>
      <c r="E182" s="60"/>
      <c r="F182" s="60"/>
    </row>
    <row r="183" spans="1:6" x14ac:dyDescent="0.2">
      <c r="C183" s="61" t="s">
        <v>97</v>
      </c>
      <c r="D183" s="93" t="str">
        <f>IFERROR(VLOOKUP(A182,Course80,7,0),"")</f>
        <v/>
      </c>
      <c r="E183" s="61" t="s">
        <v>8</v>
      </c>
      <c r="F183" s="62" t="str">
        <f>IFERROR(VLOOKUP(A182,Course80,9,0),"")</f>
        <v/>
      </c>
    </row>
    <row r="184" spans="1:6" x14ac:dyDescent="0.2">
      <c r="C184" s="61" t="s">
        <v>98</v>
      </c>
      <c r="D184" s="93" t="str">
        <f>IFERROR(IF(B182&lt;&gt;"",VLOOKUP(A182,Course80,7,1),""),"")</f>
        <v/>
      </c>
      <c r="E184" s="61" t="s">
        <v>8</v>
      </c>
      <c r="F184" s="62">
        <f>IFERROR(VLOOKUP(A182,Course80,9,1),"")</f>
        <v>5</v>
      </c>
    </row>
    <row r="185" spans="1:6" x14ac:dyDescent="0.2">
      <c r="A185" s="20">
        <f>A182+1</f>
        <v>66</v>
      </c>
      <c r="B185" s="20" t="str">
        <f>VLOOKUP(A185,Running80,2)</f>
        <v/>
      </c>
      <c r="C185" s="58" t="str">
        <f>IF(ISNUMBER(B185),"Day "&amp;B185,"No School")</f>
        <v>No School</v>
      </c>
      <c r="D185" s="59">
        <f>VLOOKUP(A185,Running80,5)</f>
        <v>66</v>
      </c>
      <c r="E185" s="60"/>
      <c r="F185" s="60"/>
    </row>
    <row r="186" spans="1:6" x14ac:dyDescent="0.2">
      <c r="C186" s="61" t="s">
        <v>99</v>
      </c>
      <c r="D186" s="93" t="str">
        <f>IFERROR(VLOOKUP(A185,Course80,7,0),"")</f>
        <v/>
      </c>
      <c r="E186" s="61" t="s">
        <v>8</v>
      </c>
      <c r="F186" s="62" t="str">
        <f>IFERROR(VLOOKUP(A185,Course80,9,0),"")</f>
        <v/>
      </c>
    </row>
    <row r="187" spans="1:6" x14ac:dyDescent="0.2">
      <c r="C187" s="61" t="s">
        <v>100</v>
      </c>
      <c r="D187" s="93" t="str">
        <f>IFERROR(IF(B185&lt;&gt;"",VLOOKUP(A185,Course80,7,1),""),"")</f>
        <v/>
      </c>
      <c r="E187" s="61" t="s">
        <v>8</v>
      </c>
      <c r="F187" s="62">
        <f>IFERROR(VLOOKUP(A185,Course80,9,1),"")</f>
        <v>5</v>
      </c>
    </row>
    <row r="188" spans="1:6" x14ac:dyDescent="0.2">
      <c r="A188" s="20">
        <f>A185+1</f>
        <v>67</v>
      </c>
      <c r="B188" s="20" t="str">
        <f>VLOOKUP(A188,Running80,2)</f>
        <v/>
      </c>
      <c r="C188" s="58" t="str">
        <f>IF(ISNUMBER(B188),"Day "&amp;B188,"No School")</f>
        <v>No School</v>
      </c>
      <c r="D188" s="59">
        <f>VLOOKUP(A188,Running80,5)</f>
        <v>67</v>
      </c>
      <c r="E188" s="60"/>
      <c r="F188" s="60"/>
    </row>
    <row r="189" spans="1:6" x14ac:dyDescent="0.2">
      <c r="C189" s="61" t="s">
        <v>97</v>
      </c>
      <c r="D189" s="93" t="str">
        <f>IFERROR(VLOOKUP(A188,Course80,7,0),"")</f>
        <v/>
      </c>
      <c r="E189" s="61" t="s">
        <v>8</v>
      </c>
      <c r="F189" s="62" t="str">
        <f>IFERROR(VLOOKUP(A188,Course80,9,0),"")</f>
        <v/>
      </c>
    </row>
    <row r="190" spans="1:6" x14ac:dyDescent="0.2">
      <c r="C190" s="61" t="s">
        <v>98</v>
      </c>
      <c r="D190" s="93" t="str">
        <f>IFERROR(IF(B188&lt;&gt;"",VLOOKUP(A188,Course80,7,1),""),"")</f>
        <v/>
      </c>
      <c r="E190" s="61" t="s">
        <v>8</v>
      </c>
      <c r="F190" s="62">
        <f>IFERROR(VLOOKUP(A188,Course80,9,1),"")</f>
        <v>5</v>
      </c>
    </row>
    <row r="191" spans="1:6" x14ac:dyDescent="0.2">
      <c r="A191" s="20">
        <f>A188+1</f>
        <v>68</v>
      </c>
      <c r="B191" s="20" t="str">
        <f>VLOOKUP(A191,Running80,2)</f>
        <v/>
      </c>
      <c r="C191" s="58" t="str">
        <f>IF(ISNUMBER(B191),"Day "&amp;B191,"No School")</f>
        <v>No School</v>
      </c>
      <c r="D191" s="59">
        <f>VLOOKUP(A191,Running80,5)</f>
        <v>68</v>
      </c>
      <c r="E191" s="60"/>
      <c r="F191" s="60"/>
    </row>
    <row r="192" spans="1:6" x14ac:dyDescent="0.2">
      <c r="C192" s="61" t="s">
        <v>99</v>
      </c>
      <c r="D192" s="93" t="str">
        <f>IFERROR(VLOOKUP(A191,Course80,7,0),"")</f>
        <v/>
      </c>
      <c r="E192" s="61" t="s">
        <v>8</v>
      </c>
      <c r="F192" s="62" t="str">
        <f>IFERROR(VLOOKUP(A191,Course80,9,0),"")</f>
        <v/>
      </c>
    </row>
    <row r="193" spans="1:6" x14ac:dyDescent="0.2">
      <c r="C193" s="61" t="s">
        <v>100</v>
      </c>
      <c r="D193" s="93" t="str">
        <f>IFERROR(IF(B191&lt;&gt;"",VLOOKUP(A191,Course80,7,1),""),"")</f>
        <v/>
      </c>
      <c r="E193" s="61" t="s">
        <v>8</v>
      </c>
      <c r="F193" s="62">
        <f>IFERROR(VLOOKUP(A191,Course80,9,1),"")</f>
        <v>5</v>
      </c>
    </row>
    <row r="194" spans="1:6" x14ac:dyDescent="0.2">
      <c r="A194" s="20">
        <f>A191+1</f>
        <v>69</v>
      </c>
      <c r="B194" s="20" t="str">
        <f>VLOOKUP(A194,Running80,2)</f>
        <v/>
      </c>
      <c r="C194" s="58" t="str">
        <f>IF(ISNUMBER(B194),"Day "&amp;B194,"No School")</f>
        <v>No School</v>
      </c>
      <c r="D194" s="59">
        <f>VLOOKUP(A194,Running80,5)</f>
        <v>69</v>
      </c>
      <c r="E194" s="60"/>
      <c r="F194" s="60"/>
    </row>
    <row r="195" spans="1:6" x14ac:dyDescent="0.2">
      <c r="C195" s="61" t="s">
        <v>97</v>
      </c>
      <c r="D195" s="93" t="str">
        <f>IFERROR(VLOOKUP(A194,Course80,7,0),"")</f>
        <v/>
      </c>
      <c r="E195" s="61" t="s">
        <v>8</v>
      </c>
      <c r="F195" s="62" t="str">
        <f>IFERROR(VLOOKUP(A194,Course80,9,0),"")</f>
        <v/>
      </c>
    </row>
    <row r="196" spans="1:6" x14ac:dyDescent="0.2">
      <c r="C196" s="61" t="s">
        <v>98</v>
      </c>
      <c r="D196" s="93" t="str">
        <f>IFERROR(IF(B194&lt;&gt;"",VLOOKUP(A194,Course80,7,1),""),"")</f>
        <v/>
      </c>
      <c r="E196" s="61" t="s">
        <v>8</v>
      </c>
      <c r="F196" s="62">
        <f>IFERROR(VLOOKUP(A194,Course80,9,1),"")</f>
        <v>5</v>
      </c>
    </row>
    <row r="197" spans="1:6" x14ac:dyDescent="0.2">
      <c r="C197" s="58" t="s">
        <v>52</v>
      </c>
      <c r="D197" s="59" t="str">
        <f>C181</f>
        <v xml:space="preserve">Week </v>
      </c>
      <c r="E197" s="60"/>
      <c r="F197" s="60"/>
    </row>
    <row r="198" spans="1:6" x14ac:dyDescent="0.2">
      <c r="C198" s="61" t="s">
        <v>7</v>
      </c>
      <c r="D198" s="20" t="e">
        <f>VLOOKUP(B181,WklyHmwk17,7)</f>
        <v>#N/A</v>
      </c>
    </row>
    <row r="199" spans="1:6" x14ac:dyDescent="0.2">
      <c r="C199" s="61" t="s">
        <v>51</v>
      </c>
      <c r="D199" s="20" t="e">
        <f>VLOOKUP(B181,WklyJobs17,7)</f>
        <v>#N/A</v>
      </c>
    </row>
    <row r="201" spans="1:6" x14ac:dyDescent="0.2">
      <c r="B201" s="20" t="str">
        <f>VLOOKUP(A202,Running80,4,0)</f>
        <v/>
      </c>
      <c r="C201" s="56" t="str">
        <f>IF(B201&lt;&gt;0,"Week "&amp;B201,"No School")</f>
        <v xml:space="preserve">Week </v>
      </c>
    </row>
    <row r="202" spans="1:6" x14ac:dyDescent="0.2">
      <c r="A202" s="20">
        <f>A194+3</f>
        <v>72</v>
      </c>
      <c r="B202" s="20">
        <f>VLOOKUP(A202,Running80,2)</f>
        <v>44</v>
      </c>
      <c r="C202" s="58" t="str">
        <f>IF(ISNUMBER(B202),"Day "&amp;B202,"No School")</f>
        <v>Day 44</v>
      </c>
      <c r="D202" s="59">
        <f>VLOOKUP(A202,Running80,5)</f>
        <v>72</v>
      </c>
      <c r="E202" s="60"/>
      <c r="F202" s="60"/>
    </row>
    <row r="203" spans="1:6" x14ac:dyDescent="0.2">
      <c r="C203" s="61" t="s">
        <v>97</v>
      </c>
      <c r="D203" s="93" t="str">
        <f>IFERROR(VLOOKUP(A202,Course80,7,0),"")</f>
        <v/>
      </c>
      <c r="E203" s="61" t="s">
        <v>8</v>
      </c>
      <c r="F203" s="62" t="str">
        <f>IFERROR(VLOOKUP(A202,Course80,9,0),"")</f>
        <v/>
      </c>
    </row>
    <row r="204" spans="1:6" x14ac:dyDescent="0.2">
      <c r="C204" s="61" t="s">
        <v>98</v>
      </c>
      <c r="D204" s="93" t="str">
        <f>IFERROR(IF(B202&lt;&gt;"",VLOOKUP(A202,Course80,7,1),""),"")</f>
        <v>Shop Cleanup</v>
      </c>
      <c r="E204" s="61" t="s">
        <v>8</v>
      </c>
      <c r="F204" s="62">
        <f>IFERROR(VLOOKUP(A202,Course80,9,1),"")</f>
        <v>5</v>
      </c>
    </row>
    <row r="205" spans="1:6" x14ac:dyDescent="0.2">
      <c r="A205" s="20">
        <f>A202+1</f>
        <v>73</v>
      </c>
      <c r="B205" s="20">
        <f>VLOOKUP(A205,Running80,2)</f>
        <v>45</v>
      </c>
      <c r="C205" s="58" t="str">
        <f>IF(ISNUMBER(B205),"Day "&amp;B205,"No School")</f>
        <v>Day 45</v>
      </c>
      <c r="D205" s="59">
        <f>VLOOKUP(A205,Running80,5)</f>
        <v>73</v>
      </c>
      <c r="E205" s="60"/>
      <c r="F205" s="60"/>
    </row>
    <row r="206" spans="1:6" x14ac:dyDescent="0.2">
      <c r="C206" s="61" t="s">
        <v>99</v>
      </c>
      <c r="D206" s="93" t="str">
        <f>IFERROR(VLOOKUP(A205,Course80,7,0),"")</f>
        <v/>
      </c>
      <c r="E206" s="61" t="s">
        <v>8</v>
      </c>
      <c r="F206" s="62" t="str">
        <f>IFERROR(VLOOKUP(A205,Course80,9,0),"")</f>
        <v/>
      </c>
    </row>
    <row r="207" spans="1:6" x14ac:dyDescent="0.2">
      <c r="C207" s="61" t="s">
        <v>100</v>
      </c>
      <c r="D207" s="93" t="str">
        <f>IFERROR(IF(B205&lt;&gt;"",VLOOKUP(A205,Course80,7,1),""),"")</f>
        <v>Shop Cleanup</v>
      </c>
      <c r="E207" s="61" t="s">
        <v>8</v>
      </c>
      <c r="F207" s="62">
        <f>IFERROR(VLOOKUP(A205,Course80,9,1),"")</f>
        <v>5</v>
      </c>
    </row>
    <row r="208" spans="1:6" x14ac:dyDescent="0.2">
      <c r="A208" s="20">
        <f>A205+1</f>
        <v>74</v>
      </c>
      <c r="B208" s="20">
        <f>VLOOKUP(A208,Running80,2)</f>
        <v>46</v>
      </c>
      <c r="C208" s="58" t="str">
        <f>IF(ISNUMBER(B208),"Day "&amp;B208,"No School")</f>
        <v>Day 46</v>
      </c>
      <c r="D208" s="59">
        <f>VLOOKUP(A208,Running80,5)</f>
        <v>74</v>
      </c>
      <c r="E208" s="60"/>
      <c r="F208" s="60"/>
    </row>
    <row r="209" spans="1:6" x14ac:dyDescent="0.2">
      <c r="C209" s="61" t="s">
        <v>97</v>
      </c>
      <c r="D209" s="93" t="str">
        <f>IFERROR(VLOOKUP(A208,Course80,7,0),"")</f>
        <v/>
      </c>
      <c r="E209" s="61" t="s">
        <v>8</v>
      </c>
      <c r="F209" s="62" t="str">
        <f>IFERROR(VLOOKUP(A208,Course80,9,0),"")</f>
        <v/>
      </c>
    </row>
    <row r="210" spans="1:6" x14ac:dyDescent="0.2">
      <c r="C210" s="61" t="s">
        <v>98</v>
      </c>
      <c r="D210" s="93" t="str">
        <f>IFERROR(IF(B208&lt;&gt;"",VLOOKUP(A208,Course80,7,1),""),"")</f>
        <v>Shop Cleanup</v>
      </c>
      <c r="E210" s="61" t="s">
        <v>8</v>
      </c>
      <c r="F210" s="62">
        <f>IFERROR(VLOOKUP(A208,Course80,9,1),"")</f>
        <v>5</v>
      </c>
    </row>
    <row r="211" spans="1:6" x14ac:dyDescent="0.2">
      <c r="A211" s="20">
        <f>A208+1</f>
        <v>75</v>
      </c>
      <c r="B211" s="20">
        <f>VLOOKUP(A211,Running80,2)</f>
        <v>47</v>
      </c>
      <c r="C211" s="58" t="str">
        <f>IF(ISNUMBER(B211),"Day "&amp;B211,"No School")</f>
        <v>Day 47</v>
      </c>
      <c r="D211" s="59">
        <f>VLOOKUP(A211,Running80,5)</f>
        <v>75</v>
      </c>
      <c r="E211" s="60"/>
      <c r="F211" s="60"/>
    </row>
    <row r="212" spans="1:6" x14ac:dyDescent="0.2">
      <c r="C212" s="61" t="s">
        <v>99</v>
      </c>
      <c r="D212" s="93" t="str">
        <f>IFERROR(VLOOKUP(A211,Course80,7,0),"")</f>
        <v/>
      </c>
      <c r="E212" s="61" t="s">
        <v>8</v>
      </c>
      <c r="F212" s="62" t="str">
        <f>IFERROR(VLOOKUP(A211,Course80,9,0),"")</f>
        <v/>
      </c>
    </row>
    <row r="213" spans="1:6" x14ac:dyDescent="0.2">
      <c r="C213" s="61" t="s">
        <v>100</v>
      </c>
      <c r="D213" s="93" t="str">
        <f>IFERROR(IF(B211&lt;&gt;"",VLOOKUP(A211,Course80,7,1),""),"")</f>
        <v>Shop Cleanup</v>
      </c>
      <c r="E213" s="61" t="s">
        <v>8</v>
      </c>
      <c r="F213" s="62">
        <f>IFERROR(VLOOKUP(A211,Course80,9,1),"")</f>
        <v>5</v>
      </c>
    </row>
    <row r="214" spans="1:6" x14ac:dyDescent="0.2">
      <c r="A214" s="20">
        <f>A211+1</f>
        <v>76</v>
      </c>
      <c r="B214" s="20">
        <f>VLOOKUP(A214,Running80,2)</f>
        <v>48</v>
      </c>
      <c r="C214" s="58" t="str">
        <f>IF(ISNUMBER(B214),"Day "&amp;B214,"No School")</f>
        <v>Day 48</v>
      </c>
      <c r="D214" s="59">
        <f>VLOOKUP(A214,Running80,5)</f>
        <v>76</v>
      </c>
      <c r="E214" s="60"/>
      <c r="F214" s="60"/>
    </row>
    <row r="215" spans="1:6" x14ac:dyDescent="0.2">
      <c r="C215" s="61" t="s">
        <v>97</v>
      </c>
      <c r="D215" s="93" t="str">
        <f>IFERROR(VLOOKUP(A214,Course80,7,0),"")</f>
        <v/>
      </c>
      <c r="E215" s="61" t="s">
        <v>8</v>
      </c>
      <c r="F215" s="62" t="str">
        <f>IFERROR(VLOOKUP(A214,Course80,9,0),"")</f>
        <v/>
      </c>
    </row>
    <row r="216" spans="1:6" x14ac:dyDescent="0.2">
      <c r="C216" s="61" t="s">
        <v>98</v>
      </c>
      <c r="D216" s="93" t="str">
        <f>IFERROR(IF(B214&lt;&gt;"",VLOOKUP(A214,Course80,7,1),""),"")</f>
        <v>Shop Cleanup</v>
      </c>
      <c r="E216" s="61" t="s">
        <v>8</v>
      </c>
      <c r="F216" s="62">
        <f>IFERROR(VLOOKUP(A214,Course80,9,1),"")</f>
        <v>5</v>
      </c>
    </row>
    <row r="217" spans="1:6" x14ac:dyDescent="0.2">
      <c r="C217" s="58" t="s">
        <v>52</v>
      </c>
      <c r="D217" s="59" t="str">
        <f>C201</f>
        <v xml:space="preserve">Week </v>
      </c>
      <c r="E217" s="60"/>
      <c r="F217" s="60"/>
    </row>
    <row r="218" spans="1:6" x14ac:dyDescent="0.2">
      <c r="C218" s="61" t="s">
        <v>7</v>
      </c>
      <c r="D218" s="20" t="e">
        <f>VLOOKUP(B201,WklyHmwk17,7)</f>
        <v>#N/A</v>
      </c>
    </row>
    <row r="219" spans="1:6" x14ac:dyDescent="0.2">
      <c r="C219" s="61" t="s">
        <v>51</v>
      </c>
      <c r="D219" s="20" t="e">
        <f>VLOOKUP(B201,WklyJobs17,7)</f>
        <v>#N/A</v>
      </c>
    </row>
    <row r="221" spans="1:6" x14ac:dyDescent="0.2">
      <c r="B221" s="20" t="str">
        <f>VLOOKUP(A222,Running80,4,0)</f>
        <v/>
      </c>
      <c r="C221" s="56" t="str">
        <f>IF(B221&lt;&gt;0,"Week "&amp;B221,"No School")</f>
        <v xml:space="preserve">Week </v>
      </c>
    </row>
    <row r="222" spans="1:6" x14ac:dyDescent="0.2">
      <c r="A222" s="20">
        <f>A214+3</f>
        <v>79</v>
      </c>
      <c r="B222" s="20">
        <f>VLOOKUP(A222,Running80,2)</f>
        <v>49</v>
      </c>
      <c r="C222" s="58" t="str">
        <f>IF(ISNUMBER(B222),"Day "&amp;B222,"No School")</f>
        <v>Day 49</v>
      </c>
      <c r="D222" s="59">
        <f>VLOOKUP(A222,Running80,5)</f>
        <v>79</v>
      </c>
      <c r="E222" s="60"/>
      <c r="F222" s="60"/>
    </row>
    <row r="223" spans="1:6" x14ac:dyDescent="0.2">
      <c r="C223" s="61" t="s">
        <v>97</v>
      </c>
      <c r="D223" s="93" t="str">
        <f>IFERROR(VLOOKUP(A222,Course80,7,0),"")</f>
        <v/>
      </c>
      <c r="E223" s="61" t="s">
        <v>8</v>
      </c>
      <c r="F223" s="62" t="str">
        <f>IFERROR(VLOOKUP(A222,Course80,9,0),"")</f>
        <v/>
      </c>
    </row>
    <row r="224" spans="1:6" x14ac:dyDescent="0.2">
      <c r="C224" s="61" t="s">
        <v>98</v>
      </c>
      <c r="D224" s="93" t="str">
        <f>IFERROR(IF(B222&lt;&gt;"",VLOOKUP(A222,Course80,7,1),""),"")</f>
        <v>Shop Cleanup</v>
      </c>
      <c r="E224" s="61" t="s">
        <v>8</v>
      </c>
      <c r="F224" s="62">
        <f>IFERROR(VLOOKUP(A222,Course80,9,1),"")</f>
        <v>5</v>
      </c>
    </row>
    <row r="225" spans="1:6" x14ac:dyDescent="0.2">
      <c r="A225" s="20">
        <f>A222+1</f>
        <v>80</v>
      </c>
      <c r="B225" s="20">
        <f>VLOOKUP(A225,Running80,2)</f>
        <v>50</v>
      </c>
      <c r="C225" s="58" t="str">
        <f>IF(ISNUMBER(B225),"Day "&amp;B225,"No School")</f>
        <v>Day 50</v>
      </c>
      <c r="D225" s="59">
        <f>VLOOKUP(A225,Running80,5)</f>
        <v>80</v>
      </c>
      <c r="E225" s="60"/>
      <c r="F225" s="60"/>
    </row>
    <row r="226" spans="1:6" x14ac:dyDescent="0.2">
      <c r="C226" s="61" t="s">
        <v>99</v>
      </c>
      <c r="D226" s="93" t="str">
        <f>IFERROR(VLOOKUP(A225,Course80,7,0),"")</f>
        <v/>
      </c>
      <c r="E226" s="61" t="s">
        <v>8</v>
      </c>
      <c r="F226" s="62" t="str">
        <f>IFERROR(VLOOKUP(A225,Course80,9,0),"")</f>
        <v/>
      </c>
    </row>
    <row r="227" spans="1:6" x14ac:dyDescent="0.2">
      <c r="C227" s="61" t="s">
        <v>100</v>
      </c>
      <c r="D227" s="93" t="str">
        <f>IFERROR(IF(B225&lt;&gt;"",VLOOKUP(A225,Course80,7,1),""),"")</f>
        <v>Shop Cleanup</v>
      </c>
      <c r="E227" s="61" t="s">
        <v>8</v>
      </c>
      <c r="F227" s="62">
        <f>IFERROR(VLOOKUP(A225,Course80,9,1),"")</f>
        <v>5</v>
      </c>
    </row>
    <row r="228" spans="1:6" x14ac:dyDescent="0.2">
      <c r="A228" s="20">
        <f>A225+1</f>
        <v>81</v>
      </c>
      <c r="B228" s="20">
        <f>VLOOKUP(A228,Running80,2)</f>
        <v>51</v>
      </c>
      <c r="C228" s="58" t="str">
        <f>IF(ISNUMBER(B228),"Day "&amp;B228,"No School")</f>
        <v>Day 51</v>
      </c>
      <c r="D228" s="59">
        <f>VLOOKUP(A228,Running80,5)</f>
        <v>81</v>
      </c>
      <c r="E228" s="60"/>
      <c r="F228" s="60"/>
    </row>
    <row r="229" spans="1:6" x14ac:dyDescent="0.2">
      <c r="C229" s="61" t="s">
        <v>97</v>
      </c>
      <c r="D229" s="93" t="str">
        <f>IFERROR(VLOOKUP(A228,Course80,7,0),"")</f>
        <v/>
      </c>
      <c r="E229" s="61" t="s">
        <v>8</v>
      </c>
      <c r="F229" s="62" t="str">
        <f>IFERROR(VLOOKUP(A228,Course80,9,0),"")</f>
        <v/>
      </c>
    </row>
    <row r="230" spans="1:6" x14ac:dyDescent="0.2">
      <c r="C230" s="61" t="s">
        <v>98</v>
      </c>
      <c r="D230" s="93" t="str">
        <f>IFERROR(IF(B228&lt;&gt;"",VLOOKUP(A228,Course80,7,1),""),"")</f>
        <v>Shop Cleanup</v>
      </c>
      <c r="E230" s="61" t="s">
        <v>8</v>
      </c>
      <c r="F230" s="62">
        <f>IFERROR(VLOOKUP(A228,Course80,9,1),"")</f>
        <v>5</v>
      </c>
    </row>
    <row r="231" spans="1:6" x14ac:dyDescent="0.2">
      <c r="A231" s="20">
        <f>A228+1</f>
        <v>82</v>
      </c>
      <c r="B231" s="20">
        <f>VLOOKUP(A231,Running80,2)</f>
        <v>52</v>
      </c>
      <c r="C231" s="58" t="str">
        <f>IF(ISNUMBER(B231),"Day "&amp;B231,"No School")</f>
        <v>Day 52</v>
      </c>
      <c r="D231" s="59">
        <f>VLOOKUP(A231,Running80,5)</f>
        <v>82</v>
      </c>
      <c r="E231" s="60"/>
      <c r="F231" s="60"/>
    </row>
    <row r="232" spans="1:6" x14ac:dyDescent="0.2">
      <c r="C232" s="61" t="s">
        <v>99</v>
      </c>
      <c r="D232" s="93" t="str">
        <f>IFERROR(VLOOKUP(A231,Course80,7,0),"")</f>
        <v/>
      </c>
      <c r="E232" s="61" t="s">
        <v>8</v>
      </c>
      <c r="F232" s="62" t="str">
        <f>IFERROR(VLOOKUP(A231,Course80,9,0),"")</f>
        <v/>
      </c>
    </row>
    <row r="233" spans="1:6" x14ac:dyDescent="0.2">
      <c r="C233" s="61" t="s">
        <v>100</v>
      </c>
      <c r="D233" s="93" t="str">
        <f>IFERROR(IF(B231&lt;&gt;"",VLOOKUP(A231,Course80,7,1),""),"")</f>
        <v>Shop Cleanup</v>
      </c>
      <c r="E233" s="61" t="s">
        <v>8</v>
      </c>
      <c r="F233" s="62">
        <f>IFERROR(VLOOKUP(A231,Course80,9,1),"")</f>
        <v>5</v>
      </c>
    </row>
    <row r="234" spans="1:6" x14ac:dyDescent="0.2">
      <c r="A234" s="20">
        <f>A231+1</f>
        <v>83</v>
      </c>
      <c r="B234" s="20">
        <f>VLOOKUP(A234,Running80,2)</f>
        <v>53</v>
      </c>
      <c r="C234" s="58" t="str">
        <f>IF(ISNUMBER(B234),"Day "&amp;B234,"No School")</f>
        <v>Day 53</v>
      </c>
      <c r="D234" s="59">
        <f>VLOOKUP(A234,Running80,5)</f>
        <v>83</v>
      </c>
      <c r="E234" s="60"/>
      <c r="F234" s="60"/>
    </row>
    <row r="235" spans="1:6" x14ac:dyDescent="0.2">
      <c r="C235" s="61" t="s">
        <v>97</v>
      </c>
      <c r="D235" s="93" t="str">
        <f>IFERROR(VLOOKUP(A234,Course80,7,0),"")</f>
        <v/>
      </c>
      <c r="E235" s="61" t="s">
        <v>8</v>
      </c>
      <c r="F235" s="62" t="str">
        <f>IFERROR(VLOOKUP(A234,Course80,9,0),"")</f>
        <v/>
      </c>
    </row>
    <row r="236" spans="1:6" x14ac:dyDescent="0.2">
      <c r="C236" s="61" t="s">
        <v>98</v>
      </c>
      <c r="D236" s="93" t="str">
        <f>IFERROR(IF(B234&lt;&gt;"",VLOOKUP(A234,Course80,7,1),""),"")</f>
        <v>Shop Cleanup</v>
      </c>
      <c r="E236" s="61" t="s">
        <v>8</v>
      </c>
      <c r="F236" s="62">
        <f>IFERROR(VLOOKUP(A234,Course80,9,1),"")</f>
        <v>5</v>
      </c>
    </row>
    <row r="237" spans="1:6" x14ac:dyDescent="0.2">
      <c r="C237" s="58" t="s">
        <v>52</v>
      </c>
      <c r="D237" s="59" t="str">
        <f>C221</f>
        <v xml:space="preserve">Week </v>
      </c>
      <c r="E237" s="60"/>
      <c r="F237" s="60"/>
    </row>
    <row r="238" spans="1:6" x14ac:dyDescent="0.2">
      <c r="C238" s="61" t="s">
        <v>7</v>
      </c>
      <c r="D238" s="20" t="e">
        <f>VLOOKUP(B221,WklyHmwk17,7)</f>
        <v>#N/A</v>
      </c>
    </row>
    <row r="239" spans="1:6" x14ac:dyDescent="0.2">
      <c r="C239" s="61" t="s">
        <v>51</v>
      </c>
      <c r="D239" s="20" t="e">
        <f>VLOOKUP(B221,WklyJobs17,7)</f>
        <v>#N/A</v>
      </c>
    </row>
    <row r="241" spans="1:6" x14ac:dyDescent="0.2">
      <c r="B241" s="20" t="str">
        <f>VLOOKUP(A242,Running80,4,0)</f>
        <v/>
      </c>
      <c r="C241" s="56" t="str">
        <f>IF(B241&lt;&gt;0,"Week "&amp;B241,"No School")</f>
        <v xml:space="preserve">Week </v>
      </c>
    </row>
    <row r="242" spans="1:6" x14ac:dyDescent="0.2">
      <c r="A242" s="20">
        <f>A234+3</f>
        <v>86</v>
      </c>
      <c r="B242" s="20">
        <f>VLOOKUP(A242,Running80,2)</f>
        <v>54</v>
      </c>
      <c r="C242" s="58" t="str">
        <f>IF(ISNUMBER(B242),"Day "&amp;B242,"No School")</f>
        <v>Day 54</v>
      </c>
      <c r="D242" s="59">
        <f>VLOOKUP(A242,Running80,5)</f>
        <v>86</v>
      </c>
      <c r="E242" s="60"/>
      <c r="F242" s="60"/>
    </row>
    <row r="243" spans="1:6" x14ac:dyDescent="0.2">
      <c r="C243" s="61" t="s">
        <v>97</v>
      </c>
      <c r="D243" s="93" t="str">
        <f>IFERROR(VLOOKUP(A242,Course80,7,0),"")</f>
        <v/>
      </c>
      <c r="E243" s="61" t="s">
        <v>8</v>
      </c>
      <c r="F243" s="62" t="str">
        <f>IFERROR(VLOOKUP(A242,Course80,9,0),"")</f>
        <v/>
      </c>
    </row>
    <row r="244" spans="1:6" x14ac:dyDescent="0.2">
      <c r="C244" s="61" t="s">
        <v>98</v>
      </c>
      <c r="D244" s="93" t="str">
        <f>IFERROR(IF(B242&lt;&gt;"",VLOOKUP(A242,Course80,7,1),""),"")</f>
        <v>Shop Cleanup</v>
      </c>
      <c r="E244" s="61" t="s">
        <v>8</v>
      </c>
      <c r="F244" s="62">
        <f>IFERROR(VLOOKUP(A242,Course80,9,1),"")</f>
        <v>5</v>
      </c>
    </row>
    <row r="245" spans="1:6" x14ac:dyDescent="0.2">
      <c r="A245" s="20">
        <f>A242+1</f>
        <v>87</v>
      </c>
      <c r="B245" s="20">
        <f>VLOOKUP(A245,Running80,2)</f>
        <v>55</v>
      </c>
      <c r="C245" s="58" t="str">
        <f>IF(ISNUMBER(B245),"Day "&amp;B245,"No School")</f>
        <v>Day 55</v>
      </c>
      <c r="D245" s="59">
        <f>VLOOKUP(A245,Running80,5)</f>
        <v>87</v>
      </c>
      <c r="E245" s="60"/>
      <c r="F245" s="60"/>
    </row>
    <row r="246" spans="1:6" x14ac:dyDescent="0.2">
      <c r="C246" s="61" t="s">
        <v>99</v>
      </c>
      <c r="D246" s="93" t="str">
        <f>IFERROR(VLOOKUP(A245,Course80,7,0),"")</f>
        <v/>
      </c>
      <c r="E246" s="61" t="s">
        <v>8</v>
      </c>
      <c r="F246" s="62" t="str">
        <f>IFERROR(VLOOKUP(A245,Course80,9,0),"")</f>
        <v/>
      </c>
    </row>
    <row r="247" spans="1:6" x14ac:dyDescent="0.2">
      <c r="C247" s="61" t="s">
        <v>100</v>
      </c>
      <c r="D247" s="93" t="str">
        <f>IFERROR(IF(B245&lt;&gt;"",VLOOKUP(A245,Course80,7,1),""),"")</f>
        <v>Shop Cleanup</v>
      </c>
      <c r="E247" s="61" t="s">
        <v>8</v>
      </c>
      <c r="F247" s="62">
        <f>IFERROR(VLOOKUP(A245,Course80,9,1),"")</f>
        <v>5</v>
      </c>
    </row>
    <row r="248" spans="1:6" x14ac:dyDescent="0.2">
      <c r="A248" s="20">
        <f>A245+1</f>
        <v>88</v>
      </c>
      <c r="B248" s="20">
        <f>VLOOKUP(A248,Running80,2)</f>
        <v>56</v>
      </c>
      <c r="C248" s="58" t="str">
        <f>IF(ISNUMBER(B248),"Day "&amp;B248,"No School")</f>
        <v>Day 56</v>
      </c>
      <c r="D248" s="59">
        <f>VLOOKUP(A248,Running80,5)</f>
        <v>88</v>
      </c>
      <c r="E248" s="60"/>
      <c r="F248" s="60"/>
    </row>
    <row r="249" spans="1:6" x14ac:dyDescent="0.2">
      <c r="C249" s="61" t="s">
        <v>97</v>
      </c>
      <c r="D249" s="93" t="str">
        <f>IFERROR(VLOOKUP(A248,Course80,7,0),"")</f>
        <v/>
      </c>
      <c r="E249" s="61" t="s">
        <v>8</v>
      </c>
      <c r="F249" s="62" t="str">
        <f>IFERROR(VLOOKUP(A248,Course80,9,0),"")</f>
        <v/>
      </c>
    </row>
    <row r="250" spans="1:6" x14ac:dyDescent="0.2">
      <c r="C250" s="61" t="s">
        <v>98</v>
      </c>
      <c r="D250" s="93" t="str">
        <f>IFERROR(IF(B248&lt;&gt;"",VLOOKUP(A248,Course80,7,1),""),"")</f>
        <v>Shop Cleanup</v>
      </c>
      <c r="E250" s="61" t="s">
        <v>8</v>
      </c>
      <c r="F250" s="62">
        <f>IFERROR(VLOOKUP(A248,Course80,9,1),"")</f>
        <v>5</v>
      </c>
    </row>
    <row r="251" spans="1:6" x14ac:dyDescent="0.2">
      <c r="A251" s="20">
        <f>A248+1</f>
        <v>89</v>
      </c>
      <c r="B251" s="20">
        <f>VLOOKUP(A251,Running80,2)</f>
        <v>57</v>
      </c>
      <c r="C251" s="58" t="str">
        <f>IF(ISNUMBER(B251),"Day "&amp;B251,"No School")</f>
        <v>Day 57</v>
      </c>
      <c r="D251" s="59">
        <f>VLOOKUP(A251,Running80,5)</f>
        <v>89</v>
      </c>
      <c r="E251" s="60"/>
      <c r="F251" s="60"/>
    </row>
    <row r="252" spans="1:6" x14ac:dyDescent="0.2">
      <c r="C252" s="61" t="s">
        <v>99</v>
      </c>
      <c r="D252" s="93" t="str">
        <f>IFERROR(VLOOKUP(A251,Course80,7,0),"")</f>
        <v/>
      </c>
      <c r="E252" s="61" t="s">
        <v>8</v>
      </c>
      <c r="F252" s="62" t="str">
        <f>IFERROR(VLOOKUP(A251,Course80,9,0),"")</f>
        <v/>
      </c>
    </row>
    <row r="253" spans="1:6" x14ac:dyDescent="0.2">
      <c r="C253" s="61" t="s">
        <v>100</v>
      </c>
      <c r="D253" s="93" t="str">
        <f>IFERROR(IF(B251&lt;&gt;"",VLOOKUP(A251,Course80,7,1),""),"")</f>
        <v>Shop Cleanup</v>
      </c>
      <c r="E253" s="61" t="s">
        <v>8</v>
      </c>
      <c r="F253" s="62">
        <f>IFERROR(VLOOKUP(A251,Course80,9,1),"")</f>
        <v>5</v>
      </c>
    </row>
    <row r="254" spans="1:6" x14ac:dyDescent="0.2">
      <c r="A254" s="20">
        <f>A251+1</f>
        <v>90</v>
      </c>
      <c r="B254" s="20">
        <f>VLOOKUP(A254,Running80,2)</f>
        <v>58</v>
      </c>
      <c r="C254" s="58" t="str">
        <f>IF(ISNUMBER(B254),"Day "&amp;B254,"No School")</f>
        <v>Day 58</v>
      </c>
      <c r="D254" s="59">
        <f>VLOOKUP(A254,Running80,5)</f>
        <v>90</v>
      </c>
      <c r="E254" s="60"/>
      <c r="F254" s="60"/>
    </row>
    <row r="255" spans="1:6" x14ac:dyDescent="0.2">
      <c r="C255" s="61" t="s">
        <v>97</v>
      </c>
      <c r="D255" s="93" t="str">
        <f>IFERROR(VLOOKUP(A254,Course80,7,0),"")</f>
        <v/>
      </c>
      <c r="E255" s="61" t="s">
        <v>8</v>
      </c>
      <c r="F255" s="62" t="str">
        <f>IFERROR(VLOOKUP(A254,Course80,9,0),"")</f>
        <v/>
      </c>
    </row>
    <row r="256" spans="1:6" x14ac:dyDescent="0.2">
      <c r="C256" s="61" t="s">
        <v>98</v>
      </c>
      <c r="D256" s="93" t="str">
        <f>IFERROR(IF(B254&lt;&gt;"",VLOOKUP(A254,Course80,7,1),""),"")</f>
        <v>Shop Cleanup</v>
      </c>
      <c r="E256" s="61" t="s">
        <v>8</v>
      </c>
      <c r="F256" s="62">
        <f>IFERROR(VLOOKUP(A254,Course80,9,1),"")</f>
        <v>5</v>
      </c>
    </row>
    <row r="257" spans="1:11" x14ac:dyDescent="0.2">
      <c r="C257" s="58" t="s">
        <v>52</v>
      </c>
      <c r="D257" s="59" t="str">
        <f>C241</f>
        <v xml:space="preserve">Week </v>
      </c>
      <c r="E257" s="60"/>
      <c r="F257" s="60"/>
    </row>
    <row r="258" spans="1:11" x14ac:dyDescent="0.2">
      <c r="C258" s="61" t="s">
        <v>7</v>
      </c>
      <c r="D258" s="20" t="e">
        <f>VLOOKUP(B241,WklyHmwk17,7)</f>
        <v>#N/A</v>
      </c>
    </row>
    <row r="259" spans="1:11" x14ac:dyDescent="0.2">
      <c r="C259" s="61" t="s">
        <v>51</v>
      </c>
      <c r="D259" s="20" t="e">
        <f>VLOOKUP(B241,WklyJobs17,7)</f>
        <v>#N/A</v>
      </c>
    </row>
    <row r="261" spans="1:11" x14ac:dyDescent="0.2">
      <c r="B261" s="20" t="str">
        <f>VLOOKUP(A262,Running80,4,0)</f>
        <v/>
      </c>
      <c r="C261" s="56" t="str">
        <f>IF(B261&lt;&gt;0,"Week "&amp;B261,"No School")</f>
        <v xml:space="preserve">Week </v>
      </c>
      <c r="K261" s="20" t="s">
        <v>68</v>
      </c>
    </row>
    <row r="262" spans="1:11" x14ac:dyDescent="0.2">
      <c r="A262" s="20">
        <f>A254+3</f>
        <v>93</v>
      </c>
      <c r="B262" s="20">
        <f>VLOOKUP(A262,Running80,2)</f>
        <v>59</v>
      </c>
      <c r="C262" s="58" t="str">
        <f>IF(ISNUMBER(B262),"Day "&amp;B262,"No School")</f>
        <v>Day 59</v>
      </c>
      <c r="D262" s="59">
        <f>VLOOKUP(A262,Running80,5)</f>
        <v>93</v>
      </c>
      <c r="E262" s="60"/>
      <c r="F262" s="60"/>
    </row>
    <row r="263" spans="1:11" x14ac:dyDescent="0.2">
      <c r="C263" s="61" t="s">
        <v>97</v>
      </c>
      <c r="D263" s="93" t="str">
        <f>IFERROR(VLOOKUP(A262,Course80,7,0),"")</f>
        <v/>
      </c>
      <c r="E263" s="61" t="s">
        <v>8</v>
      </c>
      <c r="F263" s="62" t="str">
        <f>IFERROR(VLOOKUP(A262,Course80,9,0),"")</f>
        <v/>
      </c>
    </row>
    <row r="264" spans="1:11" x14ac:dyDescent="0.2">
      <c r="C264" s="61" t="s">
        <v>98</v>
      </c>
      <c r="D264" s="93" t="str">
        <f>IFERROR(IF(B262&lt;&gt;"",VLOOKUP(A262,Course80,7,1),""),"")</f>
        <v>Shop Cleanup</v>
      </c>
      <c r="E264" s="61" t="s">
        <v>8</v>
      </c>
      <c r="F264" s="62">
        <f>IFERROR(VLOOKUP(A262,Course80,9,1),"")</f>
        <v>5</v>
      </c>
    </row>
    <row r="265" spans="1:11" x14ac:dyDescent="0.2">
      <c r="A265" s="20">
        <f>A262+1</f>
        <v>94</v>
      </c>
      <c r="B265" s="20">
        <f>VLOOKUP(A265,Running80,2)</f>
        <v>60</v>
      </c>
      <c r="C265" s="58" t="str">
        <f>IF(ISNUMBER(B265),"Day "&amp;B265,"No School")</f>
        <v>Day 60</v>
      </c>
      <c r="D265" s="59">
        <f>VLOOKUP(A265,Running80,5)</f>
        <v>94</v>
      </c>
      <c r="E265" s="60"/>
      <c r="F265" s="60"/>
    </row>
    <row r="266" spans="1:11" x14ac:dyDescent="0.2">
      <c r="C266" s="61" t="s">
        <v>99</v>
      </c>
      <c r="D266" s="93" t="str">
        <f>IFERROR(VLOOKUP(A265,Course80,7,0),"")</f>
        <v/>
      </c>
      <c r="E266" s="61" t="s">
        <v>8</v>
      </c>
      <c r="F266" s="62" t="str">
        <f>IFERROR(VLOOKUP(A265,Course80,9,0),"")</f>
        <v/>
      </c>
    </row>
    <row r="267" spans="1:11" x14ac:dyDescent="0.2">
      <c r="C267" s="61" t="s">
        <v>100</v>
      </c>
      <c r="D267" s="93" t="str">
        <f>IFERROR(IF(B265&lt;&gt;"",VLOOKUP(A265,Course80,7,1),""),"")</f>
        <v>Shop Cleanup</v>
      </c>
      <c r="E267" s="61" t="s">
        <v>8</v>
      </c>
      <c r="F267" s="62">
        <f>IFERROR(VLOOKUP(A265,Course80,9,1),"")</f>
        <v>5</v>
      </c>
    </row>
    <row r="268" spans="1:11" x14ac:dyDescent="0.2">
      <c r="A268" s="20">
        <f>A265+1</f>
        <v>95</v>
      </c>
      <c r="B268" s="20">
        <f>VLOOKUP(A268,Running80,2)</f>
        <v>61</v>
      </c>
      <c r="C268" s="58" t="str">
        <f>IF(ISNUMBER(B268),"Day "&amp;B268,"No School")</f>
        <v>Day 61</v>
      </c>
      <c r="D268" s="59">
        <f>VLOOKUP(A268,Running80,5)</f>
        <v>95</v>
      </c>
      <c r="E268" s="60"/>
      <c r="F268" s="60"/>
    </row>
    <row r="269" spans="1:11" x14ac:dyDescent="0.2">
      <c r="C269" s="61" t="s">
        <v>97</v>
      </c>
      <c r="D269" s="93" t="str">
        <f>IFERROR(VLOOKUP(A268,Course80,7,0),"")</f>
        <v/>
      </c>
      <c r="E269" s="61" t="s">
        <v>8</v>
      </c>
      <c r="F269" s="62" t="str">
        <f>IFERROR(VLOOKUP(A268,Course80,9,0),"")</f>
        <v/>
      </c>
    </row>
    <row r="270" spans="1:11" x14ac:dyDescent="0.2">
      <c r="C270" s="61" t="s">
        <v>98</v>
      </c>
      <c r="D270" s="93" t="str">
        <f>IFERROR(IF(B268&lt;&gt;"",VLOOKUP(A268,Course80,7,1),""),"")</f>
        <v>Shop Cleanup</v>
      </c>
      <c r="E270" s="61" t="s">
        <v>8</v>
      </c>
      <c r="F270" s="62">
        <f>IFERROR(VLOOKUP(A268,Course80,9,1),"")</f>
        <v>5</v>
      </c>
    </row>
    <row r="271" spans="1:11" x14ac:dyDescent="0.2">
      <c r="A271" s="20">
        <f>A268+1</f>
        <v>96</v>
      </c>
      <c r="B271" s="20">
        <f>VLOOKUP(A271,Running80,2)</f>
        <v>62</v>
      </c>
      <c r="C271" s="58" t="str">
        <f>IF(ISNUMBER(B271),"Day "&amp;B271,"No School")</f>
        <v>Day 62</v>
      </c>
      <c r="D271" s="59">
        <f>VLOOKUP(A271,Running80,5)</f>
        <v>96</v>
      </c>
      <c r="E271" s="60"/>
      <c r="F271" s="60"/>
    </row>
    <row r="272" spans="1:11" x14ac:dyDescent="0.2">
      <c r="C272" s="61" t="s">
        <v>99</v>
      </c>
      <c r="D272" s="93" t="str">
        <f>IFERROR(VLOOKUP(A271,Course80,7,0),"")</f>
        <v/>
      </c>
      <c r="E272" s="61" t="s">
        <v>8</v>
      </c>
      <c r="F272" s="62" t="str">
        <f>IFERROR(VLOOKUP(A271,Course80,9,0),"")</f>
        <v/>
      </c>
    </row>
    <row r="273" spans="1:6" x14ac:dyDescent="0.2">
      <c r="C273" s="61" t="s">
        <v>100</v>
      </c>
      <c r="D273" s="93" t="str">
        <f>IFERROR(IF(B271&lt;&gt;"",VLOOKUP(A271,Course80,7,1),""),"")</f>
        <v>Shop Cleanup</v>
      </c>
      <c r="E273" s="61" t="s">
        <v>8</v>
      </c>
      <c r="F273" s="62">
        <f>IFERROR(VLOOKUP(A271,Course80,9,1),"")</f>
        <v>5</v>
      </c>
    </row>
    <row r="274" spans="1:6" x14ac:dyDescent="0.2">
      <c r="A274" s="20">
        <f>A271+1</f>
        <v>97</v>
      </c>
      <c r="B274" s="20">
        <f>VLOOKUP(A274,Running80,2)</f>
        <v>63</v>
      </c>
      <c r="C274" s="58" t="str">
        <f>IF(ISNUMBER(B274),"Day "&amp;B274,"No School")</f>
        <v>Day 63</v>
      </c>
      <c r="D274" s="59">
        <f>VLOOKUP(A274,Running80,5)</f>
        <v>97</v>
      </c>
      <c r="E274" s="60"/>
      <c r="F274" s="60"/>
    </row>
    <row r="275" spans="1:6" x14ac:dyDescent="0.2">
      <c r="C275" s="61" t="s">
        <v>97</v>
      </c>
      <c r="D275" s="93" t="str">
        <f>IFERROR(VLOOKUP(A274,Course80,7,0),"")</f>
        <v/>
      </c>
      <c r="E275" s="61" t="s">
        <v>8</v>
      </c>
      <c r="F275" s="62" t="str">
        <f>IFERROR(VLOOKUP(A274,Course80,9,0),"")</f>
        <v/>
      </c>
    </row>
    <row r="276" spans="1:6" x14ac:dyDescent="0.2">
      <c r="C276" s="61" t="s">
        <v>98</v>
      </c>
      <c r="D276" s="93" t="str">
        <f>IFERROR(IF(B274&lt;&gt;"",VLOOKUP(A274,Course80,7,1),""),"")</f>
        <v>Shop Cleanup</v>
      </c>
      <c r="E276" s="61" t="s">
        <v>8</v>
      </c>
      <c r="F276" s="62">
        <f>IFERROR(VLOOKUP(A274,Course80,9,1),"")</f>
        <v>5</v>
      </c>
    </row>
    <row r="277" spans="1:6" x14ac:dyDescent="0.2">
      <c r="C277" s="58" t="s">
        <v>52</v>
      </c>
      <c r="D277" s="59" t="str">
        <f>C261</f>
        <v xml:space="preserve">Week </v>
      </c>
      <c r="E277" s="60"/>
      <c r="F277" s="60"/>
    </row>
    <row r="278" spans="1:6" x14ac:dyDescent="0.2">
      <c r="C278" s="61" t="s">
        <v>7</v>
      </c>
      <c r="D278" s="20" t="e">
        <f>VLOOKUP(B261,WklyHmwk17,7)</f>
        <v>#N/A</v>
      </c>
    </row>
    <row r="279" spans="1:6" x14ac:dyDescent="0.2">
      <c r="C279" s="61" t="s">
        <v>51</v>
      </c>
      <c r="D279" s="20" t="e">
        <f>VLOOKUP(B261,WklyJobs17,7)</f>
        <v>#N/A</v>
      </c>
    </row>
    <row r="281" spans="1:6" x14ac:dyDescent="0.2">
      <c r="B281" s="20" t="str">
        <f>VLOOKUP(A282,Running80,4,0)</f>
        <v/>
      </c>
      <c r="C281" s="56" t="str">
        <f>IF(B281&lt;&gt;0,"Week "&amp;B281,"No School")</f>
        <v xml:space="preserve">Week </v>
      </c>
    </row>
    <row r="282" spans="1:6" x14ac:dyDescent="0.2">
      <c r="A282" s="20">
        <f>A274+3</f>
        <v>100</v>
      </c>
      <c r="B282" s="20">
        <f>VLOOKUP(A282,Running80,2)</f>
        <v>64</v>
      </c>
      <c r="C282" s="58" t="str">
        <f>IF(ISNUMBER(B282),"Day "&amp;B282,"No School")</f>
        <v>Day 64</v>
      </c>
      <c r="D282" s="59">
        <f>VLOOKUP(A282,Running80,5)</f>
        <v>100</v>
      </c>
      <c r="E282" s="60"/>
      <c r="F282" s="60"/>
    </row>
    <row r="283" spans="1:6" x14ac:dyDescent="0.2">
      <c r="C283" s="61" t="s">
        <v>97</v>
      </c>
      <c r="D283" s="93" t="str">
        <f>IFERROR(VLOOKUP(A282,Course80,7,0),"")</f>
        <v/>
      </c>
      <c r="E283" s="61" t="s">
        <v>8</v>
      </c>
      <c r="F283" s="62" t="str">
        <f>IFERROR(VLOOKUP(A282,Course80,9,0),"")</f>
        <v/>
      </c>
    </row>
    <row r="284" spans="1:6" x14ac:dyDescent="0.2">
      <c r="C284" s="61" t="s">
        <v>98</v>
      </c>
      <c r="D284" s="93" t="str">
        <f>IFERROR(IF(B282&lt;&gt;"",VLOOKUP(A282,Course80,7,1),""),"")</f>
        <v>Shop Cleanup</v>
      </c>
      <c r="E284" s="61" t="s">
        <v>8</v>
      </c>
      <c r="F284" s="62">
        <f>IFERROR(VLOOKUP(A282,Course80,9,1),"")</f>
        <v>5</v>
      </c>
    </row>
    <row r="285" spans="1:6" x14ac:dyDescent="0.2">
      <c r="A285" s="20">
        <f>A282+1</f>
        <v>101</v>
      </c>
      <c r="B285" s="20">
        <f>VLOOKUP(A285,Running80,2)</f>
        <v>65</v>
      </c>
      <c r="C285" s="58" t="str">
        <f>IF(ISNUMBER(B285),"Day "&amp;B285,"No School")</f>
        <v>Day 65</v>
      </c>
      <c r="D285" s="59">
        <f>VLOOKUP(A285,Running80,5)</f>
        <v>101</v>
      </c>
      <c r="E285" s="60"/>
      <c r="F285" s="60"/>
    </row>
    <row r="286" spans="1:6" x14ac:dyDescent="0.2">
      <c r="C286" s="61" t="s">
        <v>99</v>
      </c>
      <c r="D286" s="93" t="str">
        <f>IFERROR(VLOOKUP(A285,Course80,7,0),"")</f>
        <v/>
      </c>
      <c r="E286" s="61" t="s">
        <v>8</v>
      </c>
      <c r="F286" s="62" t="str">
        <f>IFERROR(VLOOKUP(A285,Course80,9,0),"")</f>
        <v/>
      </c>
    </row>
    <row r="287" spans="1:6" x14ac:dyDescent="0.2">
      <c r="C287" s="61" t="s">
        <v>100</v>
      </c>
      <c r="D287" s="93" t="str">
        <f>IFERROR(IF(B285&lt;&gt;"",VLOOKUP(A285,Course80,7,1),""),"")</f>
        <v>Shop Cleanup</v>
      </c>
      <c r="E287" s="61" t="s">
        <v>8</v>
      </c>
      <c r="F287" s="62">
        <f>IFERROR(VLOOKUP(A285,Course80,9,1),"")</f>
        <v>5</v>
      </c>
    </row>
    <row r="288" spans="1:6" x14ac:dyDescent="0.2">
      <c r="A288" s="20">
        <f>A285+1</f>
        <v>102</v>
      </c>
      <c r="B288" s="20">
        <f>VLOOKUP(A288,Running80,2)</f>
        <v>66</v>
      </c>
      <c r="C288" s="58" t="str">
        <f>IF(ISNUMBER(B288),"Day "&amp;B288,"No School")</f>
        <v>Day 66</v>
      </c>
      <c r="D288" s="59">
        <f>VLOOKUP(A288,Running80,5)</f>
        <v>102</v>
      </c>
      <c r="E288" s="60"/>
      <c r="F288" s="60"/>
    </row>
    <row r="289" spans="1:6" x14ac:dyDescent="0.2">
      <c r="C289" s="61" t="s">
        <v>97</v>
      </c>
      <c r="D289" s="93" t="str">
        <f>IFERROR(VLOOKUP(A288,Course80,7,0),"")</f>
        <v/>
      </c>
      <c r="E289" s="61" t="s">
        <v>8</v>
      </c>
      <c r="F289" s="62" t="str">
        <f>IFERROR(VLOOKUP(A288,Course80,9,0),"")</f>
        <v/>
      </c>
    </row>
    <row r="290" spans="1:6" x14ac:dyDescent="0.2">
      <c r="C290" s="61" t="s">
        <v>98</v>
      </c>
      <c r="D290" s="93" t="str">
        <f>IFERROR(IF(B288&lt;&gt;"",VLOOKUP(A288,Course80,7,1),""),"")</f>
        <v>Shop Cleanup</v>
      </c>
      <c r="E290" s="61" t="s">
        <v>8</v>
      </c>
      <c r="F290" s="62">
        <f>IFERROR(VLOOKUP(A288,Course80,9,1),"")</f>
        <v>5</v>
      </c>
    </row>
    <row r="291" spans="1:6" x14ac:dyDescent="0.2">
      <c r="A291" s="20">
        <f>A288+1</f>
        <v>103</v>
      </c>
      <c r="B291" s="20">
        <f>VLOOKUP(A291,Running80,2)</f>
        <v>67</v>
      </c>
      <c r="C291" s="58" t="str">
        <f>IF(ISNUMBER(B291),"Day "&amp;B291,"No School")</f>
        <v>Day 67</v>
      </c>
      <c r="D291" s="59">
        <f>VLOOKUP(A291,Running80,5)</f>
        <v>103</v>
      </c>
      <c r="E291" s="60"/>
      <c r="F291" s="60"/>
    </row>
    <row r="292" spans="1:6" x14ac:dyDescent="0.2">
      <c r="C292" s="61" t="s">
        <v>99</v>
      </c>
      <c r="D292" s="93" t="str">
        <f>IFERROR(VLOOKUP(A291,Course80,7,0),"")</f>
        <v/>
      </c>
      <c r="E292" s="61" t="s">
        <v>8</v>
      </c>
      <c r="F292" s="62" t="str">
        <f>IFERROR(VLOOKUP(A291,Course80,9,0),"")</f>
        <v/>
      </c>
    </row>
    <row r="293" spans="1:6" x14ac:dyDescent="0.2">
      <c r="C293" s="61" t="s">
        <v>100</v>
      </c>
      <c r="D293" s="93" t="str">
        <f>IFERROR(IF(B291&lt;&gt;"",VLOOKUP(A291,Course80,7,1),""),"")</f>
        <v>Shop Cleanup</v>
      </c>
      <c r="E293" s="61" t="s">
        <v>8</v>
      </c>
      <c r="F293" s="62">
        <f>IFERROR(VLOOKUP(A291,Course80,9,1),"")</f>
        <v>5</v>
      </c>
    </row>
    <row r="294" spans="1:6" x14ac:dyDescent="0.2">
      <c r="A294" s="20">
        <f>A291+1</f>
        <v>104</v>
      </c>
      <c r="B294" s="20" t="str">
        <f>VLOOKUP(A294,Running80,2)</f>
        <v/>
      </c>
      <c r="C294" s="58" t="str">
        <f>IF(ISNUMBER(B294),"Day "&amp;B294,"No School")</f>
        <v>No School</v>
      </c>
      <c r="D294" s="59">
        <f>VLOOKUP(A294,Running80,5)</f>
        <v>104</v>
      </c>
      <c r="E294" s="60"/>
      <c r="F294" s="60"/>
    </row>
    <row r="295" spans="1:6" x14ac:dyDescent="0.2">
      <c r="C295" s="61" t="s">
        <v>97</v>
      </c>
      <c r="D295" s="93" t="str">
        <f>IFERROR(VLOOKUP(A294,Course80,7,0),"")</f>
        <v/>
      </c>
      <c r="E295" s="61" t="s">
        <v>8</v>
      </c>
      <c r="F295" s="62" t="str">
        <f>IFERROR(VLOOKUP(A294,Course80,9,0),"")</f>
        <v/>
      </c>
    </row>
    <row r="296" spans="1:6" x14ac:dyDescent="0.2">
      <c r="C296" s="61" t="s">
        <v>98</v>
      </c>
      <c r="D296" s="93" t="str">
        <f>IFERROR(IF(B294&lt;&gt;"",VLOOKUP(A294,Course80,7,1),""),"")</f>
        <v/>
      </c>
      <c r="E296" s="61" t="s">
        <v>8</v>
      </c>
      <c r="F296" s="62">
        <f>IFERROR(VLOOKUP(A294,Course80,9,1),"")</f>
        <v>5</v>
      </c>
    </row>
    <row r="297" spans="1:6" x14ac:dyDescent="0.2">
      <c r="C297" s="58" t="s">
        <v>52</v>
      </c>
      <c r="D297" s="59" t="str">
        <f>C281</f>
        <v xml:space="preserve">Week </v>
      </c>
      <c r="E297" s="60"/>
      <c r="F297" s="60"/>
    </row>
    <row r="298" spans="1:6" x14ac:dyDescent="0.2">
      <c r="C298" s="61" t="s">
        <v>7</v>
      </c>
      <c r="D298" s="20" t="e">
        <f>VLOOKUP(B281,WklyHmwk17,7)</f>
        <v>#N/A</v>
      </c>
    </row>
    <row r="299" spans="1:6" x14ac:dyDescent="0.2">
      <c r="C299" s="61" t="s">
        <v>51</v>
      </c>
      <c r="D299" s="20" t="e">
        <f>VLOOKUP(B281,WklyJobs17,7)</f>
        <v>#N/A</v>
      </c>
    </row>
    <row r="301" spans="1:6" x14ac:dyDescent="0.2">
      <c r="B301" s="20" t="str">
        <f>VLOOKUP(A302,Running80,4,0)</f>
        <v/>
      </c>
      <c r="C301" s="56" t="str">
        <f>IF(B301&lt;&gt;0,"Week "&amp;B301,"No School")</f>
        <v xml:space="preserve">Week </v>
      </c>
    </row>
    <row r="302" spans="1:6" x14ac:dyDescent="0.2">
      <c r="A302" s="20">
        <f>A294+3</f>
        <v>107</v>
      </c>
      <c r="B302" s="20">
        <f>VLOOKUP(A302,Running80,2)</f>
        <v>68</v>
      </c>
      <c r="C302" s="58" t="str">
        <f>IF(ISNUMBER(B302),"Day "&amp;B302,"No School")</f>
        <v>Day 68</v>
      </c>
      <c r="D302" s="59">
        <f>VLOOKUP(A302,Running80,5)</f>
        <v>107</v>
      </c>
      <c r="E302" s="60"/>
      <c r="F302" s="60"/>
    </row>
    <row r="303" spans="1:6" x14ac:dyDescent="0.2">
      <c r="C303" s="61" t="s">
        <v>97</v>
      </c>
      <c r="D303" s="93" t="str">
        <f>IFERROR(VLOOKUP(A302,Course80,7,0),"")</f>
        <v/>
      </c>
      <c r="E303" s="61" t="s">
        <v>8</v>
      </c>
      <c r="F303" s="62" t="str">
        <f>IFERROR(VLOOKUP(A302,Course80,9,0),"")</f>
        <v/>
      </c>
    </row>
    <row r="304" spans="1:6" x14ac:dyDescent="0.2">
      <c r="C304" s="61" t="s">
        <v>98</v>
      </c>
      <c r="D304" s="93" t="str">
        <f>IFERROR(IF(B302&lt;&gt;"",VLOOKUP(A302,Course80,7,1),""),"")</f>
        <v>Shop Cleanup</v>
      </c>
      <c r="E304" s="61" t="s">
        <v>8</v>
      </c>
      <c r="F304" s="62">
        <f>IFERROR(VLOOKUP(A302,Course80,9,1),"")</f>
        <v>5</v>
      </c>
    </row>
    <row r="305" spans="1:6" x14ac:dyDescent="0.2">
      <c r="A305" s="20">
        <f>A302+1</f>
        <v>108</v>
      </c>
      <c r="B305" s="20">
        <f>VLOOKUP(A305,Running80,2)</f>
        <v>69</v>
      </c>
      <c r="C305" s="58" t="str">
        <f>IF(ISNUMBER(B305),"Day "&amp;B305,"No School")</f>
        <v>Day 69</v>
      </c>
      <c r="D305" s="59">
        <f>VLOOKUP(A305,Running80,5)</f>
        <v>108</v>
      </c>
      <c r="E305" s="60"/>
      <c r="F305" s="60"/>
    </row>
    <row r="306" spans="1:6" x14ac:dyDescent="0.2">
      <c r="C306" s="61" t="s">
        <v>99</v>
      </c>
      <c r="D306" s="93" t="str">
        <f>IFERROR(VLOOKUP(A305,Course80,7,0),"")</f>
        <v/>
      </c>
      <c r="E306" s="61" t="s">
        <v>8</v>
      </c>
      <c r="F306" s="62" t="str">
        <f>IFERROR(VLOOKUP(A305,Course80,9,0),"")</f>
        <v/>
      </c>
    </row>
    <row r="307" spans="1:6" x14ac:dyDescent="0.2">
      <c r="C307" s="61" t="s">
        <v>100</v>
      </c>
      <c r="D307" s="93" t="str">
        <f>IFERROR(IF(B305&lt;&gt;"",VLOOKUP(A305,Course80,7,1),""),"")</f>
        <v>Shop Cleanup</v>
      </c>
      <c r="E307" s="61" t="s">
        <v>8</v>
      </c>
      <c r="F307" s="62">
        <f>IFERROR(VLOOKUP(A305,Course80,9,1),"")</f>
        <v>5</v>
      </c>
    </row>
    <row r="308" spans="1:6" x14ac:dyDescent="0.2">
      <c r="A308" s="20">
        <f>A305+1</f>
        <v>109</v>
      </c>
      <c r="B308" s="20">
        <f>VLOOKUP(A308,Running80,2)</f>
        <v>70</v>
      </c>
      <c r="C308" s="58" t="str">
        <f>IF(ISNUMBER(B308),"Day "&amp;B308,"No School")</f>
        <v>Day 70</v>
      </c>
      <c r="D308" s="59">
        <f>VLOOKUP(A308,Running80,5)</f>
        <v>109</v>
      </c>
      <c r="E308" s="60"/>
      <c r="F308" s="60"/>
    </row>
    <row r="309" spans="1:6" x14ac:dyDescent="0.2">
      <c r="C309" s="61" t="s">
        <v>97</v>
      </c>
      <c r="D309" s="93" t="str">
        <f>IFERROR(VLOOKUP(A308,Course80,7,0),"")</f>
        <v/>
      </c>
      <c r="E309" s="61" t="s">
        <v>8</v>
      </c>
      <c r="F309" s="62" t="str">
        <f>IFERROR(VLOOKUP(A308,Course80,9,0),"")</f>
        <v/>
      </c>
    </row>
    <row r="310" spans="1:6" x14ac:dyDescent="0.2">
      <c r="C310" s="61" t="s">
        <v>98</v>
      </c>
      <c r="D310" s="93" t="str">
        <f>IFERROR(IF(B308&lt;&gt;"",VLOOKUP(A308,Course80,7,1),""),"")</f>
        <v>Shop Cleanup</v>
      </c>
      <c r="E310" s="61" t="s">
        <v>8</v>
      </c>
      <c r="F310" s="62">
        <f>IFERROR(VLOOKUP(A308,Course80,9,1),"")</f>
        <v>5</v>
      </c>
    </row>
    <row r="311" spans="1:6" x14ac:dyDescent="0.2">
      <c r="A311" s="20">
        <f>A308+1</f>
        <v>110</v>
      </c>
      <c r="B311" s="20">
        <f>VLOOKUP(A311,Running80,2)</f>
        <v>71</v>
      </c>
      <c r="C311" s="58" t="str">
        <f>IF(ISNUMBER(B311),"Day "&amp;B311,"No School")</f>
        <v>Day 71</v>
      </c>
      <c r="D311" s="59">
        <f>VLOOKUP(A311,Running80,5)</f>
        <v>110</v>
      </c>
      <c r="E311" s="60"/>
      <c r="F311" s="60"/>
    </row>
    <row r="312" spans="1:6" x14ac:dyDescent="0.2">
      <c r="C312" s="61" t="s">
        <v>99</v>
      </c>
      <c r="D312" s="93" t="str">
        <f>IFERROR(VLOOKUP(A311,Course80,7,0),"")</f>
        <v/>
      </c>
      <c r="E312" s="61" t="s">
        <v>8</v>
      </c>
      <c r="F312" s="62" t="str">
        <f>IFERROR(VLOOKUP(A311,Course80,9,0),"")</f>
        <v/>
      </c>
    </row>
    <row r="313" spans="1:6" x14ac:dyDescent="0.2">
      <c r="C313" s="61" t="s">
        <v>100</v>
      </c>
      <c r="D313" s="93" t="str">
        <f>IFERROR(IF(B311&lt;&gt;"",VLOOKUP(A311,Course80,7,1),""),"")</f>
        <v>Shop Cleanup</v>
      </c>
      <c r="E313" s="61" t="s">
        <v>8</v>
      </c>
      <c r="F313" s="62">
        <f>IFERROR(VLOOKUP(A311,Course80,9,1),"")</f>
        <v>5</v>
      </c>
    </row>
    <row r="314" spans="1:6" x14ac:dyDescent="0.2">
      <c r="A314" s="20">
        <f>A311+1</f>
        <v>111</v>
      </c>
      <c r="B314" s="20">
        <f>VLOOKUP(A314,Running80,2)</f>
        <v>72</v>
      </c>
      <c r="C314" s="58" t="str">
        <f>IF(ISNUMBER(B314),"Day "&amp;B314,"No School")</f>
        <v>Day 72</v>
      </c>
      <c r="D314" s="59">
        <f>VLOOKUP(A314,Running80,5)</f>
        <v>111</v>
      </c>
      <c r="E314" s="60"/>
      <c r="F314" s="60"/>
    </row>
    <row r="315" spans="1:6" x14ac:dyDescent="0.2">
      <c r="C315" s="61" t="s">
        <v>97</v>
      </c>
      <c r="D315" s="93" t="str">
        <f>IFERROR(VLOOKUP(A314,Course80,7,0),"")</f>
        <v/>
      </c>
      <c r="E315" s="61" t="s">
        <v>8</v>
      </c>
      <c r="F315" s="62" t="str">
        <f>IFERROR(VLOOKUP(A314,Course80,9,0),"")</f>
        <v/>
      </c>
    </row>
    <row r="316" spans="1:6" x14ac:dyDescent="0.2">
      <c r="C316" s="61" t="s">
        <v>98</v>
      </c>
      <c r="D316" s="93" t="str">
        <f>IFERROR(IF(B314&lt;&gt;"",VLOOKUP(A314,Course80,7,1),""),"")</f>
        <v>Shop Cleanup</v>
      </c>
      <c r="E316" s="61" t="s">
        <v>8</v>
      </c>
      <c r="F316" s="62">
        <f>IFERROR(VLOOKUP(A314,Course80,9,1),"")</f>
        <v>5</v>
      </c>
    </row>
    <row r="317" spans="1:6" x14ac:dyDescent="0.2">
      <c r="C317" s="58" t="s">
        <v>52</v>
      </c>
      <c r="D317" s="59" t="str">
        <f>C301</f>
        <v xml:space="preserve">Week </v>
      </c>
      <c r="E317" s="60"/>
      <c r="F317" s="60"/>
    </row>
    <row r="318" spans="1:6" x14ac:dyDescent="0.2">
      <c r="C318" s="61" t="s">
        <v>7</v>
      </c>
      <c r="D318" s="20" t="e">
        <f>VLOOKUP(B301,WklyHmwk17,7)</f>
        <v>#N/A</v>
      </c>
    </row>
    <row r="319" spans="1:6" x14ac:dyDescent="0.2">
      <c r="C319" s="61" t="s">
        <v>51</v>
      </c>
      <c r="D319" s="20" t="e">
        <f>VLOOKUP(B301,WklyJobs17,7)</f>
        <v>#N/A</v>
      </c>
    </row>
    <row r="321" spans="1:6" x14ac:dyDescent="0.2">
      <c r="B321" s="20" t="str">
        <f>VLOOKUP(A322,Running80,4,0)</f>
        <v/>
      </c>
      <c r="C321" s="56" t="str">
        <f>IF(B321&lt;&gt;0,"Week "&amp;B321,"No School")</f>
        <v xml:space="preserve">Week </v>
      </c>
    </row>
    <row r="322" spans="1:6" x14ac:dyDescent="0.2">
      <c r="A322" s="20">
        <f>A314+3</f>
        <v>114</v>
      </c>
      <c r="B322" s="20">
        <f>VLOOKUP(A322,Running80,2)</f>
        <v>73</v>
      </c>
      <c r="C322" s="58" t="str">
        <f>IF(ISNUMBER(B322),"Day "&amp;B322,"No School")</f>
        <v>Day 73</v>
      </c>
      <c r="D322" s="59">
        <f>VLOOKUP(A322,Running80,5)</f>
        <v>114</v>
      </c>
      <c r="E322" s="60"/>
      <c r="F322" s="60"/>
    </row>
    <row r="323" spans="1:6" x14ac:dyDescent="0.2">
      <c r="C323" s="61" t="s">
        <v>97</v>
      </c>
      <c r="D323" s="93" t="str">
        <f>IFERROR(VLOOKUP(A322,Course80,7,0),"")</f>
        <v/>
      </c>
      <c r="E323" s="61" t="s">
        <v>8</v>
      </c>
      <c r="F323" s="62" t="str">
        <f>IFERROR(VLOOKUP(A322,Course80,9,0),"")</f>
        <v/>
      </c>
    </row>
    <row r="324" spans="1:6" x14ac:dyDescent="0.2">
      <c r="C324" s="61" t="s">
        <v>98</v>
      </c>
      <c r="D324" s="93" t="str">
        <f>IFERROR(IF(B322&lt;&gt;"",VLOOKUP(A322,Course80,7,1),""),"")</f>
        <v>Shop Cleanup</v>
      </c>
      <c r="E324" s="61" t="s">
        <v>8</v>
      </c>
      <c r="F324" s="62">
        <f>IFERROR(VLOOKUP(A322,Course80,9,1),"")</f>
        <v>5</v>
      </c>
    </row>
    <row r="325" spans="1:6" x14ac:dyDescent="0.2">
      <c r="A325" s="20">
        <f>A322+1</f>
        <v>115</v>
      </c>
      <c r="B325" s="20">
        <f>VLOOKUP(A325,Running80,2)</f>
        <v>74</v>
      </c>
      <c r="C325" s="58" t="str">
        <f>IF(ISNUMBER(B325),"Day "&amp;B325,"No School")</f>
        <v>Day 74</v>
      </c>
      <c r="D325" s="59">
        <f>VLOOKUP(A325,Running80,5)</f>
        <v>115</v>
      </c>
      <c r="E325" s="60"/>
      <c r="F325" s="60"/>
    </row>
    <row r="326" spans="1:6" x14ac:dyDescent="0.2">
      <c r="C326" s="61" t="s">
        <v>99</v>
      </c>
      <c r="D326" s="93" t="str">
        <f>IFERROR(VLOOKUP(A325,Course80,7,0),"")</f>
        <v/>
      </c>
      <c r="E326" s="61" t="s">
        <v>8</v>
      </c>
      <c r="F326" s="62" t="str">
        <f>IFERROR(VLOOKUP(A325,Course80,9,0),"")</f>
        <v/>
      </c>
    </row>
    <row r="327" spans="1:6" x14ac:dyDescent="0.2">
      <c r="C327" s="61" t="s">
        <v>100</v>
      </c>
      <c r="D327" s="93" t="str">
        <f>IFERROR(IF(B325&lt;&gt;"",VLOOKUP(A325,Course80,7,1),""),"")</f>
        <v>Shop Cleanup</v>
      </c>
      <c r="E327" s="61" t="s">
        <v>8</v>
      </c>
      <c r="F327" s="62">
        <f>IFERROR(VLOOKUP(A325,Course80,9,1),"")</f>
        <v>5</v>
      </c>
    </row>
    <row r="328" spans="1:6" x14ac:dyDescent="0.2">
      <c r="A328" s="20">
        <f>A325+1</f>
        <v>116</v>
      </c>
      <c r="B328" s="20">
        <f>VLOOKUP(A328,Running80,2)</f>
        <v>75</v>
      </c>
      <c r="C328" s="58" t="str">
        <f>IF(ISNUMBER(B328),"Day "&amp;B328,"No School")</f>
        <v>Day 75</v>
      </c>
      <c r="D328" s="59">
        <f>VLOOKUP(A328,Running80,5)</f>
        <v>116</v>
      </c>
      <c r="E328" s="60"/>
      <c r="F328" s="60"/>
    </row>
    <row r="329" spans="1:6" x14ac:dyDescent="0.2">
      <c r="C329" s="61" t="s">
        <v>97</v>
      </c>
      <c r="D329" s="93" t="str">
        <f>IFERROR(VLOOKUP(A328,Course80,7,0),"")</f>
        <v/>
      </c>
      <c r="E329" s="61" t="s">
        <v>8</v>
      </c>
      <c r="F329" s="62" t="str">
        <f>IFERROR(VLOOKUP(A328,Course80,9,0),"")</f>
        <v/>
      </c>
    </row>
    <row r="330" spans="1:6" x14ac:dyDescent="0.2">
      <c r="C330" s="61" t="s">
        <v>98</v>
      </c>
      <c r="D330" s="93" t="str">
        <f>IFERROR(IF(B328&lt;&gt;"",VLOOKUP(A328,Course80,7,1),""),"")</f>
        <v>Shop Cleanup</v>
      </c>
      <c r="E330" s="61" t="s">
        <v>8</v>
      </c>
      <c r="F330" s="62">
        <f>IFERROR(VLOOKUP(A328,Course80,9,1),"")</f>
        <v>5</v>
      </c>
    </row>
    <row r="331" spans="1:6" x14ac:dyDescent="0.2">
      <c r="A331" s="20">
        <f>A328+1</f>
        <v>117</v>
      </c>
      <c r="B331" s="20">
        <f>VLOOKUP(A331,Running80,2)</f>
        <v>76</v>
      </c>
      <c r="C331" s="58" t="str">
        <f>IF(ISNUMBER(B331),"Day "&amp;B331,"No School")</f>
        <v>Day 76</v>
      </c>
      <c r="D331" s="59">
        <f>VLOOKUP(A331,Running80,5)</f>
        <v>117</v>
      </c>
      <c r="E331" s="60"/>
      <c r="F331" s="60"/>
    </row>
    <row r="332" spans="1:6" x14ac:dyDescent="0.2">
      <c r="C332" s="61" t="s">
        <v>99</v>
      </c>
      <c r="D332" s="93" t="str">
        <f>IFERROR(VLOOKUP(A331,Course80,7,0),"")</f>
        <v/>
      </c>
      <c r="E332" s="61" t="s">
        <v>8</v>
      </c>
      <c r="F332" s="62" t="str">
        <f>IFERROR(VLOOKUP(A331,Course80,9,0),"")</f>
        <v/>
      </c>
    </row>
    <row r="333" spans="1:6" x14ac:dyDescent="0.2">
      <c r="C333" s="61" t="s">
        <v>100</v>
      </c>
      <c r="D333" s="93" t="str">
        <f>IFERROR(IF(B331&lt;&gt;"",VLOOKUP(A331,Course80,7,1),""),"")</f>
        <v>Shop Cleanup</v>
      </c>
      <c r="E333" s="61" t="s">
        <v>8</v>
      </c>
      <c r="F333" s="62">
        <f>IFERROR(VLOOKUP(A331,Course80,9,1),"")</f>
        <v>5</v>
      </c>
    </row>
    <row r="334" spans="1:6" x14ac:dyDescent="0.2">
      <c r="A334" s="20">
        <f>A331+1</f>
        <v>118</v>
      </c>
      <c r="B334" s="20">
        <f>VLOOKUP(A334,Running80,2)</f>
        <v>77</v>
      </c>
      <c r="C334" s="58" t="str">
        <f>IF(ISNUMBER(B334),"Day "&amp;B334,"No School")</f>
        <v>Day 77</v>
      </c>
      <c r="D334" s="59">
        <f>VLOOKUP(A334,Running80,5)</f>
        <v>118</v>
      </c>
      <c r="E334" s="60"/>
      <c r="F334" s="60"/>
    </row>
    <row r="335" spans="1:6" x14ac:dyDescent="0.2">
      <c r="C335" s="61" t="s">
        <v>97</v>
      </c>
      <c r="D335" s="93" t="str">
        <f>IFERROR(VLOOKUP(A334,Course80,7,0),"")</f>
        <v/>
      </c>
      <c r="E335" s="61" t="s">
        <v>8</v>
      </c>
      <c r="F335" s="62" t="str">
        <f>IFERROR(VLOOKUP(A334,Course80,9,0),"")</f>
        <v/>
      </c>
    </row>
    <row r="336" spans="1:6" x14ac:dyDescent="0.2">
      <c r="C336" s="61" t="s">
        <v>98</v>
      </c>
      <c r="D336" s="93" t="str">
        <f>IFERROR(IF(B334&lt;&gt;"",VLOOKUP(A334,Course80,7,1),""),"")</f>
        <v>Shop Cleanup</v>
      </c>
      <c r="E336" s="61" t="s">
        <v>8</v>
      </c>
      <c r="F336" s="62">
        <f>IFERROR(VLOOKUP(A334,Course80,9,1),"")</f>
        <v>5</v>
      </c>
    </row>
    <row r="337" spans="1:6" x14ac:dyDescent="0.2">
      <c r="C337" s="58" t="s">
        <v>52</v>
      </c>
      <c r="D337" s="59" t="str">
        <f>C321</f>
        <v xml:space="preserve">Week </v>
      </c>
      <c r="E337" s="60"/>
      <c r="F337" s="60"/>
    </row>
    <row r="338" spans="1:6" x14ac:dyDescent="0.2">
      <c r="C338" s="61" t="s">
        <v>7</v>
      </c>
      <c r="D338" s="20" t="e">
        <f>VLOOKUP(B321,WklyHmwk17,7)</f>
        <v>#N/A</v>
      </c>
    </row>
    <row r="339" spans="1:6" x14ac:dyDescent="0.2">
      <c r="C339" s="61" t="s">
        <v>51</v>
      </c>
      <c r="D339" s="20" t="e">
        <f>VLOOKUP(B321,WklyJobs17,7)</f>
        <v>#N/A</v>
      </c>
    </row>
    <row r="341" spans="1:6" x14ac:dyDescent="0.2">
      <c r="B341" s="20" t="str">
        <f>VLOOKUP(A342,Running80,4,0)</f>
        <v/>
      </c>
      <c r="C341" s="56" t="str">
        <f>IF(B341&lt;&gt;0,"Week "&amp;B341,"No School")</f>
        <v xml:space="preserve">Week </v>
      </c>
    </row>
    <row r="342" spans="1:6" x14ac:dyDescent="0.2">
      <c r="A342" s="20">
        <f>A334+3</f>
        <v>121</v>
      </c>
      <c r="B342" s="20">
        <f>VLOOKUP(A342,Running80,2)</f>
        <v>78</v>
      </c>
      <c r="C342" s="58" t="str">
        <f>IF(ISNUMBER(B342),"Day "&amp;B342,"No School")</f>
        <v>Day 78</v>
      </c>
      <c r="D342" s="59">
        <f>VLOOKUP(A342,Running80,5)</f>
        <v>121</v>
      </c>
      <c r="E342" s="60"/>
      <c r="F342" s="60"/>
    </row>
    <row r="343" spans="1:6" x14ac:dyDescent="0.2">
      <c r="C343" s="61" t="s">
        <v>97</v>
      </c>
      <c r="D343" s="93" t="str">
        <f>IFERROR(VLOOKUP(A342,Course80,7,0),"")</f>
        <v/>
      </c>
      <c r="E343" s="61" t="s">
        <v>8</v>
      </c>
      <c r="F343" s="62" t="str">
        <f>IFERROR(VLOOKUP(A342,Course80,9,0),"")</f>
        <v/>
      </c>
    </row>
    <row r="344" spans="1:6" x14ac:dyDescent="0.2">
      <c r="C344" s="61" t="s">
        <v>98</v>
      </c>
      <c r="D344" s="93" t="str">
        <f>IFERROR(IF(B342&lt;&gt;"",VLOOKUP(A342,Course80,7,1),""),"")</f>
        <v>Shop Cleanup</v>
      </c>
      <c r="E344" s="61" t="s">
        <v>8</v>
      </c>
      <c r="F344" s="62">
        <f>IFERROR(VLOOKUP(A342,Course80,9,1),"")</f>
        <v>5</v>
      </c>
    </row>
    <row r="345" spans="1:6" x14ac:dyDescent="0.2">
      <c r="A345" s="20">
        <f>A342+1</f>
        <v>122</v>
      </c>
      <c r="B345" s="20">
        <f>VLOOKUP(A345,Running80,2)</f>
        <v>79</v>
      </c>
      <c r="C345" s="58" t="str">
        <f>IF(ISNUMBER(B345),"Day "&amp;B345,"No School")</f>
        <v>Day 79</v>
      </c>
      <c r="D345" s="59">
        <f>VLOOKUP(A345,Running80,5)</f>
        <v>122</v>
      </c>
      <c r="E345" s="60"/>
      <c r="F345" s="60"/>
    </row>
    <row r="346" spans="1:6" x14ac:dyDescent="0.2">
      <c r="C346" s="61" t="s">
        <v>99</v>
      </c>
      <c r="D346" s="93" t="str">
        <f>IFERROR(VLOOKUP(A345,Course80,7,0),"")</f>
        <v/>
      </c>
      <c r="E346" s="61" t="s">
        <v>8</v>
      </c>
      <c r="F346" s="62" t="str">
        <f>IFERROR(VLOOKUP(A345,Course80,9,0),"")</f>
        <v/>
      </c>
    </row>
    <row r="347" spans="1:6" x14ac:dyDescent="0.2">
      <c r="C347" s="61" t="s">
        <v>100</v>
      </c>
      <c r="D347" s="93" t="str">
        <f>IFERROR(IF(B345&lt;&gt;"",VLOOKUP(A345,Course80,7,1),""),"")</f>
        <v>Shop Cleanup</v>
      </c>
      <c r="E347" s="61" t="s">
        <v>8</v>
      </c>
      <c r="F347" s="62">
        <f>IFERROR(VLOOKUP(A345,Course80,9,1),"")</f>
        <v>5</v>
      </c>
    </row>
    <row r="348" spans="1:6" x14ac:dyDescent="0.2">
      <c r="A348" s="20">
        <f>A345+1</f>
        <v>123</v>
      </c>
      <c r="B348" s="20">
        <f>VLOOKUP(A348,Running80,2)</f>
        <v>80</v>
      </c>
      <c r="C348" s="58" t="str">
        <f>IF(ISNUMBER(B348),"Day "&amp;B348,"No School")</f>
        <v>Day 80</v>
      </c>
      <c r="D348" s="59">
        <f>VLOOKUP(A348,Running80,5)</f>
        <v>123</v>
      </c>
      <c r="E348" s="60"/>
      <c r="F348" s="60"/>
    </row>
    <row r="349" spans="1:6" x14ac:dyDescent="0.2">
      <c r="C349" s="61" t="s">
        <v>97</v>
      </c>
      <c r="D349" s="93" t="str">
        <f>IFERROR(VLOOKUP(A348,Course80,7,0),"")</f>
        <v/>
      </c>
      <c r="E349" s="61" t="s">
        <v>8</v>
      </c>
      <c r="F349" s="62" t="str">
        <f>IFERROR(VLOOKUP(A348,Course80,9,0),"")</f>
        <v/>
      </c>
    </row>
    <row r="350" spans="1:6" x14ac:dyDescent="0.2">
      <c r="C350" s="61" t="s">
        <v>98</v>
      </c>
      <c r="D350" s="93" t="str">
        <f>IFERROR(IF(B348&lt;&gt;"",VLOOKUP(A348,Course80,7,1),""),"")</f>
        <v>Shop Cleanup</v>
      </c>
      <c r="E350" s="61" t="s">
        <v>8</v>
      </c>
      <c r="F350" s="62">
        <f>IFERROR(VLOOKUP(A348,Course80,9,1),"")</f>
        <v>5</v>
      </c>
    </row>
    <row r="351" spans="1:6" x14ac:dyDescent="0.2">
      <c r="A351" s="20">
        <f>A348+1</f>
        <v>124</v>
      </c>
      <c r="B351" s="20" t="str">
        <f>VLOOKUP(A351,Running80,2)</f>
        <v/>
      </c>
      <c r="C351" s="58" t="str">
        <f>IF(ISNUMBER(B351),"Day "&amp;B351,"No School")</f>
        <v>No School</v>
      </c>
      <c r="D351" s="59">
        <f>VLOOKUP(A351,Running80,5)</f>
        <v>124</v>
      </c>
      <c r="E351" s="60"/>
      <c r="F351" s="60"/>
    </row>
    <row r="352" spans="1:6" x14ac:dyDescent="0.2">
      <c r="C352" s="61" t="s">
        <v>99</v>
      </c>
      <c r="D352" s="93" t="str">
        <f>IFERROR(VLOOKUP(A351,Course80,7,0),"")</f>
        <v/>
      </c>
      <c r="E352" s="61" t="s">
        <v>8</v>
      </c>
      <c r="F352" s="62" t="str">
        <f>IFERROR(VLOOKUP(A351,Course80,9,0),"")</f>
        <v/>
      </c>
    </row>
    <row r="353" spans="1:6" x14ac:dyDescent="0.2">
      <c r="C353" s="61" t="s">
        <v>100</v>
      </c>
      <c r="D353" s="93" t="str">
        <f>IFERROR(IF(B351&lt;&gt;"",VLOOKUP(A351,Course80,7,1),""),"")</f>
        <v/>
      </c>
      <c r="E353" s="61" t="s">
        <v>8</v>
      </c>
      <c r="F353" s="62">
        <f>IFERROR(VLOOKUP(A351,Course80,9,1),"")</f>
        <v>5</v>
      </c>
    </row>
    <row r="354" spans="1:6" x14ac:dyDescent="0.2">
      <c r="A354" s="20">
        <f>A351+1</f>
        <v>125</v>
      </c>
      <c r="B354" s="20" t="str">
        <f>VLOOKUP(A354,Running80,2)</f>
        <v/>
      </c>
      <c r="C354" s="58" t="str">
        <f>IF(ISNUMBER(B354),"Day "&amp;B354,"No School")</f>
        <v>No School</v>
      </c>
      <c r="D354" s="59">
        <f>VLOOKUP(A354,Running80,5)</f>
        <v>125</v>
      </c>
      <c r="E354" s="60"/>
      <c r="F354" s="60"/>
    </row>
    <row r="355" spans="1:6" x14ac:dyDescent="0.2">
      <c r="C355" s="61" t="s">
        <v>97</v>
      </c>
      <c r="D355" s="93" t="str">
        <f>IFERROR(VLOOKUP(A354,Course80,7,0),"")</f>
        <v/>
      </c>
      <c r="E355" s="61" t="s">
        <v>8</v>
      </c>
      <c r="F355" s="62" t="str">
        <f>IFERROR(VLOOKUP(A354,Course80,9,0),"")</f>
        <v/>
      </c>
    </row>
    <row r="356" spans="1:6" x14ac:dyDescent="0.2">
      <c r="C356" s="61" t="s">
        <v>98</v>
      </c>
      <c r="D356" s="93" t="str">
        <f>IFERROR(IF(B354&lt;&gt;"",VLOOKUP(A354,Course80,7,1),""),"")</f>
        <v/>
      </c>
      <c r="E356" s="61" t="s">
        <v>8</v>
      </c>
      <c r="F356" s="62">
        <f>IFERROR(VLOOKUP(A354,Course80,9,1),"")</f>
        <v>5</v>
      </c>
    </row>
    <row r="357" spans="1:6" x14ac:dyDescent="0.2">
      <c r="C357" s="58" t="s">
        <v>52</v>
      </c>
      <c r="D357" s="59" t="str">
        <f>C341</f>
        <v xml:space="preserve">Week </v>
      </c>
      <c r="E357" s="60"/>
      <c r="F357" s="60"/>
    </row>
    <row r="358" spans="1:6" x14ac:dyDescent="0.2">
      <c r="C358" s="61" t="s">
        <v>7</v>
      </c>
      <c r="D358" s="20" t="e">
        <f>VLOOKUP(B341,WklyHmwk17,7)</f>
        <v>#N/A</v>
      </c>
    </row>
    <row r="359" spans="1:6" x14ac:dyDescent="0.2">
      <c r="C359" s="61" t="s">
        <v>51</v>
      </c>
      <c r="D359" s="20" t="e">
        <f>VLOOKUP(B341,WklyJobs17,7)</f>
        <v>#N/A</v>
      </c>
    </row>
  </sheetData>
  <conditionalFormatting sqref="D23">
    <cfRule type="containsText" dxfId="1002" priority="694" operator="containsText" text="MID-TERM:">
      <formula>NOT(ISERROR(SEARCH("MID-TERM:",D23)))</formula>
    </cfRule>
    <cfRule type="containsText" dxfId="1001" priority="695" operator="containsText" text="QUIZ:">
      <formula>NOT(ISERROR(SEARCH("QUIZ:",D23)))</formula>
    </cfRule>
    <cfRule type="containsText" dxfId="1000" priority="696" operator="containsText" text="TEST:">
      <formula>NOT(ISERROR(SEARCH("TEST:",D23)))</formula>
    </cfRule>
  </conditionalFormatting>
  <conditionalFormatting sqref="D18:D19">
    <cfRule type="containsText" dxfId="999" priority="2164" operator="containsText" text="HANDS ON:">
      <formula>NOT(ISERROR(SEARCH("HANDS ON:",D18)))</formula>
    </cfRule>
  </conditionalFormatting>
  <conditionalFormatting sqref="D3">
    <cfRule type="containsText" dxfId="998" priority="2161" operator="containsText" text="MID-TERM:">
      <formula>NOT(ISERROR(SEARCH("MID-TERM:",D3)))</formula>
    </cfRule>
    <cfRule type="containsText" dxfId="997" priority="2162" operator="containsText" text="QUIZ:">
      <formula>NOT(ISERROR(SEARCH("QUIZ:",D3)))</formula>
    </cfRule>
    <cfRule type="containsText" dxfId="996" priority="2163" operator="containsText" text="TEST:">
      <formula>NOT(ISERROR(SEARCH("TEST:",D3)))</formula>
    </cfRule>
  </conditionalFormatting>
  <conditionalFormatting sqref="D4">
    <cfRule type="containsText" dxfId="995" priority="2141" operator="containsText" text="MID-TERM:">
      <formula>NOT(ISERROR(SEARCH("MID-TERM:",D4)))</formula>
    </cfRule>
    <cfRule type="containsText" dxfId="994" priority="2142" operator="containsText" text="QUIZ:">
      <formula>NOT(ISERROR(SEARCH("QUIZ:",D4)))</formula>
    </cfRule>
    <cfRule type="containsText" dxfId="993" priority="2143" operator="containsText" text="TEST:">
      <formula>NOT(ISERROR(SEARCH("TEST:",D4)))</formula>
    </cfRule>
  </conditionalFormatting>
  <conditionalFormatting sqref="D24">
    <cfRule type="containsText" dxfId="992" priority="690" operator="containsText" text="MID-TERM:">
      <formula>NOT(ISERROR(SEARCH("MID-TERM:",D24)))</formula>
    </cfRule>
    <cfRule type="containsText" dxfId="991" priority="691" operator="containsText" text="QUIZ:">
      <formula>NOT(ISERROR(SEARCH("QUIZ:",D24)))</formula>
    </cfRule>
    <cfRule type="containsText" dxfId="990" priority="692" operator="containsText" text="TEST:">
      <formula>NOT(ISERROR(SEARCH("TEST:",D24)))</formula>
    </cfRule>
  </conditionalFormatting>
  <conditionalFormatting sqref="D6">
    <cfRule type="containsText" dxfId="989" priority="727" operator="containsText" text="MID-TERM:">
      <formula>NOT(ISERROR(SEARCH("MID-TERM:",D6)))</formula>
    </cfRule>
    <cfRule type="containsText" dxfId="988" priority="728" operator="containsText" text="QUIZ:">
      <formula>NOT(ISERROR(SEARCH("QUIZ:",D6)))</formula>
    </cfRule>
    <cfRule type="containsText" dxfId="987" priority="729" operator="containsText" text="TEST:">
      <formula>NOT(ISERROR(SEARCH("TEST:",D6)))</formula>
    </cfRule>
  </conditionalFormatting>
  <conditionalFormatting sqref="D7">
    <cfRule type="containsText" dxfId="986" priority="723" operator="containsText" text="MID-TERM:">
      <formula>NOT(ISERROR(SEARCH("MID-TERM:",D7)))</formula>
    </cfRule>
    <cfRule type="containsText" dxfId="985" priority="724" operator="containsText" text="QUIZ:">
      <formula>NOT(ISERROR(SEARCH("QUIZ:",D7)))</formula>
    </cfRule>
    <cfRule type="containsText" dxfId="984" priority="725" operator="containsText" text="TEST:">
      <formula>NOT(ISERROR(SEARCH("TEST:",D7)))</formula>
    </cfRule>
  </conditionalFormatting>
  <conditionalFormatting sqref="D9">
    <cfRule type="containsText" dxfId="983" priority="719" operator="containsText" text="MID-TERM:">
      <formula>NOT(ISERROR(SEARCH("MID-TERM:",D9)))</formula>
    </cfRule>
    <cfRule type="containsText" dxfId="982" priority="720" operator="containsText" text="QUIZ:">
      <formula>NOT(ISERROR(SEARCH("QUIZ:",D9)))</formula>
    </cfRule>
    <cfRule type="containsText" dxfId="981" priority="721" operator="containsText" text="TEST:">
      <formula>NOT(ISERROR(SEARCH("TEST:",D9)))</formula>
    </cfRule>
  </conditionalFormatting>
  <conditionalFormatting sqref="D10">
    <cfRule type="containsText" dxfId="980" priority="715" operator="containsText" text="MID-TERM:">
      <formula>NOT(ISERROR(SEARCH("MID-TERM:",D10)))</formula>
    </cfRule>
    <cfRule type="containsText" dxfId="979" priority="716" operator="containsText" text="QUIZ:">
      <formula>NOT(ISERROR(SEARCH("QUIZ:",D10)))</formula>
    </cfRule>
    <cfRule type="containsText" dxfId="978" priority="717" operator="containsText" text="TEST:">
      <formula>NOT(ISERROR(SEARCH("TEST:",D10)))</formula>
    </cfRule>
  </conditionalFormatting>
  <conditionalFormatting sqref="D12">
    <cfRule type="containsText" dxfId="977" priority="711" operator="containsText" text="MID-TERM:">
      <formula>NOT(ISERROR(SEARCH("MID-TERM:",D12)))</formula>
    </cfRule>
    <cfRule type="containsText" dxfId="976" priority="712" operator="containsText" text="QUIZ:">
      <formula>NOT(ISERROR(SEARCH("QUIZ:",D12)))</formula>
    </cfRule>
    <cfRule type="containsText" dxfId="975" priority="713" operator="containsText" text="TEST:">
      <formula>NOT(ISERROR(SEARCH("TEST:",D12)))</formula>
    </cfRule>
  </conditionalFormatting>
  <conditionalFormatting sqref="D13">
    <cfRule type="containsText" dxfId="974" priority="707" operator="containsText" text="MID-TERM:">
      <formula>NOT(ISERROR(SEARCH("MID-TERM:",D13)))</formula>
    </cfRule>
    <cfRule type="containsText" dxfId="973" priority="708" operator="containsText" text="QUIZ:">
      <formula>NOT(ISERROR(SEARCH("QUIZ:",D13)))</formula>
    </cfRule>
    <cfRule type="containsText" dxfId="972" priority="709" operator="containsText" text="TEST:">
      <formula>NOT(ISERROR(SEARCH("TEST:",D13)))</formula>
    </cfRule>
  </conditionalFormatting>
  <conditionalFormatting sqref="D15">
    <cfRule type="containsText" dxfId="971" priority="703" operator="containsText" text="MID-TERM:">
      <formula>NOT(ISERROR(SEARCH("MID-TERM:",D15)))</formula>
    </cfRule>
    <cfRule type="containsText" dxfId="970" priority="704" operator="containsText" text="QUIZ:">
      <formula>NOT(ISERROR(SEARCH("QUIZ:",D15)))</formula>
    </cfRule>
    <cfRule type="containsText" dxfId="969" priority="705" operator="containsText" text="TEST:">
      <formula>NOT(ISERROR(SEARCH("TEST:",D15)))</formula>
    </cfRule>
  </conditionalFormatting>
  <conditionalFormatting sqref="D16">
    <cfRule type="containsText" dxfId="968" priority="699" operator="containsText" text="MID-TERM:">
      <formula>NOT(ISERROR(SEARCH("MID-TERM:",D16)))</formula>
    </cfRule>
    <cfRule type="containsText" dxfId="967" priority="700" operator="containsText" text="QUIZ:">
      <formula>NOT(ISERROR(SEARCH("QUIZ:",D16)))</formula>
    </cfRule>
    <cfRule type="containsText" dxfId="966" priority="701" operator="containsText" text="TEST:">
      <formula>NOT(ISERROR(SEARCH("TEST:",D16)))</formula>
    </cfRule>
  </conditionalFormatting>
  <conditionalFormatting sqref="D38:D39">
    <cfRule type="containsText" dxfId="965" priority="697" operator="containsText" text="HANDS ON:">
      <formula>NOT(ISERROR(SEARCH("HANDS ON:",D38)))</formula>
    </cfRule>
  </conditionalFormatting>
  <conditionalFormatting sqref="D26">
    <cfRule type="containsText" dxfId="964" priority="686" operator="containsText" text="MID-TERM:">
      <formula>NOT(ISERROR(SEARCH("MID-TERM:",D26)))</formula>
    </cfRule>
    <cfRule type="containsText" dxfId="963" priority="687" operator="containsText" text="QUIZ:">
      <formula>NOT(ISERROR(SEARCH("QUIZ:",D26)))</formula>
    </cfRule>
    <cfRule type="containsText" dxfId="962" priority="688" operator="containsText" text="TEST:">
      <formula>NOT(ISERROR(SEARCH("TEST:",D26)))</formula>
    </cfRule>
  </conditionalFormatting>
  <conditionalFormatting sqref="D27">
    <cfRule type="containsText" dxfId="961" priority="682" operator="containsText" text="MID-TERM:">
      <formula>NOT(ISERROR(SEARCH("MID-TERM:",D27)))</formula>
    </cfRule>
    <cfRule type="containsText" dxfId="960" priority="683" operator="containsText" text="QUIZ:">
      <formula>NOT(ISERROR(SEARCH("QUIZ:",D27)))</formula>
    </cfRule>
    <cfRule type="containsText" dxfId="959" priority="684" operator="containsText" text="TEST:">
      <formula>NOT(ISERROR(SEARCH("TEST:",D27)))</formula>
    </cfRule>
  </conditionalFormatting>
  <conditionalFormatting sqref="D29">
    <cfRule type="containsText" dxfId="958" priority="678" operator="containsText" text="MID-TERM:">
      <formula>NOT(ISERROR(SEARCH("MID-TERM:",D29)))</formula>
    </cfRule>
    <cfRule type="containsText" dxfId="957" priority="679" operator="containsText" text="QUIZ:">
      <formula>NOT(ISERROR(SEARCH("QUIZ:",D29)))</formula>
    </cfRule>
    <cfRule type="containsText" dxfId="956" priority="680" operator="containsText" text="TEST:">
      <formula>NOT(ISERROR(SEARCH("TEST:",D29)))</formula>
    </cfRule>
  </conditionalFormatting>
  <conditionalFormatting sqref="D30">
    <cfRule type="containsText" dxfId="955" priority="674" operator="containsText" text="MID-TERM:">
      <formula>NOT(ISERROR(SEARCH("MID-TERM:",D30)))</formula>
    </cfRule>
    <cfRule type="containsText" dxfId="954" priority="675" operator="containsText" text="QUIZ:">
      <formula>NOT(ISERROR(SEARCH("QUIZ:",D30)))</formula>
    </cfRule>
    <cfRule type="containsText" dxfId="953" priority="676" operator="containsText" text="TEST:">
      <formula>NOT(ISERROR(SEARCH("TEST:",D30)))</formula>
    </cfRule>
  </conditionalFormatting>
  <conditionalFormatting sqref="D32">
    <cfRule type="containsText" dxfId="952" priority="670" operator="containsText" text="MID-TERM:">
      <formula>NOT(ISERROR(SEARCH("MID-TERM:",D32)))</formula>
    </cfRule>
    <cfRule type="containsText" dxfId="951" priority="671" operator="containsText" text="QUIZ:">
      <formula>NOT(ISERROR(SEARCH("QUIZ:",D32)))</formula>
    </cfRule>
    <cfRule type="containsText" dxfId="950" priority="672" operator="containsText" text="TEST:">
      <formula>NOT(ISERROR(SEARCH("TEST:",D32)))</formula>
    </cfRule>
  </conditionalFormatting>
  <conditionalFormatting sqref="D33">
    <cfRule type="containsText" dxfId="949" priority="666" operator="containsText" text="MID-TERM:">
      <formula>NOT(ISERROR(SEARCH("MID-TERM:",D33)))</formula>
    </cfRule>
    <cfRule type="containsText" dxfId="948" priority="667" operator="containsText" text="QUIZ:">
      <formula>NOT(ISERROR(SEARCH("QUIZ:",D33)))</formula>
    </cfRule>
    <cfRule type="containsText" dxfId="947" priority="668" operator="containsText" text="TEST:">
      <formula>NOT(ISERROR(SEARCH("TEST:",D33)))</formula>
    </cfRule>
  </conditionalFormatting>
  <conditionalFormatting sqref="D35">
    <cfRule type="containsText" dxfId="946" priority="662" operator="containsText" text="MID-TERM:">
      <formula>NOT(ISERROR(SEARCH("MID-TERM:",D35)))</formula>
    </cfRule>
    <cfRule type="containsText" dxfId="945" priority="663" operator="containsText" text="QUIZ:">
      <formula>NOT(ISERROR(SEARCH("QUIZ:",D35)))</formula>
    </cfRule>
    <cfRule type="containsText" dxfId="944" priority="664" operator="containsText" text="TEST:">
      <formula>NOT(ISERROR(SEARCH("TEST:",D35)))</formula>
    </cfRule>
  </conditionalFormatting>
  <conditionalFormatting sqref="D36">
    <cfRule type="containsText" dxfId="943" priority="658" operator="containsText" text="MID-TERM:">
      <formula>NOT(ISERROR(SEARCH("MID-TERM:",D36)))</formula>
    </cfRule>
    <cfRule type="containsText" dxfId="942" priority="659" operator="containsText" text="QUIZ:">
      <formula>NOT(ISERROR(SEARCH("QUIZ:",D36)))</formula>
    </cfRule>
    <cfRule type="containsText" dxfId="941" priority="660" operator="containsText" text="TEST:">
      <formula>NOT(ISERROR(SEARCH("TEST:",D36)))</formula>
    </cfRule>
  </conditionalFormatting>
  <conditionalFormatting sqref="D58:D59">
    <cfRule type="containsText" dxfId="940" priority="656" operator="containsText" text="HANDS ON:">
      <formula>NOT(ISERROR(SEARCH("HANDS ON:",D58)))</formula>
    </cfRule>
  </conditionalFormatting>
  <conditionalFormatting sqref="D43">
    <cfRule type="containsText" dxfId="939" priority="653" operator="containsText" text="MID-TERM:">
      <formula>NOT(ISERROR(SEARCH("MID-TERM:",D43)))</formula>
    </cfRule>
    <cfRule type="containsText" dxfId="938" priority="654" operator="containsText" text="QUIZ:">
      <formula>NOT(ISERROR(SEARCH("QUIZ:",D43)))</formula>
    </cfRule>
    <cfRule type="containsText" dxfId="937" priority="655" operator="containsText" text="TEST:">
      <formula>NOT(ISERROR(SEARCH("TEST:",D43)))</formula>
    </cfRule>
  </conditionalFormatting>
  <conditionalFormatting sqref="D44">
    <cfRule type="containsText" dxfId="936" priority="649" operator="containsText" text="MID-TERM:">
      <formula>NOT(ISERROR(SEARCH("MID-TERM:",D44)))</formula>
    </cfRule>
    <cfRule type="containsText" dxfId="935" priority="650" operator="containsText" text="QUIZ:">
      <formula>NOT(ISERROR(SEARCH("QUIZ:",D44)))</formula>
    </cfRule>
    <cfRule type="containsText" dxfId="934" priority="651" operator="containsText" text="TEST:">
      <formula>NOT(ISERROR(SEARCH("TEST:",D44)))</formula>
    </cfRule>
  </conditionalFormatting>
  <conditionalFormatting sqref="D46">
    <cfRule type="containsText" dxfId="933" priority="645" operator="containsText" text="MID-TERM:">
      <formula>NOT(ISERROR(SEARCH("MID-TERM:",D46)))</formula>
    </cfRule>
    <cfRule type="containsText" dxfId="932" priority="646" operator="containsText" text="QUIZ:">
      <formula>NOT(ISERROR(SEARCH("QUIZ:",D46)))</formula>
    </cfRule>
    <cfRule type="containsText" dxfId="931" priority="647" operator="containsText" text="TEST:">
      <formula>NOT(ISERROR(SEARCH("TEST:",D46)))</formula>
    </cfRule>
  </conditionalFormatting>
  <conditionalFormatting sqref="D47">
    <cfRule type="containsText" dxfId="930" priority="641" operator="containsText" text="MID-TERM:">
      <formula>NOT(ISERROR(SEARCH("MID-TERM:",D47)))</formula>
    </cfRule>
    <cfRule type="containsText" dxfId="929" priority="642" operator="containsText" text="QUIZ:">
      <formula>NOT(ISERROR(SEARCH("QUIZ:",D47)))</formula>
    </cfRule>
    <cfRule type="containsText" dxfId="928" priority="643" operator="containsText" text="TEST:">
      <formula>NOT(ISERROR(SEARCH("TEST:",D47)))</formula>
    </cfRule>
  </conditionalFormatting>
  <conditionalFormatting sqref="D49">
    <cfRule type="containsText" dxfId="927" priority="637" operator="containsText" text="MID-TERM:">
      <formula>NOT(ISERROR(SEARCH("MID-TERM:",D49)))</formula>
    </cfRule>
    <cfRule type="containsText" dxfId="926" priority="638" operator="containsText" text="QUIZ:">
      <formula>NOT(ISERROR(SEARCH("QUIZ:",D49)))</formula>
    </cfRule>
    <cfRule type="containsText" dxfId="925" priority="639" operator="containsText" text="TEST:">
      <formula>NOT(ISERROR(SEARCH("TEST:",D49)))</formula>
    </cfRule>
  </conditionalFormatting>
  <conditionalFormatting sqref="D50">
    <cfRule type="containsText" dxfId="924" priority="633" operator="containsText" text="MID-TERM:">
      <formula>NOT(ISERROR(SEARCH("MID-TERM:",D50)))</formula>
    </cfRule>
    <cfRule type="containsText" dxfId="923" priority="634" operator="containsText" text="QUIZ:">
      <formula>NOT(ISERROR(SEARCH("QUIZ:",D50)))</formula>
    </cfRule>
    <cfRule type="containsText" dxfId="922" priority="635" operator="containsText" text="TEST:">
      <formula>NOT(ISERROR(SEARCH("TEST:",D50)))</formula>
    </cfRule>
  </conditionalFormatting>
  <conditionalFormatting sqref="D52">
    <cfRule type="containsText" dxfId="921" priority="629" operator="containsText" text="MID-TERM:">
      <formula>NOT(ISERROR(SEARCH("MID-TERM:",D52)))</formula>
    </cfRule>
    <cfRule type="containsText" dxfId="920" priority="630" operator="containsText" text="QUIZ:">
      <formula>NOT(ISERROR(SEARCH("QUIZ:",D52)))</formula>
    </cfRule>
    <cfRule type="containsText" dxfId="919" priority="631" operator="containsText" text="TEST:">
      <formula>NOT(ISERROR(SEARCH("TEST:",D52)))</formula>
    </cfRule>
  </conditionalFormatting>
  <conditionalFormatting sqref="D53">
    <cfRule type="containsText" dxfId="918" priority="625" operator="containsText" text="MID-TERM:">
      <formula>NOT(ISERROR(SEARCH("MID-TERM:",D53)))</formula>
    </cfRule>
    <cfRule type="containsText" dxfId="917" priority="626" operator="containsText" text="QUIZ:">
      <formula>NOT(ISERROR(SEARCH("QUIZ:",D53)))</formula>
    </cfRule>
    <cfRule type="containsText" dxfId="916" priority="627" operator="containsText" text="TEST:">
      <formula>NOT(ISERROR(SEARCH("TEST:",D53)))</formula>
    </cfRule>
  </conditionalFormatting>
  <conditionalFormatting sqref="D55">
    <cfRule type="containsText" dxfId="915" priority="621" operator="containsText" text="MID-TERM:">
      <formula>NOT(ISERROR(SEARCH("MID-TERM:",D55)))</formula>
    </cfRule>
    <cfRule type="containsText" dxfId="914" priority="622" operator="containsText" text="QUIZ:">
      <formula>NOT(ISERROR(SEARCH("QUIZ:",D55)))</formula>
    </cfRule>
    <cfRule type="containsText" dxfId="913" priority="623" operator="containsText" text="TEST:">
      <formula>NOT(ISERROR(SEARCH("TEST:",D55)))</formula>
    </cfRule>
  </conditionalFormatting>
  <conditionalFormatting sqref="D56">
    <cfRule type="containsText" dxfId="912" priority="617" operator="containsText" text="MID-TERM:">
      <formula>NOT(ISERROR(SEARCH("MID-TERM:",D56)))</formula>
    </cfRule>
    <cfRule type="containsText" dxfId="911" priority="618" operator="containsText" text="QUIZ:">
      <formula>NOT(ISERROR(SEARCH("QUIZ:",D56)))</formula>
    </cfRule>
    <cfRule type="containsText" dxfId="910" priority="619" operator="containsText" text="TEST:">
      <formula>NOT(ISERROR(SEARCH("TEST:",D56)))</formula>
    </cfRule>
  </conditionalFormatting>
  <conditionalFormatting sqref="D78:D79">
    <cfRule type="containsText" dxfId="909" priority="615" operator="containsText" text="HANDS ON:">
      <formula>NOT(ISERROR(SEARCH("HANDS ON:",D78)))</formula>
    </cfRule>
  </conditionalFormatting>
  <conditionalFormatting sqref="D63">
    <cfRule type="containsText" dxfId="908" priority="612" operator="containsText" text="MID-TERM:">
      <formula>NOT(ISERROR(SEARCH("MID-TERM:",D63)))</formula>
    </cfRule>
    <cfRule type="containsText" dxfId="907" priority="613" operator="containsText" text="QUIZ:">
      <formula>NOT(ISERROR(SEARCH("QUIZ:",D63)))</formula>
    </cfRule>
    <cfRule type="containsText" dxfId="906" priority="614" operator="containsText" text="TEST:">
      <formula>NOT(ISERROR(SEARCH("TEST:",D63)))</formula>
    </cfRule>
  </conditionalFormatting>
  <conditionalFormatting sqref="D64">
    <cfRule type="containsText" dxfId="905" priority="608" operator="containsText" text="MID-TERM:">
      <formula>NOT(ISERROR(SEARCH("MID-TERM:",D64)))</formula>
    </cfRule>
    <cfRule type="containsText" dxfId="904" priority="609" operator="containsText" text="QUIZ:">
      <formula>NOT(ISERROR(SEARCH("QUIZ:",D64)))</formula>
    </cfRule>
    <cfRule type="containsText" dxfId="903" priority="610" operator="containsText" text="TEST:">
      <formula>NOT(ISERROR(SEARCH("TEST:",D64)))</formula>
    </cfRule>
  </conditionalFormatting>
  <conditionalFormatting sqref="D66">
    <cfRule type="containsText" dxfId="902" priority="604" operator="containsText" text="MID-TERM:">
      <formula>NOT(ISERROR(SEARCH("MID-TERM:",D66)))</formula>
    </cfRule>
    <cfRule type="containsText" dxfId="901" priority="605" operator="containsText" text="QUIZ:">
      <formula>NOT(ISERROR(SEARCH("QUIZ:",D66)))</formula>
    </cfRule>
    <cfRule type="containsText" dxfId="900" priority="606" operator="containsText" text="TEST:">
      <formula>NOT(ISERROR(SEARCH("TEST:",D66)))</formula>
    </cfRule>
  </conditionalFormatting>
  <conditionalFormatting sqref="D67">
    <cfRule type="containsText" dxfId="899" priority="600" operator="containsText" text="MID-TERM:">
      <formula>NOT(ISERROR(SEARCH("MID-TERM:",D67)))</formula>
    </cfRule>
    <cfRule type="containsText" dxfId="898" priority="601" operator="containsText" text="QUIZ:">
      <formula>NOT(ISERROR(SEARCH("QUIZ:",D67)))</formula>
    </cfRule>
    <cfRule type="containsText" dxfId="897" priority="602" operator="containsText" text="TEST:">
      <formula>NOT(ISERROR(SEARCH("TEST:",D67)))</formula>
    </cfRule>
  </conditionalFormatting>
  <conditionalFormatting sqref="D69">
    <cfRule type="containsText" dxfId="896" priority="596" operator="containsText" text="MID-TERM:">
      <formula>NOT(ISERROR(SEARCH("MID-TERM:",D69)))</formula>
    </cfRule>
    <cfRule type="containsText" dxfId="895" priority="597" operator="containsText" text="QUIZ:">
      <formula>NOT(ISERROR(SEARCH("QUIZ:",D69)))</formula>
    </cfRule>
    <cfRule type="containsText" dxfId="894" priority="598" operator="containsText" text="TEST:">
      <formula>NOT(ISERROR(SEARCH("TEST:",D69)))</formula>
    </cfRule>
  </conditionalFormatting>
  <conditionalFormatting sqref="D70">
    <cfRule type="containsText" dxfId="893" priority="592" operator="containsText" text="MID-TERM:">
      <formula>NOT(ISERROR(SEARCH("MID-TERM:",D70)))</formula>
    </cfRule>
    <cfRule type="containsText" dxfId="892" priority="593" operator="containsText" text="QUIZ:">
      <formula>NOT(ISERROR(SEARCH("QUIZ:",D70)))</formula>
    </cfRule>
    <cfRule type="containsText" dxfId="891" priority="594" operator="containsText" text="TEST:">
      <formula>NOT(ISERROR(SEARCH("TEST:",D70)))</formula>
    </cfRule>
  </conditionalFormatting>
  <conditionalFormatting sqref="D72">
    <cfRule type="containsText" dxfId="890" priority="588" operator="containsText" text="MID-TERM:">
      <formula>NOT(ISERROR(SEARCH("MID-TERM:",D72)))</formula>
    </cfRule>
    <cfRule type="containsText" dxfId="889" priority="589" operator="containsText" text="QUIZ:">
      <formula>NOT(ISERROR(SEARCH("QUIZ:",D72)))</formula>
    </cfRule>
    <cfRule type="containsText" dxfId="888" priority="590" operator="containsText" text="TEST:">
      <formula>NOT(ISERROR(SEARCH("TEST:",D72)))</formula>
    </cfRule>
  </conditionalFormatting>
  <conditionalFormatting sqref="D73">
    <cfRule type="containsText" dxfId="887" priority="584" operator="containsText" text="MID-TERM:">
      <formula>NOT(ISERROR(SEARCH("MID-TERM:",D73)))</formula>
    </cfRule>
    <cfRule type="containsText" dxfId="886" priority="585" operator="containsText" text="QUIZ:">
      <formula>NOT(ISERROR(SEARCH("QUIZ:",D73)))</formula>
    </cfRule>
    <cfRule type="containsText" dxfId="885" priority="586" operator="containsText" text="TEST:">
      <formula>NOT(ISERROR(SEARCH("TEST:",D73)))</formula>
    </cfRule>
  </conditionalFormatting>
  <conditionalFormatting sqref="D75">
    <cfRule type="containsText" dxfId="884" priority="580" operator="containsText" text="MID-TERM:">
      <formula>NOT(ISERROR(SEARCH("MID-TERM:",D75)))</formula>
    </cfRule>
    <cfRule type="containsText" dxfId="883" priority="581" operator="containsText" text="QUIZ:">
      <formula>NOT(ISERROR(SEARCH("QUIZ:",D75)))</formula>
    </cfRule>
    <cfRule type="containsText" dxfId="882" priority="582" operator="containsText" text="TEST:">
      <formula>NOT(ISERROR(SEARCH("TEST:",D75)))</formula>
    </cfRule>
  </conditionalFormatting>
  <conditionalFormatting sqref="D76">
    <cfRule type="containsText" dxfId="881" priority="576" operator="containsText" text="MID-TERM:">
      <formula>NOT(ISERROR(SEARCH("MID-TERM:",D76)))</formula>
    </cfRule>
    <cfRule type="containsText" dxfId="880" priority="577" operator="containsText" text="QUIZ:">
      <formula>NOT(ISERROR(SEARCH("QUIZ:",D76)))</formula>
    </cfRule>
    <cfRule type="containsText" dxfId="879" priority="578" operator="containsText" text="TEST:">
      <formula>NOT(ISERROR(SEARCH("TEST:",D76)))</formula>
    </cfRule>
  </conditionalFormatting>
  <conditionalFormatting sqref="D98:D99">
    <cfRule type="containsText" dxfId="878" priority="574" operator="containsText" text="HANDS ON:">
      <formula>NOT(ISERROR(SEARCH("HANDS ON:",D98)))</formula>
    </cfRule>
  </conditionalFormatting>
  <conditionalFormatting sqref="D83">
    <cfRule type="containsText" dxfId="877" priority="571" operator="containsText" text="MID-TERM:">
      <formula>NOT(ISERROR(SEARCH("MID-TERM:",D83)))</formula>
    </cfRule>
    <cfRule type="containsText" dxfId="876" priority="572" operator="containsText" text="QUIZ:">
      <formula>NOT(ISERROR(SEARCH("QUIZ:",D83)))</formula>
    </cfRule>
    <cfRule type="containsText" dxfId="875" priority="573" operator="containsText" text="TEST:">
      <formula>NOT(ISERROR(SEARCH("TEST:",D83)))</formula>
    </cfRule>
  </conditionalFormatting>
  <conditionalFormatting sqref="D84">
    <cfRule type="containsText" dxfId="874" priority="567" operator="containsText" text="MID-TERM:">
      <formula>NOT(ISERROR(SEARCH("MID-TERM:",D84)))</formula>
    </cfRule>
    <cfRule type="containsText" dxfId="873" priority="568" operator="containsText" text="QUIZ:">
      <formula>NOT(ISERROR(SEARCH("QUIZ:",D84)))</formula>
    </cfRule>
    <cfRule type="containsText" dxfId="872" priority="569" operator="containsText" text="TEST:">
      <formula>NOT(ISERROR(SEARCH("TEST:",D84)))</formula>
    </cfRule>
  </conditionalFormatting>
  <conditionalFormatting sqref="D86">
    <cfRule type="containsText" dxfId="871" priority="563" operator="containsText" text="MID-TERM:">
      <formula>NOT(ISERROR(SEARCH("MID-TERM:",D86)))</formula>
    </cfRule>
    <cfRule type="containsText" dxfId="870" priority="564" operator="containsText" text="QUIZ:">
      <formula>NOT(ISERROR(SEARCH("QUIZ:",D86)))</formula>
    </cfRule>
    <cfRule type="containsText" dxfId="869" priority="565" operator="containsText" text="TEST:">
      <formula>NOT(ISERROR(SEARCH("TEST:",D86)))</formula>
    </cfRule>
  </conditionalFormatting>
  <conditionalFormatting sqref="D87">
    <cfRule type="containsText" dxfId="868" priority="559" operator="containsText" text="MID-TERM:">
      <formula>NOT(ISERROR(SEARCH("MID-TERM:",D87)))</formula>
    </cfRule>
    <cfRule type="containsText" dxfId="867" priority="560" operator="containsText" text="QUIZ:">
      <formula>NOT(ISERROR(SEARCH("QUIZ:",D87)))</formula>
    </cfRule>
    <cfRule type="containsText" dxfId="866" priority="561" operator="containsText" text="TEST:">
      <formula>NOT(ISERROR(SEARCH("TEST:",D87)))</formula>
    </cfRule>
  </conditionalFormatting>
  <conditionalFormatting sqref="D89">
    <cfRule type="containsText" dxfId="865" priority="555" operator="containsText" text="MID-TERM:">
      <formula>NOT(ISERROR(SEARCH("MID-TERM:",D89)))</formula>
    </cfRule>
    <cfRule type="containsText" dxfId="864" priority="556" operator="containsText" text="QUIZ:">
      <formula>NOT(ISERROR(SEARCH("QUIZ:",D89)))</formula>
    </cfRule>
    <cfRule type="containsText" dxfId="863" priority="557" operator="containsText" text="TEST:">
      <formula>NOT(ISERROR(SEARCH("TEST:",D89)))</formula>
    </cfRule>
  </conditionalFormatting>
  <conditionalFormatting sqref="D90">
    <cfRule type="containsText" dxfId="862" priority="551" operator="containsText" text="MID-TERM:">
      <formula>NOT(ISERROR(SEARCH("MID-TERM:",D90)))</formula>
    </cfRule>
    <cfRule type="containsText" dxfId="861" priority="552" operator="containsText" text="QUIZ:">
      <formula>NOT(ISERROR(SEARCH("QUIZ:",D90)))</formula>
    </cfRule>
    <cfRule type="containsText" dxfId="860" priority="553" operator="containsText" text="TEST:">
      <formula>NOT(ISERROR(SEARCH("TEST:",D90)))</formula>
    </cfRule>
  </conditionalFormatting>
  <conditionalFormatting sqref="D92">
    <cfRule type="containsText" dxfId="859" priority="547" operator="containsText" text="MID-TERM:">
      <formula>NOT(ISERROR(SEARCH("MID-TERM:",D92)))</formula>
    </cfRule>
    <cfRule type="containsText" dxfId="858" priority="548" operator="containsText" text="QUIZ:">
      <formula>NOT(ISERROR(SEARCH("QUIZ:",D92)))</formula>
    </cfRule>
    <cfRule type="containsText" dxfId="857" priority="549" operator="containsText" text="TEST:">
      <formula>NOT(ISERROR(SEARCH("TEST:",D92)))</formula>
    </cfRule>
  </conditionalFormatting>
  <conditionalFormatting sqref="D93">
    <cfRule type="containsText" dxfId="856" priority="543" operator="containsText" text="MID-TERM:">
      <formula>NOT(ISERROR(SEARCH("MID-TERM:",D93)))</formula>
    </cfRule>
    <cfRule type="containsText" dxfId="855" priority="544" operator="containsText" text="QUIZ:">
      <formula>NOT(ISERROR(SEARCH("QUIZ:",D93)))</formula>
    </cfRule>
    <cfRule type="containsText" dxfId="854" priority="545" operator="containsText" text="TEST:">
      <formula>NOT(ISERROR(SEARCH("TEST:",D93)))</formula>
    </cfRule>
  </conditionalFormatting>
  <conditionalFormatting sqref="D95">
    <cfRule type="containsText" dxfId="853" priority="539" operator="containsText" text="MID-TERM:">
      <formula>NOT(ISERROR(SEARCH("MID-TERM:",D95)))</formula>
    </cfRule>
    <cfRule type="containsText" dxfId="852" priority="540" operator="containsText" text="QUIZ:">
      <formula>NOT(ISERROR(SEARCH("QUIZ:",D95)))</formula>
    </cfRule>
    <cfRule type="containsText" dxfId="851" priority="541" operator="containsText" text="TEST:">
      <formula>NOT(ISERROR(SEARCH("TEST:",D95)))</formula>
    </cfRule>
  </conditionalFormatting>
  <conditionalFormatting sqref="D96">
    <cfRule type="containsText" dxfId="850" priority="535" operator="containsText" text="MID-TERM:">
      <formula>NOT(ISERROR(SEARCH("MID-TERM:",D96)))</formula>
    </cfRule>
    <cfRule type="containsText" dxfId="849" priority="536" operator="containsText" text="QUIZ:">
      <formula>NOT(ISERROR(SEARCH("QUIZ:",D96)))</formula>
    </cfRule>
    <cfRule type="containsText" dxfId="848" priority="537" operator="containsText" text="TEST:">
      <formula>NOT(ISERROR(SEARCH("TEST:",D96)))</formula>
    </cfRule>
  </conditionalFormatting>
  <conditionalFormatting sqref="D118:D119">
    <cfRule type="containsText" dxfId="847" priority="533" operator="containsText" text="HANDS ON:">
      <formula>NOT(ISERROR(SEARCH("HANDS ON:",D118)))</formula>
    </cfRule>
  </conditionalFormatting>
  <conditionalFormatting sqref="D103">
    <cfRule type="containsText" dxfId="846" priority="530" operator="containsText" text="MID-TERM:">
      <formula>NOT(ISERROR(SEARCH("MID-TERM:",D103)))</formula>
    </cfRule>
    <cfRule type="containsText" dxfId="845" priority="531" operator="containsText" text="QUIZ:">
      <formula>NOT(ISERROR(SEARCH("QUIZ:",D103)))</formula>
    </cfRule>
    <cfRule type="containsText" dxfId="844" priority="532" operator="containsText" text="TEST:">
      <formula>NOT(ISERROR(SEARCH("TEST:",D103)))</formula>
    </cfRule>
  </conditionalFormatting>
  <conditionalFormatting sqref="D104">
    <cfRule type="containsText" dxfId="843" priority="526" operator="containsText" text="MID-TERM:">
      <formula>NOT(ISERROR(SEARCH("MID-TERM:",D104)))</formula>
    </cfRule>
    <cfRule type="containsText" dxfId="842" priority="527" operator="containsText" text="QUIZ:">
      <formula>NOT(ISERROR(SEARCH("QUIZ:",D104)))</formula>
    </cfRule>
    <cfRule type="containsText" dxfId="841" priority="528" operator="containsText" text="TEST:">
      <formula>NOT(ISERROR(SEARCH("TEST:",D104)))</formula>
    </cfRule>
  </conditionalFormatting>
  <conditionalFormatting sqref="D106">
    <cfRule type="containsText" dxfId="840" priority="522" operator="containsText" text="MID-TERM:">
      <formula>NOT(ISERROR(SEARCH("MID-TERM:",D106)))</formula>
    </cfRule>
    <cfRule type="containsText" dxfId="839" priority="523" operator="containsText" text="QUIZ:">
      <formula>NOT(ISERROR(SEARCH("QUIZ:",D106)))</formula>
    </cfRule>
    <cfRule type="containsText" dxfId="838" priority="524" operator="containsText" text="TEST:">
      <formula>NOT(ISERROR(SEARCH("TEST:",D106)))</formula>
    </cfRule>
  </conditionalFormatting>
  <conditionalFormatting sqref="D107">
    <cfRule type="containsText" dxfId="837" priority="518" operator="containsText" text="MID-TERM:">
      <formula>NOT(ISERROR(SEARCH("MID-TERM:",D107)))</formula>
    </cfRule>
    <cfRule type="containsText" dxfId="836" priority="519" operator="containsText" text="QUIZ:">
      <formula>NOT(ISERROR(SEARCH("QUIZ:",D107)))</formula>
    </cfRule>
    <cfRule type="containsText" dxfId="835" priority="520" operator="containsText" text="TEST:">
      <formula>NOT(ISERROR(SEARCH("TEST:",D107)))</formula>
    </cfRule>
  </conditionalFormatting>
  <conditionalFormatting sqref="D109">
    <cfRule type="containsText" dxfId="834" priority="514" operator="containsText" text="MID-TERM:">
      <formula>NOT(ISERROR(SEARCH("MID-TERM:",D109)))</formula>
    </cfRule>
    <cfRule type="containsText" dxfId="833" priority="515" operator="containsText" text="QUIZ:">
      <formula>NOT(ISERROR(SEARCH("QUIZ:",D109)))</formula>
    </cfRule>
    <cfRule type="containsText" dxfId="832" priority="516" operator="containsText" text="TEST:">
      <formula>NOT(ISERROR(SEARCH("TEST:",D109)))</formula>
    </cfRule>
  </conditionalFormatting>
  <conditionalFormatting sqref="D110">
    <cfRule type="containsText" dxfId="831" priority="510" operator="containsText" text="MID-TERM:">
      <formula>NOT(ISERROR(SEARCH("MID-TERM:",D110)))</formula>
    </cfRule>
    <cfRule type="containsText" dxfId="830" priority="511" operator="containsText" text="QUIZ:">
      <formula>NOT(ISERROR(SEARCH("QUIZ:",D110)))</formula>
    </cfRule>
    <cfRule type="containsText" dxfId="829" priority="512" operator="containsText" text="TEST:">
      <formula>NOT(ISERROR(SEARCH("TEST:",D110)))</formula>
    </cfRule>
  </conditionalFormatting>
  <conditionalFormatting sqref="D112">
    <cfRule type="containsText" dxfId="828" priority="506" operator="containsText" text="MID-TERM:">
      <formula>NOT(ISERROR(SEARCH("MID-TERM:",D112)))</formula>
    </cfRule>
    <cfRule type="containsText" dxfId="827" priority="507" operator="containsText" text="QUIZ:">
      <formula>NOT(ISERROR(SEARCH("QUIZ:",D112)))</formula>
    </cfRule>
    <cfRule type="containsText" dxfId="826" priority="508" operator="containsText" text="TEST:">
      <formula>NOT(ISERROR(SEARCH("TEST:",D112)))</formula>
    </cfRule>
  </conditionalFormatting>
  <conditionalFormatting sqref="D113">
    <cfRule type="containsText" dxfId="825" priority="502" operator="containsText" text="MID-TERM:">
      <formula>NOT(ISERROR(SEARCH("MID-TERM:",D113)))</formula>
    </cfRule>
    <cfRule type="containsText" dxfId="824" priority="503" operator="containsText" text="QUIZ:">
      <formula>NOT(ISERROR(SEARCH("QUIZ:",D113)))</formula>
    </cfRule>
    <cfRule type="containsText" dxfId="823" priority="504" operator="containsText" text="TEST:">
      <formula>NOT(ISERROR(SEARCH("TEST:",D113)))</formula>
    </cfRule>
  </conditionalFormatting>
  <conditionalFormatting sqref="D115">
    <cfRule type="containsText" dxfId="822" priority="498" operator="containsText" text="MID-TERM:">
      <formula>NOT(ISERROR(SEARCH("MID-TERM:",D115)))</formula>
    </cfRule>
    <cfRule type="containsText" dxfId="821" priority="499" operator="containsText" text="QUIZ:">
      <formula>NOT(ISERROR(SEARCH("QUIZ:",D115)))</formula>
    </cfRule>
    <cfRule type="containsText" dxfId="820" priority="500" operator="containsText" text="TEST:">
      <formula>NOT(ISERROR(SEARCH("TEST:",D115)))</formula>
    </cfRule>
  </conditionalFormatting>
  <conditionalFormatting sqref="D116">
    <cfRule type="containsText" dxfId="819" priority="494" operator="containsText" text="MID-TERM:">
      <formula>NOT(ISERROR(SEARCH("MID-TERM:",D116)))</formula>
    </cfRule>
    <cfRule type="containsText" dxfId="818" priority="495" operator="containsText" text="QUIZ:">
      <formula>NOT(ISERROR(SEARCH("QUIZ:",D116)))</formula>
    </cfRule>
    <cfRule type="containsText" dxfId="817" priority="496" operator="containsText" text="TEST:">
      <formula>NOT(ISERROR(SEARCH("TEST:",D116)))</formula>
    </cfRule>
  </conditionalFormatting>
  <conditionalFormatting sqref="D138:D139">
    <cfRule type="containsText" dxfId="816" priority="492" operator="containsText" text="HANDS ON:">
      <formula>NOT(ISERROR(SEARCH("HANDS ON:",D138)))</formula>
    </cfRule>
  </conditionalFormatting>
  <conditionalFormatting sqref="D123">
    <cfRule type="containsText" dxfId="815" priority="489" operator="containsText" text="MID-TERM:">
      <formula>NOT(ISERROR(SEARCH("MID-TERM:",D123)))</formula>
    </cfRule>
    <cfRule type="containsText" dxfId="814" priority="490" operator="containsText" text="QUIZ:">
      <formula>NOT(ISERROR(SEARCH("QUIZ:",D123)))</formula>
    </cfRule>
    <cfRule type="containsText" dxfId="813" priority="491" operator="containsText" text="TEST:">
      <formula>NOT(ISERROR(SEARCH("TEST:",D123)))</formula>
    </cfRule>
  </conditionalFormatting>
  <conditionalFormatting sqref="D124">
    <cfRule type="containsText" dxfId="812" priority="485" operator="containsText" text="MID-TERM:">
      <formula>NOT(ISERROR(SEARCH("MID-TERM:",D124)))</formula>
    </cfRule>
    <cfRule type="containsText" dxfId="811" priority="486" operator="containsText" text="QUIZ:">
      <formula>NOT(ISERROR(SEARCH("QUIZ:",D124)))</formula>
    </cfRule>
    <cfRule type="containsText" dxfId="810" priority="487" operator="containsText" text="TEST:">
      <formula>NOT(ISERROR(SEARCH("TEST:",D124)))</formula>
    </cfRule>
  </conditionalFormatting>
  <conditionalFormatting sqref="D126">
    <cfRule type="containsText" dxfId="809" priority="481" operator="containsText" text="MID-TERM:">
      <formula>NOT(ISERROR(SEARCH("MID-TERM:",D126)))</formula>
    </cfRule>
    <cfRule type="containsText" dxfId="808" priority="482" operator="containsText" text="QUIZ:">
      <formula>NOT(ISERROR(SEARCH("QUIZ:",D126)))</formula>
    </cfRule>
    <cfRule type="containsText" dxfId="807" priority="483" operator="containsText" text="TEST:">
      <formula>NOT(ISERROR(SEARCH("TEST:",D126)))</formula>
    </cfRule>
  </conditionalFormatting>
  <conditionalFormatting sqref="D127">
    <cfRule type="containsText" dxfId="806" priority="477" operator="containsText" text="MID-TERM:">
      <formula>NOT(ISERROR(SEARCH("MID-TERM:",D127)))</formula>
    </cfRule>
    <cfRule type="containsText" dxfId="805" priority="478" operator="containsText" text="QUIZ:">
      <formula>NOT(ISERROR(SEARCH("QUIZ:",D127)))</formula>
    </cfRule>
    <cfRule type="containsText" dxfId="804" priority="479" operator="containsText" text="TEST:">
      <formula>NOT(ISERROR(SEARCH("TEST:",D127)))</formula>
    </cfRule>
  </conditionalFormatting>
  <conditionalFormatting sqref="D129">
    <cfRule type="containsText" dxfId="803" priority="473" operator="containsText" text="MID-TERM:">
      <formula>NOT(ISERROR(SEARCH("MID-TERM:",D129)))</formula>
    </cfRule>
    <cfRule type="containsText" dxfId="802" priority="474" operator="containsText" text="QUIZ:">
      <formula>NOT(ISERROR(SEARCH("QUIZ:",D129)))</formula>
    </cfRule>
    <cfRule type="containsText" dxfId="801" priority="475" operator="containsText" text="TEST:">
      <formula>NOT(ISERROR(SEARCH("TEST:",D129)))</formula>
    </cfRule>
  </conditionalFormatting>
  <conditionalFormatting sqref="D130">
    <cfRule type="containsText" dxfId="800" priority="469" operator="containsText" text="MID-TERM:">
      <formula>NOT(ISERROR(SEARCH("MID-TERM:",D130)))</formula>
    </cfRule>
    <cfRule type="containsText" dxfId="799" priority="470" operator="containsText" text="QUIZ:">
      <formula>NOT(ISERROR(SEARCH("QUIZ:",D130)))</formula>
    </cfRule>
    <cfRule type="containsText" dxfId="798" priority="471" operator="containsText" text="TEST:">
      <formula>NOT(ISERROR(SEARCH("TEST:",D130)))</formula>
    </cfRule>
  </conditionalFormatting>
  <conditionalFormatting sqref="D132">
    <cfRule type="containsText" dxfId="797" priority="465" operator="containsText" text="MID-TERM:">
      <formula>NOT(ISERROR(SEARCH("MID-TERM:",D132)))</formula>
    </cfRule>
    <cfRule type="containsText" dxfId="796" priority="466" operator="containsText" text="QUIZ:">
      <formula>NOT(ISERROR(SEARCH("QUIZ:",D132)))</formula>
    </cfRule>
    <cfRule type="containsText" dxfId="795" priority="467" operator="containsText" text="TEST:">
      <formula>NOT(ISERROR(SEARCH("TEST:",D132)))</formula>
    </cfRule>
  </conditionalFormatting>
  <conditionalFormatting sqref="D133">
    <cfRule type="containsText" dxfId="794" priority="461" operator="containsText" text="MID-TERM:">
      <formula>NOT(ISERROR(SEARCH("MID-TERM:",D133)))</formula>
    </cfRule>
    <cfRule type="containsText" dxfId="793" priority="462" operator="containsText" text="QUIZ:">
      <formula>NOT(ISERROR(SEARCH("QUIZ:",D133)))</formula>
    </cfRule>
    <cfRule type="containsText" dxfId="792" priority="463" operator="containsText" text="TEST:">
      <formula>NOT(ISERROR(SEARCH("TEST:",D133)))</formula>
    </cfRule>
  </conditionalFormatting>
  <conditionalFormatting sqref="D135">
    <cfRule type="containsText" dxfId="791" priority="457" operator="containsText" text="MID-TERM:">
      <formula>NOT(ISERROR(SEARCH("MID-TERM:",D135)))</formula>
    </cfRule>
    <cfRule type="containsText" dxfId="790" priority="458" operator="containsText" text="QUIZ:">
      <formula>NOT(ISERROR(SEARCH("QUIZ:",D135)))</formula>
    </cfRule>
    <cfRule type="containsText" dxfId="789" priority="459" operator="containsText" text="TEST:">
      <formula>NOT(ISERROR(SEARCH("TEST:",D135)))</formula>
    </cfRule>
  </conditionalFormatting>
  <conditionalFormatting sqref="D136">
    <cfRule type="containsText" dxfId="788" priority="453" operator="containsText" text="MID-TERM:">
      <formula>NOT(ISERROR(SEARCH("MID-TERM:",D136)))</formula>
    </cfRule>
    <cfRule type="containsText" dxfId="787" priority="454" operator="containsText" text="QUIZ:">
      <formula>NOT(ISERROR(SEARCH("QUIZ:",D136)))</formula>
    </cfRule>
    <cfRule type="containsText" dxfId="786" priority="455" operator="containsText" text="TEST:">
      <formula>NOT(ISERROR(SEARCH("TEST:",D136)))</formula>
    </cfRule>
  </conditionalFormatting>
  <conditionalFormatting sqref="D158:D159">
    <cfRule type="containsText" dxfId="785" priority="451" operator="containsText" text="HANDS ON:">
      <formula>NOT(ISERROR(SEARCH("HANDS ON:",D158)))</formula>
    </cfRule>
  </conditionalFormatting>
  <conditionalFormatting sqref="D143">
    <cfRule type="containsText" dxfId="784" priority="448" operator="containsText" text="MID-TERM:">
      <formula>NOT(ISERROR(SEARCH("MID-TERM:",D143)))</formula>
    </cfRule>
    <cfRule type="containsText" dxfId="783" priority="449" operator="containsText" text="QUIZ:">
      <formula>NOT(ISERROR(SEARCH("QUIZ:",D143)))</formula>
    </cfRule>
    <cfRule type="containsText" dxfId="782" priority="450" operator="containsText" text="TEST:">
      <formula>NOT(ISERROR(SEARCH("TEST:",D143)))</formula>
    </cfRule>
  </conditionalFormatting>
  <conditionalFormatting sqref="D144">
    <cfRule type="containsText" dxfId="781" priority="444" operator="containsText" text="MID-TERM:">
      <formula>NOT(ISERROR(SEARCH("MID-TERM:",D144)))</formula>
    </cfRule>
    <cfRule type="containsText" dxfId="780" priority="445" operator="containsText" text="QUIZ:">
      <formula>NOT(ISERROR(SEARCH("QUIZ:",D144)))</formula>
    </cfRule>
    <cfRule type="containsText" dxfId="779" priority="446" operator="containsText" text="TEST:">
      <formula>NOT(ISERROR(SEARCH("TEST:",D144)))</formula>
    </cfRule>
  </conditionalFormatting>
  <conditionalFormatting sqref="D146">
    <cfRule type="containsText" dxfId="778" priority="440" operator="containsText" text="MID-TERM:">
      <formula>NOT(ISERROR(SEARCH("MID-TERM:",D146)))</formula>
    </cfRule>
    <cfRule type="containsText" dxfId="777" priority="441" operator="containsText" text="QUIZ:">
      <formula>NOT(ISERROR(SEARCH("QUIZ:",D146)))</formula>
    </cfRule>
    <cfRule type="containsText" dxfId="776" priority="442" operator="containsText" text="TEST:">
      <formula>NOT(ISERROR(SEARCH("TEST:",D146)))</formula>
    </cfRule>
  </conditionalFormatting>
  <conditionalFormatting sqref="D147">
    <cfRule type="containsText" dxfId="775" priority="436" operator="containsText" text="MID-TERM:">
      <formula>NOT(ISERROR(SEARCH("MID-TERM:",D147)))</formula>
    </cfRule>
    <cfRule type="containsText" dxfId="774" priority="437" operator="containsText" text="QUIZ:">
      <formula>NOT(ISERROR(SEARCH("QUIZ:",D147)))</formula>
    </cfRule>
    <cfRule type="containsText" dxfId="773" priority="438" operator="containsText" text="TEST:">
      <formula>NOT(ISERROR(SEARCH("TEST:",D147)))</formula>
    </cfRule>
  </conditionalFormatting>
  <conditionalFormatting sqref="D149">
    <cfRule type="containsText" dxfId="772" priority="432" operator="containsText" text="MID-TERM:">
      <formula>NOT(ISERROR(SEARCH("MID-TERM:",D149)))</formula>
    </cfRule>
    <cfRule type="containsText" dxfId="771" priority="433" operator="containsText" text="QUIZ:">
      <formula>NOT(ISERROR(SEARCH("QUIZ:",D149)))</formula>
    </cfRule>
    <cfRule type="containsText" dxfId="770" priority="434" operator="containsText" text="TEST:">
      <formula>NOT(ISERROR(SEARCH("TEST:",D149)))</formula>
    </cfRule>
  </conditionalFormatting>
  <conditionalFormatting sqref="D150">
    <cfRule type="containsText" dxfId="769" priority="428" operator="containsText" text="MID-TERM:">
      <formula>NOT(ISERROR(SEARCH("MID-TERM:",D150)))</formula>
    </cfRule>
    <cfRule type="containsText" dxfId="768" priority="429" operator="containsText" text="QUIZ:">
      <formula>NOT(ISERROR(SEARCH("QUIZ:",D150)))</formula>
    </cfRule>
    <cfRule type="containsText" dxfId="767" priority="430" operator="containsText" text="TEST:">
      <formula>NOT(ISERROR(SEARCH("TEST:",D150)))</formula>
    </cfRule>
  </conditionalFormatting>
  <conditionalFormatting sqref="D152">
    <cfRule type="containsText" dxfId="766" priority="424" operator="containsText" text="MID-TERM:">
      <formula>NOT(ISERROR(SEARCH("MID-TERM:",D152)))</formula>
    </cfRule>
    <cfRule type="containsText" dxfId="765" priority="425" operator="containsText" text="QUIZ:">
      <formula>NOT(ISERROR(SEARCH("QUIZ:",D152)))</formula>
    </cfRule>
    <cfRule type="containsText" dxfId="764" priority="426" operator="containsText" text="TEST:">
      <formula>NOT(ISERROR(SEARCH("TEST:",D152)))</formula>
    </cfRule>
  </conditionalFormatting>
  <conditionalFormatting sqref="D153">
    <cfRule type="containsText" dxfId="763" priority="420" operator="containsText" text="MID-TERM:">
      <formula>NOT(ISERROR(SEARCH("MID-TERM:",D153)))</formula>
    </cfRule>
    <cfRule type="containsText" dxfId="762" priority="421" operator="containsText" text="QUIZ:">
      <formula>NOT(ISERROR(SEARCH("QUIZ:",D153)))</formula>
    </cfRule>
    <cfRule type="containsText" dxfId="761" priority="422" operator="containsText" text="TEST:">
      <formula>NOT(ISERROR(SEARCH("TEST:",D153)))</formula>
    </cfRule>
  </conditionalFormatting>
  <conditionalFormatting sqref="D155">
    <cfRule type="containsText" dxfId="760" priority="416" operator="containsText" text="MID-TERM:">
      <formula>NOT(ISERROR(SEARCH("MID-TERM:",D155)))</formula>
    </cfRule>
    <cfRule type="containsText" dxfId="759" priority="417" operator="containsText" text="QUIZ:">
      <formula>NOT(ISERROR(SEARCH("QUIZ:",D155)))</formula>
    </cfRule>
    <cfRule type="containsText" dxfId="758" priority="418" operator="containsText" text="TEST:">
      <formula>NOT(ISERROR(SEARCH("TEST:",D155)))</formula>
    </cfRule>
  </conditionalFormatting>
  <conditionalFormatting sqref="D156">
    <cfRule type="containsText" dxfId="757" priority="412" operator="containsText" text="MID-TERM:">
      <formula>NOT(ISERROR(SEARCH("MID-TERM:",D156)))</formula>
    </cfRule>
    <cfRule type="containsText" dxfId="756" priority="413" operator="containsText" text="QUIZ:">
      <formula>NOT(ISERROR(SEARCH("QUIZ:",D156)))</formula>
    </cfRule>
    <cfRule type="containsText" dxfId="755" priority="414" operator="containsText" text="TEST:">
      <formula>NOT(ISERROR(SEARCH("TEST:",D156)))</formula>
    </cfRule>
  </conditionalFormatting>
  <conditionalFormatting sqref="D178:D179">
    <cfRule type="containsText" dxfId="754" priority="410" operator="containsText" text="HANDS ON:">
      <formula>NOT(ISERROR(SEARCH("HANDS ON:",D178)))</formula>
    </cfRule>
  </conditionalFormatting>
  <conditionalFormatting sqref="D163">
    <cfRule type="containsText" dxfId="753" priority="407" operator="containsText" text="MID-TERM:">
      <formula>NOT(ISERROR(SEARCH("MID-TERM:",D163)))</formula>
    </cfRule>
    <cfRule type="containsText" dxfId="752" priority="408" operator="containsText" text="QUIZ:">
      <formula>NOT(ISERROR(SEARCH("QUIZ:",D163)))</formula>
    </cfRule>
    <cfRule type="containsText" dxfId="751" priority="409" operator="containsText" text="TEST:">
      <formula>NOT(ISERROR(SEARCH("TEST:",D163)))</formula>
    </cfRule>
  </conditionalFormatting>
  <conditionalFormatting sqref="D164">
    <cfRule type="containsText" dxfId="750" priority="403" operator="containsText" text="MID-TERM:">
      <formula>NOT(ISERROR(SEARCH("MID-TERM:",D164)))</formula>
    </cfRule>
    <cfRule type="containsText" dxfId="749" priority="404" operator="containsText" text="QUIZ:">
      <formula>NOT(ISERROR(SEARCH("QUIZ:",D164)))</formula>
    </cfRule>
    <cfRule type="containsText" dxfId="748" priority="405" operator="containsText" text="TEST:">
      <formula>NOT(ISERROR(SEARCH("TEST:",D164)))</formula>
    </cfRule>
  </conditionalFormatting>
  <conditionalFormatting sqref="D166">
    <cfRule type="containsText" dxfId="747" priority="399" operator="containsText" text="MID-TERM:">
      <formula>NOT(ISERROR(SEARCH("MID-TERM:",D166)))</formula>
    </cfRule>
    <cfRule type="containsText" dxfId="746" priority="400" operator="containsText" text="QUIZ:">
      <formula>NOT(ISERROR(SEARCH("QUIZ:",D166)))</formula>
    </cfRule>
    <cfRule type="containsText" dxfId="745" priority="401" operator="containsText" text="TEST:">
      <formula>NOT(ISERROR(SEARCH("TEST:",D166)))</formula>
    </cfRule>
  </conditionalFormatting>
  <conditionalFormatting sqref="D167">
    <cfRule type="containsText" dxfId="744" priority="395" operator="containsText" text="MID-TERM:">
      <formula>NOT(ISERROR(SEARCH("MID-TERM:",D167)))</formula>
    </cfRule>
    <cfRule type="containsText" dxfId="743" priority="396" operator="containsText" text="QUIZ:">
      <formula>NOT(ISERROR(SEARCH("QUIZ:",D167)))</formula>
    </cfRule>
    <cfRule type="containsText" dxfId="742" priority="397" operator="containsText" text="TEST:">
      <formula>NOT(ISERROR(SEARCH("TEST:",D167)))</formula>
    </cfRule>
  </conditionalFormatting>
  <conditionalFormatting sqref="D169">
    <cfRule type="containsText" dxfId="741" priority="391" operator="containsText" text="MID-TERM:">
      <formula>NOT(ISERROR(SEARCH("MID-TERM:",D169)))</formula>
    </cfRule>
    <cfRule type="containsText" dxfId="740" priority="392" operator="containsText" text="QUIZ:">
      <formula>NOT(ISERROR(SEARCH("QUIZ:",D169)))</formula>
    </cfRule>
    <cfRule type="containsText" dxfId="739" priority="393" operator="containsText" text="TEST:">
      <formula>NOT(ISERROR(SEARCH("TEST:",D169)))</formula>
    </cfRule>
  </conditionalFormatting>
  <conditionalFormatting sqref="D170">
    <cfRule type="containsText" dxfId="738" priority="387" operator="containsText" text="MID-TERM:">
      <formula>NOT(ISERROR(SEARCH("MID-TERM:",D170)))</formula>
    </cfRule>
    <cfRule type="containsText" dxfId="737" priority="388" operator="containsText" text="QUIZ:">
      <formula>NOT(ISERROR(SEARCH("QUIZ:",D170)))</formula>
    </cfRule>
    <cfRule type="containsText" dxfId="736" priority="389" operator="containsText" text="TEST:">
      <formula>NOT(ISERROR(SEARCH("TEST:",D170)))</formula>
    </cfRule>
  </conditionalFormatting>
  <conditionalFormatting sqref="D172">
    <cfRule type="containsText" dxfId="735" priority="383" operator="containsText" text="MID-TERM:">
      <formula>NOT(ISERROR(SEARCH("MID-TERM:",D172)))</formula>
    </cfRule>
    <cfRule type="containsText" dxfId="734" priority="384" operator="containsText" text="QUIZ:">
      <formula>NOT(ISERROR(SEARCH("QUIZ:",D172)))</formula>
    </cfRule>
    <cfRule type="containsText" dxfId="733" priority="385" operator="containsText" text="TEST:">
      <formula>NOT(ISERROR(SEARCH("TEST:",D172)))</formula>
    </cfRule>
  </conditionalFormatting>
  <conditionalFormatting sqref="D173">
    <cfRule type="containsText" dxfId="732" priority="379" operator="containsText" text="MID-TERM:">
      <formula>NOT(ISERROR(SEARCH("MID-TERM:",D173)))</formula>
    </cfRule>
    <cfRule type="containsText" dxfId="731" priority="380" operator="containsText" text="QUIZ:">
      <formula>NOT(ISERROR(SEARCH("QUIZ:",D173)))</formula>
    </cfRule>
    <cfRule type="containsText" dxfId="730" priority="381" operator="containsText" text="TEST:">
      <formula>NOT(ISERROR(SEARCH("TEST:",D173)))</formula>
    </cfRule>
  </conditionalFormatting>
  <conditionalFormatting sqref="D175">
    <cfRule type="containsText" dxfId="729" priority="375" operator="containsText" text="MID-TERM:">
      <formula>NOT(ISERROR(SEARCH("MID-TERM:",D175)))</formula>
    </cfRule>
    <cfRule type="containsText" dxfId="728" priority="376" operator="containsText" text="QUIZ:">
      <formula>NOT(ISERROR(SEARCH("QUIZ:",D175)))</formula>
    </cfRule>
    <cfRule type="containsText" dxfId="727" priority="377" operator="containsText" text="TEST:">
      <formula>NOT(ISERROR(SEARCH("TEST:",D175)))</formula>
    </cfRule>
  </conditionalFormatting>
  <conditionalFormatting sqref="D176">
    <cfRule type="containsText" dxfId="726" priority="371" operator="containsText" text="MID-TERM:">
      <formula>NOT(ISERROR(SEARCH("MID-TERM:",D176)))</formula>
    </cfRule>
    <cfRule type="containsText" dxfId="725" priority="372" operator="containsText" text="QUIZ:">
      <formula>NOT(ISERROR(SEARCH("QUIZ:",D176)))</formula>
    </cfRule>
    <cfRule type="containsText" dxfId="724" priority="373" operator="containsText" text="TEST:">
      <formula>NOT(ISERROR(SEARCH("TEST:",D176)))</formula>
    </cfRule>
  </conditionalFormatting>
  <conditionalFormatting sqref="D198:D199">
    <cfRule type="containsText" dxfId="723" priority="369" operator="containsText" text="HANDS ON:">
      <formula>NOT(ISERROR(SEARCH("HANDS ON:",D198)))</formula>
    </cfRule>
  </conditionalFormatting>
  <conditionalFormatting sqref="D183">
    <cfRule type="containsText" dxfId="722" priority="366" operator="containsText" text="MID-TERM:">
      <formula>NOT(ISERROR(SEARCH("MID-TERM:",D183)))</formula>
    </cfRule>
    <cfRule type="containsText" dxfId="721" priority="367" operator="containsText" text="QUIZ:">
      <formula>NOT(ISERROR(SEARCH("QUIZ:",D183)))</formula>
    </cfRule>
    <cfRule type="containsText" dxfId="720" priority="368" operator="containsText" text="TEST:">
      <formula>NOT(ISERROR(SEARCH("TEST:",D183)))</formula>
    </cfRule>
  </conditionalFormatting>
  <conditionalFormatting sqref="D184">
    <cfRule type="containsText" dxfId="719" priority="362" operator="containsText" text="MID-TERM:">
      <formula>NOT(ISERROR(SEARCH("MID-TERM:",D184)))</formula>
    </cfRule>
    <cfRule type="containsText" dxfId="718" priority="363" operator="containsText" text="QUIZ:">
      <formula>NOT(ISERROR(SEARCH("QUIZ:",D184)))</formula>
    </cfRule>
    <cfRule type="containsText" dxfId="717" priority="364" operator="containsText" text="TEST:">
      <formula>NOT(ISERROR(SEARCH("TEST:",D184)))</formula>
    </cfRule>
  </conditionalFormatting>
  <conditionalFormatting sqref="D186">
    <cfRule type="containsText" dxfId="716" priority="358" operator="containsText" text="MID-TERM:">
      <formula>NOT(ISERROR(SEARCH("MID-TERM:",D186)))</formula>
    </cfRule>
    <cfRule type="containsText" dxfId="715" priority="359" operator="containsText" text="QUIZ:">
      <formula>NOT(ISERROR(SEARCH("QUIZ:",D186)))</formula>
    </cfRule>
    <cfRule type="containsText" dxfId="714" priority="360" operator="containsText" text="TEST:">
      <formula>NOT(ISERROR(SEARCH("TEST:",D186)))</formula>
    </cfRule>
  </conditionalFormatting>
  <conditionalFormatting sqref="D187">
    <cfRule type="containsText" dxfId="713" priority="354" operator="containsText" text="MID-TERM:">
      <formula>NOT(ISERROR(SEARCH("MID-TERM:",D187)))</formula>
    </cfRule>
    <cfRule type="containsText" dxfId="712" priority="355" operator="containsText" text="QUIZ:">
      <formula>NOT(ISERROR(SEARCH("QUIZ:",D187)))</formula>
    </cfRule>
    <cfRule type="containsText" dxfId="711" priority="356" operator="containsText" text="TEST:">
      <formula>NOT(ISERROR(SEARCH("TEST:",D187)))</formula>
    </cfRule>
  </conditionalFormatting>
  <conditionalFormatting sqref="D189">
    <cfRule type="containsText" dxfId="710" priority="350" operator="containsText" text="MID-TERM:">
      <formula>NOT(ISERROR(SEARCH("MID-TERM:",D189)))</formula>
    </cfRule>
    <cfRule type="containsText" dxfId="709" priority="351" operator="containsText" text="QUIZ:">
      <formula>NOT(ISERROR(SEARCH("QUIZ:",D189)))</formula>
    </cfRule>
    <cfRule type="containsText" dxfId="708" priority="352" operator="containsText" text="TEST:">
      <formula>NOT(ISERROR(SEARCH("TEST:",D189)))</formula>
    </cfRule>
  </conditionalFormatting>
  <conditionalFormatting sqref="D190">
    <cfRule type="containsText" dxfId="707" priority="346" operator="containsText" text="MID-TERM:">
      <formula>NOT(ISERROR(SEARCH("MID-TERM:",D190)))</formula>
    </cfRule>
    <cfRule type="containsText" dxfId="706" priority="347" operator="containsText" text="QUIZ:">
      <formula>NOT(ISERROR(SEARCH("QUIZ:",D190)))</formula>
    </cfRule>
    <cfRule type="containsText" dxfId="705" priority="348" operator="containsText" text="TEST:">
      <formula>NOT(ISERROR(SEARCH("TEST:",D190)))</formula>
    </cfRule>
  </conditionalFormatting>
  <conditionalFormatting sqref="D192">
    <cfRule type="containsText" dxfId="704" priority="342" operator="containsText" text="MID-TERM:">
      <formula>NOT(ISERROR(SEARCH("MID-TERM:",D192)))</formula>
    </cfRule>
    <cfRule type="containsText" dxfId="703" priority="343" operator="containsText" text="QUIZ:">
      <formula>NOT(ISERROR(SEARCH("QUIZ:",D192)))</formula>
    </cfRule>
    <cfRule type="containsText" dxfId="702" priority="344" operator="containsText" text="TEST:">
      <formula>NOT(ISERROR(SEARCH("TEST:",D192)))</formula>
    </cfRule>
  </conditionalFormatting>
  <conditionalFormatting sqref="D193">
    <cfRule type="containsText" dxfId="701" priority="338" operator="containsText" text="MID-TERM:">
      <formula>NOT(ISERROR(SEARCH("MID-TERM:",D193)))</formula>
    </cfRule>
    <cfRule type="containsText" dxfId="700" priority="339" operator="containsText" text="QUIZ:">
      <formula>NOT(ISERROR(SEARCH("QUIZ:",D193)))</formula>
    </cfRule>
    <cfRule type="containsText" dxfId="699" priority="340" operator="containsText" text="TEST:">
      <formula>NOT(ISERROR(SEARCH("TEST:",D193)))</formula>
    </cfRule>
  </conditionalFormatting>
  <conditionalFormatting sqref="D195">
    <cfRule type="containsText" dxfId="698" priority="334" operator="containsText" text="MID-TERM:">
      <formula>NOT(ISERROR(SEARCH("MID-TERM:",D195)))</formula>
    </cfRule>
    <cfRule type="containsText" dxfId="697" priority="335" operator="containsText" text="QUIZ:">
      <formula>NOT(ISERROR(SEARCH("QUIZ:",D195)))</formula>
    </cfRule>
    <cfRule type="containsText" dxfId="696" priority="336" operator="containsText" text="TEST:">
      <formula>NOT(ISERROR(SEARCH("TEST:",D195)))</formula>
    </cfRule>
  </conditionalFormatting>
  <conditionalFormatting sqref="D196">
    <cfRule type="containsText" dxfId="695" priority="330" operator="containsText" text="MID-TERM:">
      <formula>NOT(ISERROR(SEARCH("MID-TERM:",D196)))</formula>
    </cfRule>
    <cfRule type="containsText" dxfId="694" priority="331" operator="containsText" text="QUIZ:">
      <formula>NOT(ISERROR(SEARCH("QUIZ:",D196)))</formula>
    </cfRule>
    <cfRule type="containsText" dxfId="693" priority="332" operator="containsText" text="TEST:">
      <formula>NOT(ISERROR(SEARCH("TEST:",D196)))</formula>
    </cfRule>
  </conditionalFormatting>
  <conditionalFormatting sqref="D218:D219">
    <cfRule type="containsText" dxfId="692" priority="328" operator="containsText" text="HANDS ON:">
      <formula>NOT(ISERROR(SEARCH("HANDS ON:",D218)))</formula>
    </cfRule>
  </conditionalFormatting>
  <conditionalFormatting sqref="D203">
    <cfRule type="containsText" dxfId="691" priority="325" operator="containsText" text="MID-TERM:">
      <formula>NOT(ISERROR(SEARCH("MID-TERM:",D203)))</formula>
    </cfRule>
    <cfRule type="containsText" dxfId="690" priority="326" operator="containsText" text="QUIZ:">
      <formula>NOT(ISERROR(SEARCH("QUIZ:",D203)))</formula>
    </cfRule>
    <cfRule type="containsText" dxfId="689" priority="327" operator="containsText" text="TEST:">
      <formula>NOT(ISERROR(SEARCH("TEST:",D203)))</formula>
    </cfRule>
  </conditionalFormatting>
  <conditionalFormatting sqref="D204">
    <cfRule type="containsText" dxfId="688" priority="321" operator="containsText" text="MID-TERM:">
      <formula>NOT(ISERROR(SEARCH("MID-TERM:",D204)))</formula>
    </cfRule>
    <cfRule type="containsText" dxfId="687" priority="322" operator="containsText" text="QUIZ:">
      <formula>NOT(ISERROR(SEARCH("QUIZ:",D204)))</formula>
    </cfRule>
    <cfRule type="containsText" dxfId="686" priority="323" operator="containsText" text="TEST:">
      <formula>NOT(ISERROR(SEARCH("TEST:",D204)))</formula>
    </cfRule>
  </conditionalFormatting>
  <conditionalFormatting sqref="D206">
    <cfRule type="containsText" dxfId="685" priority="317" operator="containsText" text="MID-TERM:">
      <formula>NOT(ISERROR(SEARCH("MID-TERM:",D206)))</formula>
    </cfRule>
    <cfRule type="containsText" dxfId="684" priority="318" operator="containsText" text="QUIZ:">
      <formula>NOT(ISERROR(SEARCH("QUIZ:",D206)))</formula>
    </cfRule>
    <cfRule type="containsText" dxfId="683" priority="319" operator="containsText" text="TEST:">
      <formula>NOT(ISERROR(SEARCH("TEST:",D206)))</formula>
    </cfRule>
  </conditionalFormatting>
  <conditionalFormatting sqref="D207">
    <cfRule type="containsText" dxfId="682" priority="313" operator="containsText" text="MID-TERM:">
      <formula>NOT(ISERROR(SEARCH("MID-TERM:",D207)))</formula>
    </cfRule>
    <cfRule type="containsText" dxfId="681" priority="314" operator="containsText" text="QUIZ:">
      <formula>NOT(ISERROR(SEARCH("QUIZ:",D207)))</formula>
    </cfRule>
    <cfRule type="containsText" dxfId="680" priority="315" operator="containsText" text="TEST:">
      <formula>NOT(ISERROR(SEARCH("TEST:",D207)))</formula>
    </cfRule>
  </conditionalFormatting>
  <conditionalFormatting sqref="D209">
    <cfRule type="containsText" dxfId="679" priority="309" operator="containsText" text="MID-TERM:">
      <formula>NOT(ISERROR(SEARCH("MID-TERM:",D209)))</formula>
    </cfRule>
    <cfRule type="containsText" dxfId="678" priority="310" operator="containsText" text="QUIZ:">
      <formula>NOT(ISERROR(SEARCH("QUIZ:",D209)))</formula>
    </cfRule>
    <cfRule type="containsText" dxfId="677" priority="311" operator="containsText" text="TEST:">
      <formula>NOT(ISERROR(SEARCH("TEST:",D209)))</formula>
    </cfRule>
  </conditionalFormatting>
  <conditionalFormatting sqref="D210">
    <cfRule type="containsText" dxfId="676" priority="305" operator="containsText" text="MID-TERM:">
      <formula>NOT(ISERROR(SEARCH("MID-TERM:",D210)))</formula>
    </cfRule>
    <cfRule type="containsText" dxfId="675" priority="306" operator="containsText" text="QUIZ:">
      <formula>NOT(ISERROR(SEARCH("QUIZ:",D210)))</formula>
    </cfRule>
    <cfRule type="containsText" dxfId="674" priority="307" operator="containsText" text="TEST:">
      <formula>NOT(ISERROR(SEARCH("TEST:",D210)))</formula>
    </cfRule>
  </conditionalFormatting>
  <conditionalFormatting sqref="D212">
    <cfRule type="containsText" dxfId="673" priority="301" operator="containsText" text="MID-TERM:">
      <formula>NOT(ISERROR(SEARCH("MID-TERM:",D212)))</formula>
    </cfRule>
    <cfRule type="containsText" dxfId="672" priority="302" operator="containsText" text="QUIZ:">
      <formula>NOT(ISERROR(SEARCH("QUIZ:",D212)))</formula>
    </cfRule>
    <cfRule type="containsText" dxfId="671" priority="303" operator="containsText" text="TEST:">
      <formula>NOT(ISERROR(SEARCH("TEST:",D212)))</formula>
    </cfRule>
  </conditionalFormatting>
  <conditionalFormatting sqref="D213">
    <cfRule type="containsText" dxfId="670" priority="297" operator="containsText" text="MID-TERM:">
      <formula>NOT(ISERROR(SEARCH("MID-TERM:",D213)))</formula>
    </cfRule>
    <cfRule type="containsText" dxfId="669" priority="298" operator="containsText" text="QUIZ:">
      <formula>NOT(ISERROR(SEARCH("QUIZ:",D213)))</formula>
    </cfRule>
    <cfRule type="containsText" dxfId="668" priority="299" operator="containsText" text="TEST:">
      <formula>NOT(ISERROR(SEARCH("TEST:",D213)))</formula>
    </cfRule>
  </conditionalFormatting>
  <conditionalFormatting sqref="D215">
    <cfRule type="containsText" dxfId="667" priority="293" operator="containsText" text="MID-TERM:">
      <formula>NOT(ISERROR(SEARCH("MID-TERM:",D215)))</formula>
    </cfRule>
    <cfRule type="containsText" dxfId="666" priority="294" operator="containsText" text="QUIZ:">
      <formula>NOT(ISERROR(SEARCH("QUIZ:",D215)))</formula>
    </cfRule>
    <cfRule type="containsText" dxfId="665" priority="295" operator="containsText" text="TEST:">
      <formula>NOT(ISERROR(SEARCH("TEST:",D215)))</formula>
    </cfRule>
  </conditionalFormatting>
  <conditionalFormatting sqref="D216">
    <cfRule type="containsText" dxfId="664" priority="289" operator="containsText" text="MID-TERM:">
      <formula>NOT(ISERROR(SEARCH("MID-TERM:",D216)))</formula>
    </cfRule>
    <cfRule type="containsText" dxfId="663" priority="290" operator="containsText" text="QUIZ:">
      <formula>NOT(ISERROR(SEARCH("QUIZ:",D216)))</formula>
    </cfRule>
    <cfRule type="containsText" dxfId="662" priority="291" operator="containsText" text="TEST:">
      <formula>NOT(ISERROR(SEARCH("TEST:",D216)))</formula>
    </cfRule>
  </conditionalFormatting>
  <conditionalFormatting sqref="D238:D239">
    <cfRule type="containsText" dxfId="661" priority="287" operator="containsText" text="HANDS ON:">
      <formula>NOT(ISERROR(SEARCH("HANDS ON:",D238)))</formula>
    </cfRule>
  </conditionalFormatting>
  <conditionalFormatting sqref="D223">
    <cfRule type="containsText" dxfId="660" priority="284" operator="containsText" text="MID-TERM:">
      <formula>NOT(ISERROR(SEARCH("MID-TERM:",D223)))</formula>
    </cfRule>
    <cfRule type="containsText" dxfId="659" priority="285" operator="containsText" text="QUIZ:">
      <formula>NOT(ISERROR(SEARCH("QUIZ:",D223)))</formula>
    </cfRule>
    <cfRule type="containsText" dxfId="658" priority="286" operator="containsText" text="TEST:">
      <formula>NOT(ISERROR(SEARCH("TEST:",D223)))</formula>
    </cfRule>
  </conditionalFormatting>
  <conditionalFormatting sqref="D224">
    <cfRule type="containsText" dxfId="657" priority="280" operator="containsText" text="MID-TERM:">
      <formula>NOT(ISERROR(SEARCH("MID-TERM:",D224)))</formula>
    </cfRule>
    <cfRule type="containsText" dxfId="656" priority="281" operator="containsText" text="QUIZ:">
      <formula>NOT(ISERROR(SEARCH("QUIZ:",D224)))</formula>
    </cfRule>
    <cfRule type="containsText" dxfId="655" priority="282" operator="containsText" text="TEST:">
      <formula>NOT(ISERROR(SEARCH("TEST:",D224)))</formula>
    </cfRule>
  </conditionalFormatting>
  <conditionalFormatting sqref="D226">
    <cfRule type="containsText" dxfId="654" priority="276" operator="containsText" text="MID-TERM:">
      <formula>NOT(ISERROR(SEARCH("MID-TERM:",D226)))</formula>
    </cfRule>
    <cfRule type="containsText" dxfId="653" priority="277" operator="containsText" text="QUIZ:">
      <formula>NOT(ISERROR(SEARCH("QUIZ:",D226)))</formula>
    </cfRule>
    <cfRule type="containsText" dxfId="652" priority="278" operator="containsText" text="TEST:">
      <formula>NOT(ISERROR(SEARCH("TEST:",D226)))</formula>
    </cfRule>
  </conditionalFormatting>
  <conditionalFormatting sqref="D227">
    <cfRule type="containsText" dxfId="651" priority="272" operator="containsText" text="MID-TERM:">
      <formula>NOT(ISERROR(SEARCH("MID-TERM:",D227)))</formula>
    </cfRule>
    <cfRule type="containsText" dxfId="650" priority="273" operator="containsText" text="QUIZ:">
      <formula>NOT(ISERROR(SEARCH("QUIZ:",D227)))</formula>
    </cfRule>
    <cfRule type="containsText" dxfId="649" priority="274" operator="containsText" text="TEST:">
      <formula>NOT(ISERROR(SEARCH("TEST:",D227)))</formula>
    </cfRule>
  </conditionalFormatting>
  <conditionalFormatting sqref="D229">
    <cfRule type="containsText" dxfId="648" priority="268" operator="containsText" text="MID-TERM:">
      <formula>NOT(ISERROR(SEARCH("MID-TERM:",D229)))</formula>
    </cfRule>
    <cfRule type="containsText" dxfId="647" priority="269" operator="containsText" text="QUIZ:">
      <formula>NOT(ISERROR(SEARCH("QUIZ:",D229)))</formula>
    </cfRule>
    <cfRule type="containsText" dxfId="646" priority="270" operator="containsText" text="TEST:">
      <formula>NOT(ISERROR(SEARCH("TEST:",D229)))</formula>
    </cfRule>
  </conditionalFormatting>
  <conditionalFormatting sqref="D230">
    <cfRule type="containsText" dxfId="645" priority="264" operator="containsText" text="MID-TERM:">
      <formula>NOT(ISERROR(SEARCH("MID-TERM:",D230)))</formula>
    </cfRule>
    <cfRule type="containsText" dxfId="644" priority="265" operator="containsText" text="QUIZ:">
      <formula>NOT(ISERROR(SEARCH("QUIZ:",D230)))</formula>
    </cfRule>
    <cfRule type="containsText" dxfId="643" priority="266" operator="containsText" text="TEST:">
      <formula>NOT(ISERROR(SEARCH("TEST:",D230)))</formula>
    </cfRule>
  </conditionalFormatting>
  <conditionalFormatting sqref="D232">
    <cfRule type="containsText" dxfId="642" priority="260" operator="containsText" text="MID-TERM:">
      <formula>NOT(ISERROR(SEARCH("MID-TERM:",D232)))</formula>
    </cfRule>
    <cfRule type="containsText" dxfId="641" priority="261" operator="containsText" text="QUIZ:">
      <formula>NOT(ISERROR(SEARCH("QUIZ:",D232)))</formula>
    </cfRule>
    <cfRule type="containsText" dxfId="640" priority="262" operator="containsText" text="TEST:">
      <formula>NOT(ISERROR(SEARCH("TEST:",D232)))</formula>
    </cfRule>
  </conditionalFormatting>
  <conditionalFormatting sqref="D233">
    <cfRule type="containsText" dxfId="639" priority="256" operator="containsText" text="MID-TERM:">
      <formula>NOT(ISERROR(SEARCH("MID-TERM:",D233)))</formula>
    </cfRule>
    <cfRule type="containsText" dxfId="638" priority="257" operator="containsText" text="QUIZ:">
      <formula>NOT(ISERROR(SEARCH("QUIZ:",D233)))</formula>
    </cfRule>
    <cfRule type="containsText" dxfId="637" priority="258" operator="containsText" text="TEST:">
      <formula>NOT(ISERROR(SEARCH("TEST:",D233)))</formula>
    </cfRule>
  </conditionalFormatting>
  <conditionalFormatting sqref="D235">
    <cfRule type="containsText" dxfId="636" priority="252" operator="containsText" text="MID-TERM:">
      <formula>NOT(ISERROR(SEARCH("MID-TERM:",D235)))</formula>
    </cfRule>
    <cfRule type="containsText" dxfId="635" priority="253" operator="containsText" text="QUIZ:">
      <formula>NOT(ISERROR(SEARCH("QUIZ:",D235)))</formula>
    </cfRule>
    <cfRule type="containsText" dxfId="634" priority="254" operator="containsText" text="TEST:">
      <formula>NOT(ISERROR(SEARCH("TEST:",D235)))</formula>
    </cfRule>
  </conditionalFormatting>
  <conditionalFormatting sqref="D236">
    <cfRule type="containsText" dxfId="633" priority="248" operator="containsText" text="MID-TERM:">
      <formula>NOT(ISERROR(SEARCH("MID-TERM:",D236)))</formula>
    </cfRule>
    <cfRule type="containsText" dxfId="632" priority="249" operator="containsText" text="QUIZ:">
      <formula>NOT(ISERROR(SEARCH("QUIZ:",D236)))</formula>
    </cfRule>
    <cfRule type="containsText" dxfId="631" priority="250" operator="containsText" text="TEST:">
      <formula>NOT(ISERROR(SEARCH("TEST:",D236)))</formula>
    </cfRule>
  </conditionalFormatting>
  <conditionalFormatting sqref="D258:D259">
    <cfRule type="containsText" dxfId="630" priority="246" operator="containsText" text="HANDS ON:">
      <formula>NOT(ISERROR(SEARCH("HANDS ON:",D258)))</formula>
    </cfRule>
  </conditionalFormatting>
  <conditionalFormatting sqref="D243">
    <cfRule type="containsText" dxfId="629" priority="243" operator="containsText" text="MID-TERM:">
      <formula>NOT(ISERROR(SEARCH("MID-TERM:",D243)))</formula>
    </cfRule>
    <cfRule type="containsText" dxfId="628" priority="244" operator="containsText" text="QUIZ:">
      <formula>NOT(ISERROR(SEARCH("QUIZ:",D243)))</formula>
    </cfRule>
    <cfRule type="containsText" dxfId="627" priority="245" operator="containsText" text="TEST:">
      <formula>NOT(ISERROR(SEARCH("TEST:",D243)))</formula>
    </cfRule>
  </conditionalFormatting>
  <conditionalFormatting sqref="D244">
    <cfRule type="containsText" dxfId="626" priority="239" operator="containsText" text="MID-TERM:">
      <formula>NOT(ISERROR(SEARCH("MID-TERM:",D244)))</formula>
    </cfRule>
    <cfRule type="containsText" dxfId="625" priority="240" operator="containsText" text="QUIZ:">
      <formula>NOT(ISERROR(SEARCH("QUIZ:",D244)))</formula>
    </cfRule>
    <cfRule type="containsText" dxfId="624" priority="241" operator="containsText" text="TEST:">
      <formula>NOT(ISERROR(SEARCH("TEST:",D244)))</formula>
    </cfRule>
  </conditionalFormatting>
  <conditionalFormatting sqref="D246">
    <cfRule type="containsText" dxfId="623" priority="235" operator="containsText" text="MID-TERM:">
      <formula>NOT(ISERROR(SEARCH("MID-TERM:",D246)))</formula>
    </cfRule>
    <cfRule type="containsText" dxfId="622" priority="236" operator="containsText" text="QUIZ:">
      <formula>NOT(ISERROR(SEARCH("QUIZ:",D246)))</formula>
    </cfRule>
    <cfRule type="containsText" dxfId="621" priority="237" operator="containsText" text="TEST:">
      <formula>NOT(ISERROR(SEARCH("TEST:",D246)))</formula>
    </cfRule>
  </conditionalFormatting>
  <conditionalFormatting sqref="D247">
    <cfRule type="containsText" dxfId="620" priority="231" operator="containsText" text="MID-TERM:">
      <formula>NOT(ISERROR(SEARCH("MID-TERM:",D247)))</formula>
    </cfRule>
    <cfRule type="containsText" dxfId="619" priority="232" operator="containsText" text="QUIZ:">
      <formula>NOT(ISERROR(SEARCH("QUIZ:",D247)))</formula>
    </cfRule>
    <cfRule type="containsText" dxfId="618" priority="233" operator="containsText" text="TEST:">
      <formula>NOT(ISERROR(SEARCH("TEST:",D247)))</formula>
    </cfRule>
  </conditionalFormatting>
  <conditionalFormatting sqref="D249">
    <cfRule type="containsText" dxfId="617" priority="227" operator="containsText" text="MID-TERM:">
      <formula>NOT(ISERROR(SEARCH("MID-TERM:",D249)))</formula>
    </cfRule>
    <cfRule type="containsText" dxfId="616" priority="228" operator="containsText" text="QUIZ:">
      <formula>NOT(ISERROR(SEARCH("QUIZ:",D249)))</formula>
    </cfRule>
    <cfRule type="containsText" dxfId="615" priority="229" operator="containsText" text="TEST:">
      <formula>NOT(ISERROR(SEARCH("TEST:",D249)))</formula>
    </cfRule>
  </conditionalFormatting>
  <conditionalFormatting sqref="D250">
    <cfRule type="containsText" dxfId="614" priority="223" operator="containsText" text="MID-TERM:">
      <formula>NOT(ISERROR(SEARCH("MID-TERM:",D250)))</formula>
    </cfRule>
    <cfRule type="containsText" dxfId="613" priority="224" operator="containsText" text="QUIZ:">
      <formula>NOT(ISERROR(SEARCH("QUIZ:",D250)))</formula>
    </cfRule>
    <cfRule type="containsText" dxfId="612" priority="225" operator="containsText" text="TEST:">
      <formula>NOT(ISERROR(SEARCH("TEST:",D250)))</formula>
    </cfRule>
  </conditionalFormatting>
  <conditionalFormatting sqref="D252">
    <cfRule type="containsText" dxfId="611" priority="219" operator="containsText" text="MID-TERM:">
      <formula>NOT(ISERROR(SEARCH("MID-TERM:",D252)))</formula>
    </cfRule>
    <cfRule type="containsText" dxfId="610" priority="220" operator="containsText" text="QUIZ:">
      <formula>NOT(ISERROR(SEARCH("QUIZ:",D252)))</formula>
    </cfRule>
    <cfRule type="containsText" dxfId="609" priority="221" operator="containsText" text="TEST:">
      <formula>NOT(ISERROR(SEARCH("TEST:",D252)))</formula>
    </cfRule>
  </conditionalFormatting>
  <conditionalFormatting sqref="D253">
    <cfRule type="containsText" dxfId="608" priority="215" operator="containsText" text="MID-TERM:">
      <formula>NOT(ISERROR(SEARCH("MID-TERM:",D253)))</formula>
    </cfRule>
    <cfRule type="containsText" dxfId="607" priority="216" operator="containsText" text="QUIZ:">
      <formula>NOT(ISERROR(SEARCH("QUIZ:",D253)))</formula>
    </cfRule>
    <cfRule type="containsText" dxfId="606" priority="217" operator="containsText" text="TEST:">
      <formula>NOT(ISERROR(SEARCH("TEST:",D253)))</formula>
    </cfRule>
  </conditionalFormatting>
  <conditionalFormatting sqref="D255">
    <cfRule type="containsText" dxfId="605" priority="211" operator="containsText" text="MID-TERM:">
      <formula>NOT(ISERROR(SEARCH("MID-TERM:",D255)))</formula>
    </cfRule>
    <cfRule type="containsText" dxfId="604" priority="212" operator="containsText" text="QUIZ:">
      <formula>NOT(ISERROR(SEARCH("QUIZ:",D255)))</formula>
    </cfRule>
    <cfRule type="containsText" dxfId="603" priority="213" operator="containsText" text="TEST:">
      <formula>NOT(ISERROR(SEARCH("TEST:",D255)))</formula>
    </cfRule>
  </conditionalFormatting>
  <conditionalFormatting sqref="D256">
    <cfRule type="containsText" dxfId="602" priority="207" operator="containsText" text="MID-TERM:">
      <formula>NOT(ISERROR(SEARCH("MID-TERM:",D256)))</formula>
    </cfRule>
    <cfRule type="containsText" dxfId="601" priority="208" operator="containsText" text="QUIZ:">
      <formula>NOT(ISERROR(SEARCH("QUIZ:",D256)))</formula>
    </cfRule>
    <cfRule type="containsText" dxfId="600" priority="209" operator="containsText" text="TEST:">
      <formula>NOT(ISERROR(SEARCH("TEST:",D256)))</formula>
    </cfRule>
  </conditionalFormatting>
  <conditionalFormatting sqref="D278:D279">
    <cfRule type="containsText" dxfId="599" priority="205" operator="containsText" text="HANDS ON:">
      <formula>NOT(ISERROR(SEARCH("HANDS ON:",D278)))</formula>
    </cfRule>
  </conditionalFormatting>
  <conditionalFormatting sqref="D263">
    <cfRule type="containsText" dxfId="598" priority="202" operator="containsText" text="MID-TERM:">
      <formula>NOT(ISERROR(SEARCH("MID-TERM:",D263)))</formula>
    </cfRule>
    <cfRule type="containsText" dxfId="597" priority="203" operator="containsText" text="QUIZ:">
      <formula>NOT(ISERROR(SEARCH("QUIZ:",D263)))</formula>
    </cfRule>
    <cfRule type="containsText" dxfId="596" priority="204" operator="containsText" text="TEST:">
      <formula>NOT(ISERROR(SEARCH("TEST:",D263)))</formula>
    </cfRule>
  </conditionalFormatting>
  <conditionalFormatting sqref="D264">
    <cfRule type="containsText" dxfId="595" priority="198" operator="containsText" text="MID-TERM:">
      <formula>NOT(ISERROR(SEARCH("MID-TERM:",D264)))</formula>
    </cfRule>
    <cfRule type="containsText" dxfId="594" priority="199" operator="containsText" text="QUIZ:">
      <formula>NOT(ISERROR(SEARCH("QUIZ:",D264)))</formula>
    </cfRule>
    <cfRule type="containsText" dxfId="593" priority="200" operator="containsText" text="TEST:">
      <formula>NOT(ISERROR(SEARCH("TEST:",D264)))</formula>
    </cfRule>
  </conditionalFormatting>
  <conditionalFormatting sqref="D266">
    <cfRule type="containsText" dxfId="592" priority="194" operator="containsText" text="MID-TERM:">
      <formula>NOT(ISERROR(SEARCH("MID-TERM:",D266)))</formula>
    </cfRule>
    <cfRule type="containsText" dxfId="591" priority="195" operator="containsText" text="QUIZ:">
      <formula>NOT(ISERROR(SEARCH("QUIZ:",D266)))</formula>
    </cfRule>
    <cfRule type="containsText" dxfId="590" priority="196" operator="containsText" text="TEST:">
      <formula>NOT(ISERROR(SEARCH("TEST:",D266)))</formula>
    </cfRule>
  </conditionalFormatting>
  <conditionalFormatting sqref="D267">
    <cfRule type="containsText" dxfId="589" priority="190" operator="containsText" text="MID-TERM:">
      <formula>NOT(ISERROR(SEARCH("MID-TERM:",D267)))</formula>
    </cfRule>
    <cfRule type="containsText" dxfId="588" priority="191" operator="containsText" text="QUIZ:">
      <formula>NOT(ISERROR(SEARCH("QUIZ:",D267)))</formula>
    </cfRule>
    <cfRule type="containsText" dxfId="587" priority="192" operator="containsText" text="TEST:">
      <formula>NOT(ISERROR(SEARCH("TEST:",D267)))</formula>
    </cfRule>
  </conditionalFormatting>
  <conditionalFormatting sqref="D269">
    <cfRule type="containsText" dxfId="586" priority="186" operator="containsText" text="MID-TERM:">
      <formula>NOT(ISERROR(SEARCH("MID-TERM:",D269)))</formula>
    </cfRule>
    <cfRule type="containsText" dxfId="585" priority="187" operator="containsText" text="QUIZ:">
      <formula>NOT(ISERROR(SEARCH("QUIZ:",D269)))</formula>
    </cfRule>
    <cfRule type="containsText" dxfId="584" priority="188" operator="containsText" text="TEST:">
      <formula>NOT(ISERROR(SEARCH("TEST:",D269)))</formula>
    </cfRule>
  </conditionalFormatting>
  <conditionalFormatting sqref="D270">
    <cfRule type="containsText" dxfId="583" priority="182" operator="containsText" text="MID-TERM:">
      <formula>NOT(ISERROR(SEARCH("MID-TERM:",D270)))</formula>
    </cfRule>
    <cfRule type="containsText" dxfId="582" priority="183" operator="containsText" text="QUIZ:">
      <formula>NOT(ISERROR(SEARCH("QUIZ:",D270)))</formula>
    </cfRule>
    <cfRule type="containsText" dxfId="581" priority="184" operator="containsText" text="TEST:">
      <formula>NOT(ISERROR(SEARCH("TEST:",D270)))</formula>
    </cfRule>
  </conditionalFormatting>
  <conditionalFormatting sqref="D272">
    <cfRule type="containsText" dxfId="580" priority="178" operator="containsText" text="MID-TERM:">
      <formula>NOT(ISERROR(SEARCH("MID-TERM:",D272)))</formula>
    </cfRule>
    <cfRule type="containsText" dxfId="579" priority="179" operator="containsText" text="QUIZ:">
      <formula>NOT(ISERROR(SEARCH("QUIZ:",D272)))</formula>
    </cfRule>
    <cfRule type="containsText" dxfId="578" priority="180" operator="containsText" text="TEST:">
      <formula>NOT(ISERROR(SEARCH("TEST:",D272)))</formula>
    </cfRule>
  </conditionalFormatting>
  <conditionalFormatting sqref="D273">
    <cfRule type="containsText" dxfId="577" priority="174" operator="containsText" text="MID-TERM:">
      <formula>NOT(ISERROR(SEARCH("MID-TERM:",D273)))</formula>
    </cfRule>
    <cfRule type="containsText" dxfId="576" priority="175" operator="containsText" text="QUIZ:">
      <formula>NOT(ISERROR(SEARCH("QUIZ:",D273)))</formula>
    </cfRule>
    <cfRule type="containsText" dxfId="575" priority="176" operator="containsText" text="TEST:">
      <formula>NOT(ISERROR(SEARCH("TEST:",D273)))</formula>
    </cfRule>
  </conditionalFormatting>
  <conditionalFormatting sqref="D275">
    <cfRule type="containsText" dxfId="574" priority="170" operator="containsText" text="MID-TERM:">
      <formula>NOT(ISERROR(SEARCH("MID-TERM:",D275)))</formula>
    </cfRule>
    <cfRule type="containsText" dxfId="573" priority="171" operator="containsText" text="QUIZ:">
      <formula>NOT(ISERROR(SEARCH("QUIZ:",D275)))</formula>
    </cfRule>
    <cfRule type="containsText" dxfId="572" priority="172" operator="containsText" text="TEST:">
      <formula>NOT(ISERROR(SEARCH("TEST:",D275)))</formula>
    </cfRule>
  </conditionalFormatting>
  <conditionalFormatting sqref="D276">
    <cfRule type="containsText" dxfId="571" priority="166" operator="containsText" text="MID-TERM:">
      <formula>NOT(ISERROR(SEARCH("MID-TERM:",D276)))</formula>
    </cfRule>
    <cfRule type="containsText" dxfId="570" priority="167" operator="containsText" text="QUIZ:">
      <formula>NOT(ISERROR(SEARCH("QUIZ:",D276)))</formula>
    </cfRule>
    <cfRule type="containsText" dxfId="569" priority="168" operator="containsText" text="TEST:">
      <formula>NOT(ISERROR(SEARCH("TEST:",D276)))</formula>
    </cfRule>
  </conditionalFormatting>
  <conditionalFormatting sqref="D298:D299">
    <cfRule type="containsText" dxfId="568" priority="164" operator="containsText" text="HANDS ON:">
      <formula>NOT(ISERROR(SEARCH("HANDS ON:",D298)))</formula>
    </cfRule>
  </conditionalFormatting>
  <conditionalFormatting sqref="D283">
    <cfRule type="containsText" dxfId="567" priority="161" operator="containsText" text="MID-TERM:">
      <formula>NOT(ISERROR(SEARCH("MID-TERM:",D283)))</formula>
    </cfRule>
    <cfRule type="containsText" dxfId="566" priority="162" operator="containsText" text="QUIZ:">
      <formula>NOT(ISERROR(SEARCH("QUIZ:",D283)))</formula>
    </cfRule>
    <cfRule type="containsText" dxfId="565" priority="163" operator="containsText" text="TEST:">
      <formula>NOT(ISERROR(SEARCH("TEST:",D283)))</formula>
    </cfRule>
  </conditionalFormatting>
  <conditionalFormatting sqref="D284">
    <cfRule type="containsText" dxfId="564" priority="157" operator="containsText" text="MID-TERM:">
      <formula>NOT(ISERROR(SEARCH("MID-TERM:",D284)))</formula>
    </cfRule>
    <cfRule type="containsText" dxfId="563" priority="158" operator="containsText" text="QUIZ:">
      <formula>NOT(ISERROR(SEARCH("QUIZ:",D284)))</formula>
    </cfRule>
    <cfRule type="containsText" dxfId="562" priority="159" operator="containsText" text="TEST:">
      <formula>NOT(ISERROR(SEARCH("TEST:",D284)))</formula>
    </cfRule>
  </conditionalFormatting>
  <conditionalFormatting sqref="D286">
    <cfRule type="containsText" dxfId="561" priority="153" operator="containsText" text="MID-TERM:">
      <formula>NOT(ISERROR(SEARCH("MID-TERM:",D286)))</formula>
    </cfRule>
    <cfRule type="containsText" dxfId="560" priority="154" operator="containsText" text="QUIZ:">
      <formula>NOT(ISERROR(SEARCH("QUIZ:",D286)))</formula>
    </cfRule>
    <cfRule type="containsText" dxfId="559" priority="155" operator="containsText" text="TEST:">
      <formula>NOT(ISERROR(SEARCH("TEST:",D286)))</formula>
    </cfRule>
  </conditionalFormatting>
  <conditionalFormatting sqref="D287">
    <cfRule type="containsText" dxfId="558" priority="149" operator="containsText" text="MID-TERM:">
      <formula>NOT(ISERROR(SEARCH("MID-TERM:",D287)))</formula>
    </cfRule>
    <cfRule type="containsText" dxfId="557" priority="150" operator="containsText" text="QUIZ:">
      <formula>NOT(ISERROR(SEARCH("QUIZ:",D287)))</formula>
    </cfRule>
    <cfRule type="containsText" dxfId="556" priority="151" operator="containsText" text="TEST:">
      <formula>NOT(ISERROR(SEARCH("TEST:",D287)))</formula>
    </cfRule>
  </conditionalFormatting>
  <conditionalFormatting sqref="D289">
    <cfRule type="containsText" dxfId="555" priority="145" operator="containsText" text="MID-TERM:">
      <formula>NOT(ISERROR(SEARCH("MID-TERM:",D289)))</formula>
    </cfRule>
    <cfRule type="containsText" dxfId="554" priority="146" operator="containsText" text="QUIZ:">
      <formula>NOT(ISERROR(SEARCH("QUIZ:",D289)))</formula>
    </cfRule>
    <cfRule type="containsText" dxfId="553" priority="147" operator="containsText" text="TEST:">
      <formula>NOT(ISERROR(SEARCH("TEST:",D289)))</formula>
    </cfRule>
  </conditionalFormatting>
  <conditionalFormatting sqref="D290">
    <cfRule type="containsText" dxfId="552" priority="141" operator="containsText" text="MID-TERM:">
      <formula>NOT(ISERROR(SEARCH("MID-TERM:",D290)))</formula>
    </cfRule>
    <cfRule type="containsText" dxfId="551" priority="142" operator="containsText" text="QUIZ:">
      <formula>NOT(ISERROR(SEARCH("QUIZ:",D290)))</formula>
    </cfRule>
    <cfRule type="containsText" dxfId="550" priority="143" operator="containsText" text="TEST:">
      <formula>NOT(ISERROR(SEARCH("TEST:",D290)))</formula>
    </cfRule>
  </conditionalFormatting>
  <conditionalFormatting sqref="D292">
    <cfRule type="containsText" dxfId="549" priority="137" operator="containsText" text="MID-TERM:">
      <formula>NOT(ISERROR(SEARCH("MID-TERM:",D292)))</formula>
    </cfRule>
    <cfRule type="containsText" dxfId="548" priority="138" operator="containsText" text="QUIZ:">
      <formula>NOT(ISERROR(SEARCH("QUIZ:",D292)))</formula>
    </cfRule>
    <cfRule type="containsText" dxfId="547" priority="139" operator="containsText" text="TEST:">
      <formula>NOT(ISERROR(SEARCH("TEST:",D292)))</formula>
    </cfRule>
  </conditionalFormatting>
  <conditionalFormatting sqref="D293">
    <cfRule type="containsText" dxfId="546" priority="133" operator="containsText" text="MID-TERM:">
      <formula>NOT(ISERROR(SEARCH("MID-TERM:",D293)))</formula>
    </cfRule>
    <cfRule type="containsText" dxfId="545" priority="134" operator="containsText" text="QUIZ:">
      <formula>NOT(ISERROR(SEARCH("QUIZ:",D293)))</formula>
    </cfRule>
    <cfRule type="containsText" dxfId="544" priority="135" operator="containsText" text="TEST:">
      <formula>NOT(ISERROR(SEARCH("TEST:",D293)))</formula>
    </cfRule>
  </conditionalFormatting>
  <conditionalFormatting sqref="D295">
    <cfRule type="containsText" dxfId="543" priority="129" operator="containsText" text="MID-TERM:">
      <formula>NOT(ISERROR(SEARCH("MID-TERM:",D295)))</formula>
    </cfRule>
    <cfRule type="containsText" dxfId="542" priority="130" operator="containsText" text="QUIZ:">
      <formula>NOT(ISERROR(SEARCH("QUIZ:",D295)))</formula>
    </cfRule>
    <cfRule type="containsText" dxfId="541" priority="131" operator="containsText" text="TEST:">
      <formula>NOT(ISERROR(SEARCH("TEST:",D295)))</formula>
    </cfRule>
  </conditionalFormatting>
  <conditionalFormatting sqref="D296">
    <cfRule type="containsText" dxfId="540" priority="125" operator="containsText" text="MID-TERM:">
      <formula>NOT(ISERROR(SEARCH("MID-TERM:",D296)))</formula>
    </cfRule>
    <cfRule type="containsText" dxfId="539" priority="126" operator="containsText" text="QUIZ:">
      <formula>NOT(ISERROR(SEARCH("QUIZ:",D296)))</formula>
    </cfRule>
    <cfRule type="containsText" dxfId="538" priority="127" operator="containsText" text="TEST:">
      <formula>NOT(ISERROR(SEARCH("TEST:",D296)))</formula>
    </cfRule>
  </conditionalFormatting>
  <conditionalFormatting sqref="D318:D319">
    <cfRule type="containsText" dxfId="537" priority="123" operator="containsText" text="HANDS ON:">
      <formula>NOT(ISERROR(SEARCH("HANDS ON:",D318)))</formula>
    </cfRule>
  </conditionalFormatting>
  <conditionalFormatting sqref="D303">
    <cfRule type="containsText" dxfId="536" priority="120" operator="containsText" text="MID-TERM:">
      <formula>NOT(ISERROR(SEARCH("MID-TERM:",D303)))</formula>
    </cfRule>
    <cfRule type="containsText" dxfId="535" priority="121" operator="containsText" text="QUIZ:">
      <formula>NOT(ISERROR(SEARCH("QUIZ:",D303)))</formula>
    </cfRule>
    <cfRule type="containsText" dxfId="534" priority="122" operator="containsText" text="TEST:">
      <formula>NOT(ISERROR(SEARCH("TEST:",D303)))</formula>
    </cfRule>
  </conditionalFormatting>
  <conditionalFormatting sqref="D304">
    <cfRule type="containsText" dxfId="533" priority="116" operator="containsText" text="MID-TERM:">
      <formula>NOT(ISERROR(SEARCH("MID-TERM:",D304)))</formula>
    </cfRule>
    <cfRule type="containsText" dxfId="532" priority="117" operator="containsText" text="QUIZ:">
      <formula>NOT(ISERROR(SEARCH("QUIZ:",D304)))</formula>
    </cfRule>
    <cfRule type="containsText" dxfId="531" priority="118" operator="containsText" text="TEST:">
      <formula>NOT(ISERROR(SEARCH("TEST:",D304)))</formula>
    </cfRule>
  </conditionalFormatting>
  <conditionalFormatting sqref="D306">
    <cfRule type="containsText" dxfId="530" priority="112" operator="containsText" text="MID-TERM:">
      <formula>NOT(ISERROR(SEARCH("MID-TERM:",D306)))</formula>
    </cfRule>
    <cfRule type="containsText" dxfId="529" priority="113" operator="containsText" text="QUIZ:">
      <formula>NOT(ISERROR(SEARCH("QUIZ:",D306)))</formula>
    </cfRule>
    <cfRule type="containsText" dxfId="528" priority="114" operator="containsText" text="TEST:">
      <formula>NOT(ISERROR(SEARCH("TEST:",D306)))</formula>
    </cfRule>
  </conditionalFormatting>
  <conditionalFormatting sqref="D307">
    <cfRule type="containsText" dxfId="527" priority="108" operator="containsText" text="MID-TERM:">
      <formula>NOT(ISERROR(SEARCH("MID-TERM:",D307)))</formula>
    </cfRule>
    <cfRule type="containsText" dxfId="526" priority="109" operator="containsText" text="QUIZ:">
      <formula>NOT(ISERROR(SEARCH("QUIZ:",D307)))</formula>
    </cfRule>
    <cfRule type="containsText" dxfId="525" priority="110" operator="containsText" text="TEST:">
      <formula>NOT(ISERROR(SEARCH("TEST:",D307)))</formula>
    </cfRule>
  </conditionalFormatting>
  <conditionalFormatting sqref="D309">
    <cfRule type="containsText" dxfId="524" priority="104" operator="containsText" text="MID-TERM:">
      <formula>NOT(ISERROR(SEARCH("MID-TERM:",D309)))</formula>
    </cfRule>
    <cfRule type="containsText" dxfId="523" priority="105" operator="containsText" text="QUIZ:">
      <formula>NOT(ISERROR(SEARCH("QUIZ:",D309)))</formula>
    </cfRule>
    <cfRule type="containsText" dxfId="522" priority="106" operator="containsText" text="TEST:">
      <formula>NOT(ISERROR(SEARCH("TEST:",D309)))</formula>
    </cfRule>
  </conditionalFormatting>
  <conditionalFormatting sqref="D310">
    <cfRule type="containsText" dxfId="521" priority="100" operator="containsText" text="MID-TERM:">
      <formula>NOT(ISERROR(SEARCH("MID-TERM:",D310)))</formula>
    </cfRule>
    <cfRule type="containsText" dxfId="520" priority="101" operator="containsText" text="QUIZ:">
      <formula>NOT(ISERROR(SEARCH("QUIZ:",D310)))</formula>
    </cfRule>
    <cfRule type="containsText" dxfId="519" priority="102" operator="containsText" text="TEST:">
      <formula>NOT(ISERROR(SEARCH("TEST:",D310)))</formula>
    </cfRule>
  </conditionalFormatting>
  <conditionalFormatting sqref="D312">
    <cfRule type="containsText" dxfId="518" priority="96" operator="containsText" text="MID-TERM:">
      <formula>NOT(ISERROR(SEARCH("MID-TERM:",D312)))</formula>
    </cfRule>
    <cfRule type="containsText" dxfId="517" priority="97" operator="containsText" text="QUIZ:">
      <formula>NOT(ISERROR(SEARCH("QUIZ:",D312)))</formula>
    </cfRule>
    <cfRule type="containsText" dxfId="516" priority="98" operator="containsText" text="TEST:">
      <formula>NOT(ISERROR(SEARCH("TEST:",D312)))</formula>
    </cfRule>
  </conditionalFormatting>
  <conditionalFormatting sqref="D313">
    <cfRule type="containsText" dxfId="515" priority="92" operator="containsText" text="MID-TERM:">
      <formula>NOT(ISERROR(SEARCH("MID-TERM:",D313)))</formula>
    </cfRule>
    <cfRule type="containsText" dxfId="514" priority="93" operator="containsText" text="QUIZ:">
      <formula>NOT(ISERROR(SEARCH("QUIZ:",D313)))</formula>
    </cfRule>
    <cfRule type="containsText" dxfId="513" priority="94" operator="containsText" text="TEST:">
      <formula>NOT(ISERROR(SEARCH("TEST:",D313)))</formula>
    </cfRule>
  </conditionalFormatting>
  <conditionalFormatting sqref="D315">
    <cfRule type="containsText" dxfId="512" priority="88" operator="containsText" text="MID-TERM:">
      <formula>NOT(ISERROR(SEARCH("MID-TERM:",D315)))</formula>
    </cfRule>
    <cfRule type="containsText" dxfId="511" priority="89" operator="containsText" text="QUIZ:">
      <formula>NOT(ISERROR(SEARCH("QUIZ:",D315)))</formula>
    </cfRule>
    <cfRule type="containsText" dxfId="510" priority="90" operator="containsText" text="TEST:">
      <formula>NOT(ISERROR(SEARCH("TEST:",D315)))</formula>
    </cfRule>
  </conditionalFormatting>
  <conditionalFormatting sqref="D316">
    <cfRule type="containsText" dxfId="509" priority="84" operator="containsText" text="MID-TERM:">
      <formula>NOT(ISERROR(SEARCH("MID-TERM:",D316)))</formula>
    </cfRule>
    <cfRule type="containsText" dxfId="508" priority="85" operator="containsText" text="QUIZ:">
      <formula>NOT(ISERROR(SEARCH("QUIZ:",D316)))</formula>
    </cfRule>
    <cfRule type="containsText" dxfId="507" priority="86" operator="containsText" text="TEST:">
      <formula>NOT(ISERROR(SEARCH("TEST:",D316)))</formula>
    </cfRule>
  </conditionalFormatting>
  <conditionalFormatting sqref="D338:D339">
    <cfRule type="containsText" dxfId="506" priority="82" operator="containsText" text="HANDS ON:">
      <formula>NOT(ISERROR(SEARCH("HANDS ON:",D338)))</formula>
    </cfRule>
  </conditionalFormatting>
  <conditionalFormatting sqref="D323">
    <cfRule type="containsText" dxfId="505" priority="79" operator="containsText" text="MID-TERM:">
      <formula>NOT(ISERROR(SEARCH("MID-TERM:",D323)))</formula>
    </cfRule>
    <cfRule type="containsText" dxfId="504" priority="80" operator="containsText" text="QUIZ:">
      <formula>NOT(ISERROR(SEARCH("QUIZ:",D323)))</formula>
    </cfRule>
    <cfRule type="containsText" dxfId="503" priority="81" operator="containsText" text="TEST:">
      <formula>NOT(ISERROR(SEARCH("TEST:",D323)))</formula>
    </cfRule>
  </conditionalFormatting>
  <conditionalFormatting sqref="D324">
    <cfRule type="containsText" dxfId="502" priority="75" operator="containsText" text="MID-TERM:">
      <formula>NOT(ISERROR(SEARCH("MID-TERM:",D324)))</formula>
    </cfRule>
    <cfRule type="containsText" dxfId="501" priority="76" operator="containsText" text="QUIZ:">
      <formula>NOT(ISERROR(SEARCH("QUIZ:",D324)))</formula>
    </cfRule>
    <cfRule type="containsText" dxfId="500" priority="77" operator="containsText" text="TEST:">
      <formula>NOT(ISERROR(SEARCH("TEST:",D324)))</formula>
    </cfRule>
  </conditionalFormatting>
  <conditionalFormatting sqref="D326">
    <cfRule type="containsText" dxfId="499" priority="71" operator="containsText" text="MID-TERM:">
      <formula>NOT(ISERROR(SEARCH("MID-TERM:",D326)))</formula>
    </cfRule>
    <cfRule type="containsText" dxfId="498" priority="72" operator="containsText" text="QUIZ:">
      <formula>NOT(ISERROR(SEARCH("QUIZ:",D326)))</formula>
    </cfRule>
    <cfRule type="containsText" dxfId="497" priority="73" operator="containsText" text="TEST:">
      <formula>NOT(ISERROR(SEARCH("TEST:",D326)))</formula>
    </cfRule>
  </conditionalFormatting>
  <conditionalFormatting sqref="D327">
    <cfRule type="containsText" dxfId="496" priority="67" operator="containsText" text="MID-TERM:">
      <formula>NOT(ISERROR(SEARCH("MID-TERM:",D327)))</formula>
    </cfRule>
    <cfRule type="containsText" dxfId="495" priority="68" operator="containsText" text="QUIZ:">
      <formula>NOT(ISERROR(SEARCH("QUIZ:",D327)))</formula>
    </cfRule>
    <cfRule type="containsText" dxfId="494" priority="69" operator="containsText" text="TEST:">
      <formula>NOT(ISERROR(SEARCH("TEST:",D327)))</formula>
    </cfRule>
  </conditionalFormatting>
  <conditionalFormatting sqref="D329">
    <cfRule type="containsText" dxfId="493" priority="63" operator="containsText" text="MID-TERM:">
      <formula>NOT(ISERROR(SEARCH("MID-TERM:",D329)))</formula>
    </cfRule>
    <cfRule type="containsText" dxfId="492" priority="64" operator="containsText" text="QUIZ:">
      <formula>NOT(ISERROR(SEARCH("QUIZ:",D329)))</formula>
    </cfRule>
    <cfRule type="containsText" dxfId="491" priority="65" operator="containsText" text="TEST:">
      <formula>NOT(ISERROR(SEARCH("TEST:",D329)))</formula>
    </cfRule>
  </conditionalFormatting>
  <conditionalFormatting sqref="D330">
    <cfRule type="containsText" dxfId="490" priority="59" operator="containsText" text="MID-TERM:">
      <formula>NOT(ISERROR(SEARCH("MID-TERM:",D330)))</formula>
    </cfRule>
    <cfRule type="containsText" dxfId="489" priority="60" operator="containsText" text="QUIZ:">
      <formula>NOT(ISERROR(SEARCH("QUIZ:",D330)))</formula>
    </cfRule>
    <cfRule type="containsText" dxfId="488" priority="61" operator="containsText" text="TEST:">
      <formula>NOT(ISERROR(SEARCH("TEST:",D330)))</formula>
    </cfRule>
  </conditionalFormatting>
  <conditionalFormatting sqref="D332">
    <cfRule type="containsText" dxfId="487" priority="55" operator="containsText" text="MID-TERM:">
      <formula>NOT(ISERROR(SEARCH("MID-TERM:",D332)))</formula>
    </cfRule>
    <cfRule type="containsText" dxfId="486" priority="56" operator="containsText" text="QUIZ:">
      <formula>NOT(ISERROR(SEARCH("QUIZ:",D332)))</formula>
    </cfRule>
    <cfRule type="containsText" dxfId="485" priority="57" operator="containsText" text="TEST:">
      <formula>NOT(ISERROR(SEARCH("TEST:",D332)))</formula>
    </cfRule>
  </conditionalFormatting>
  <conditionalFormatting sqref="D333">
    <cfRule type="containsText" dxfId="484" priority="51" operator="containsText" text="MID-TERM:">
      <formula>NOT(ISERROR(SEARCH("MID-TERM:",D333)))</formula>
    </cfRule>
    <cfRule type="containsText" dxfId="483" priority="52" operator="containsText" text="QUIZ:">
      <formula>NOT(ISERROR(SEARCH("QUIZ:",D333)))</formula>
    </cfRule>
    <cfRule type="containsText" dxfId="482" priority="53" operator="containsText" text="TEST:">
      <formula>NOT(ISERROR(SEARCH("TEST:",D333)))</formula>
    </cfRule>
  </conditionalFormatting>
  <conditionalFormatting sqref="D335">
    <cfRule type="containsText" dxfId="481" priority="47" operator="containsText" text="MID-TERM:">
      <formula>NOT(ISERROR(SEARCH("MID-TERM:",D335)))</formula>
    </cfRule>
    <cfRule type="containsText" dxfId="480" priority="48" operator="containsText" text="QUIZ:">
      <formula>NOT(ISERROR(SEARCH("QUIZ:",D335)))</formula>
    </cfRule>
    <cfRule type="containsText" dxfId="479" priority="49" operator="containsText" text="TEST:">
      <formula>NOT(ISERROR(SEARCH("TEST:",D335)))</formula>
    </cfRule>
  </conditionalFormatting>
  <conditionalFormatting sqref="D336">
    <cfRule type="containsText" dxfId="478" priority="43" operator="containsText" text="MID-TERM:">
      <formula>NOT(ISERROR(SEARCH("MID-TERM:",D336)))</formula>
    </cfRule>
    <cfRule type="containsText" dxfId="477" priority="44" operator="containsText" text="QUIZ:">
      <formula>NOT(ISERROR(SEARCH("QUIZ:",D336)))</formula>
    </cfRule>
    <cfRule type="containsText" dxfId="476" priority="45" operator="containsText" text="TEST:">
      <formula>NOT(ISERROR(SEARCH("TEST:",D336)))</formula>
    </cfRule>
  </conditionalFormatting>
  <conditionalFormatting sqref="D358:D359">
    <cfRule type="containsText" dxfId="475" priority="41" operator="containsText" text="HANDS ON:">
      <formula>NOT(ISERROR(SEARCH("HANDS ON:",D358)))</formula>
    </cfRule>
  </conditionalFormatting>
  <conditionalFormatting sqref="D343">
    <cfRule type="containsText" dxfId="474" priority="38" operator="containsText" text="MID-TERM:">
      <formula>NOT(ISERROR(SEARCH("MID-TERM:",D343)))</formula>
    </cfRule>
    <cfRule type="containsText" dxfId="473" priority="39" operator="containsText" text="QUIZ:">
      <formula>NOT(ISERROR(SEARCH("QUIZ:",D343)))</formula>
    </cfRule>
    <cfRule type="containsText" dxfId="472" priority="40" operator="containsText" text="TEST:">
      <formula>NOT(ISERROR(SEARCH("TEST:",D343)))</formula>
    </cfRule>
  </conditionalFormatting>
  <conditionalFormatting sqref="D344">
    <cfRule type="containsText" dxfId="471" priority="34" operator="containsText" text="MID-TERM:">
      <formula>NOT(ISERROR(SEARCH("MID-TERM:",D344)))</formula>
    </cfRule>
    <cfRule type="containsText" dxfId="470" priority="35" operator="containsText" text="QUIZ:">
      <formula>NOT(ISERROR(SEARCH("QUIZ:",D344)))</formula>
    </cfRule>
    <cfRule type="containsText" dxfId="469" priority="36" operator="containsText" text="TEST:">
      <formula>NOT(ISERROR(SEARCH("TEST:",D344)))</formula>
    </cfRule>
  </conditionalFormatting>
  <conditionalFormatting sqref="D346">
    <cfRule type="containsText" dxfId="468" priority="30" operator="containsText" text="MID-TERM:">
      <formula>NOT(ISERROR(SEARCH("MID-TERM:",D346)))</formula>
    </cfRule>
    <cfRule type="containsText" dxfId="467" priority="31" operator="containsText" text="QUIZ:">
      <formula>NOT(ISERROR(SEARCH("QUIZ:",D346)))</formula>
    </cfRule>
    <cfRule type="containsText" dxfId="466" priority="32" operator="containsText" text="TEST:">
      <formula>NOT(ISERROR(SEARCH("TEST:",D346)))</formula>
    </cfRule>
  </conditionalFormatting>
  <conditionalFormatting sqref="D347">
    <cfRule type="containsText" dxfId="465" priority="26" operator="containsText" text="MID-TERM:">
      <formula>NOT(ISERROR(SEARCH("MID-TERM:",D347)))</formula>
    </cfRule>
    <cfRule type="containsText" dxfId="464" priority="27" operator="containsText" text="QUIZ:">
      <formula>NOT(ISERROR(SEARCH("QUIZ:",D347)))</formula>
    </cfRule>
    <cfRule type="containsText" dxfId="463" priority="28" operator="containsText" text="TEST:">
      <formula>NOT(ISERROR(SEARCH("TEST:",D347)))</formula>
    </cfRule>
  </conditionalFormatting>
  <conditionalFormatting sqref="D349">
    <cfRule type="containsText" dxfId="462" priority="22" operator="containsText" text="MID-TERM:">
      <formula>NOT(ISERROR(SEARCH("MID-TERM:",D349)))</formula>
    </cfRule>
    <cfRule type="containsText" dxfId="461" priority="23" operator="containsText" text="QUIZ:">
      <formula>NOT(ISERROR(SEARCH("QUIZ:",D349)))</formula>
    </cfRule>
    <cfRule type="containsText" dxfId="460" priority="24" operator="containsText" text="TEST:">
      <formula>NOT(ISERROR(SEARCH("TEST:",D349)))</formula>
    </cfRule>
  </conditionalFormatting>
  <conditionalFormatting sqref="D350">
    <cfRule type="containsText" dxfId="459" priority="18" operator="containsText" text="MID-TERM:">
      <formula>NOT(ISERROR(SEARCH("MID-TERM:",D350)))</formula>
    </cfRule>
    <cfRule type="containsText" dxfId="458" priority="19" operator="containsText" text="QUIZ:">
      <formula>NOT(ISERROR(SEARCH("QUIZ:",D350)))</formula>
    </cfRule>
    <cfRule type="containsText" dxfId="457" priority="20" operator="containsText" text="TEST:">
      <formula>NOT(ISERROR(SEARCH("TEST:",D350)))</formula>
    </cfRule>
  </conditionalFormatting>
  <conditionalFormatting sqref="D352">
    <cfRule type="containsText" dxfId="456" priority="14" operator="containsText" text="MID-TERM:">
      <formula>NOT(ISERROR(SEARCH("MID-TERM:",D352)))</formula>
    </cfRule>
    <cfRule type="containsText" dxfId="455" priority="15" operator="containsText" text="QUIZ:">
      <formula>NOT(ISERROR(SEARCH("QUIZ:",D352)))</formula>
    </cfRule>
    <cfRule type="containsText" dxfId="454" priority="16" operator="containsText" text="TEST:">
      <formula>NOT(ISERROR(SEARCH("TEST:",D352)))</formula>
    </cfRule>
  </conditionalFormatting>
  <conditionalFormatting sqref="D353">
    <cfRule type="containsText" dxfId="453" priority="10" operator="containsText" text="MID-TERM:">
      <formula>NOT(ISERROR(SEARCH("MID-TERM:",D353)))</formula>
    </cfRule>
    <cfRule type="containsText" dxfId="452" priority="11" operator="containsText" text="QUIZ:">
      <formula>NOT(ISERROR(SEARCH("QUIZ:",D353)))</formula>
    </cfRule>
    <cfRule type="containsText" dxfId="451" priority="12" operator="containsText" text="TEST:">
      <formula>NOT(ISERROR(SEARCH("TEST:",D353)))</formula>
    </cfRule>
  </conditionalFormatting>
  <conditionalFormatting sqref="D355">
    <cfRule type="containsText" dxfId="450" priority="6" operator="containsText" text="MID-TERM:">
      <formula>NOT(ISERROR(SEARCH("MID-TERM:",D355)))</formula>
    </cfRule>
    <cfRule type="containsText" dxfId="449" priority="7" operator="containsText" text="QUIZ:">
      <formula>NOT(ISERROR(SEARCH("QUIZ:",D355)))</formula>
    </cfRule>
    <cfRule type="containsText" dxfId="448" priority="8" operator="containsText" text="TEST:">
      <formula>NOT(ISERROR(SEARCH("TEST:",D355)))</formula>
    </cfRule>
  </conditionalFormatting>
  <conditionalFormatting sqref="D356">
    <cfRule type="containsText" dxfId="447" priority="2" operator="containsText" text="MID-TERM:">
      <formula>NOT(ISERROR(SEARCH("MID-TERM:",D356)))</formula>
    </cfRule>
    <cfRule type="containsText" dxfId="446" priority="3" operator="containsText" text="QUIZ:">
      <formula>NOT(ISERROR(SEARCH("QUIZ:",D356)))</formula>
    </cfRule>
    <cfRule type="containsText" dxfId="445" priority="4" operator="containsText" text="TEST:">
      <formula>NOT(ISERROR(SEARCH("TEST:",D356)))</formula>
    </cfRule>
  </conditionalFormatting>
  <dataValidations count="1">
    <dataValidation type="list" allowBlank="1" showInputMessage="1" showErrorMessage="1" sqref="C283:C284 C286:C287 C289:C290 C292:C293 C295:C296 C263:C264 C266:C267 C269:C270 C272:C273 C275:C276 C3:C4 C6:C7 C9:C10 C12:C13 C15:C16 C303:C304 C306:C307 C309:C310 C312:C313 C315:C316 C323:C324 C326:C327 C329:C330 C332:C333 C335:C336 C23:C24 C26:C27 C29:C30 C32:C33 C35:C36 C43:C44 C46:C47 C49:C50 C52:C53 C55:C56 C63:C64 C66:C67 C69:C70 C72:C73 C75:C76 C83:C84 C86:C87 C89:C90 C92:C93 C95:C96 C103:C104 C106:C107 C109:C110 C112:C113 C115:C116 C123:C124 C126:C127 C129:C130 C132:C133 C135:C136 C143:C144 C146:C147 C149:C150 C152:C153 C155:C156 C163:C164 C166:C167 C169:C170 C172:C173 C175:C176 C183:C184 C186:C187 C189:C190 C192:C193 C195:C196 C203:C204 C206:C207 C209:C210 C212:C213 C215:C216 C223:C224 C226:C227 C229:C230 C232:C233 C235:C236 C243:C244 C246:C247 C249:C250 C252:C253 C255:C256 C343:C344 C346:C347 C349:C350 C352:C353 C355:C356" xr:uid="{00B792A2-7242-4E45-9D29-643F79F2F17F}">
      <formula1>Units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93" operator="containsText" id="{91F25BAE-E2EC-4729-B2FC-8A047D318749}">
            <xm:f>NOT(ISERROR(SEARCH("HANDS-ON:",D23)))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D23</xm:sqref>
        </x14:conditionalFormatting>
        <x14:conditionalFormatting xmlns:xm="http://schemas.microsoft.com/office/excel/2006/main">
          <x14:cfRule type="containsText" priority="2160" operator="containsText" id="{CA14D118-A347-4E8C-B2B7-C855BEEC93B8}">
            <xm:f>NOT(ISERROR(SEARCH("HANDS-ON:",D3)))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D3</xm:sqref>
        </x14:conditionalFormatting>
        <x14:conditionalFormatting xmlns:xm="http://schemas.microsoft.com/office/excel/2006/main">
          <x14:cfRule type="containsText" priority="2140" operator="containsText" id="{7B06E56F-5D26-44F1-AA44-2DBAB1E90601}">
            <xm:f>NOT(ISERROR(SEARCH("HANDS-ON:",D4)))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D4</xm:sqref>
        </x14:conditionalFormatting>
        <x14:conditionalFormatting xmlns:xm="http://schemas.microsoft.com/office/excel/2006/main">
          <x14:cfRule type="containsText" priority="689" operator="containsText" id="{093EDAF3-4382-4708-944F-7051372037AD}">
            <xm:f>NOT(ISERROR(SEARCH("HANDS-ON:",D24)))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D24</xm:sqref>
        </x14:conditionalFormatting>
        <x14:conditionalFormatting xmlns:xm="http://schemas.microsoft.com/office/excel/2006/main">
          <x14:cfRule type="containsText" priority="726" operator="containsText" id="{5AF58FF3-E03F-4F00-A752-E0CBCC40BFB5}">
            <xm:f>NOT(ISERROR(SEARCH("HANDS-ON:",D6)))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D6</xm:sqref>
        </x14:conditionalFormatting>
        <x14:conditionalFormatting xmlns:xm="http://schemas.microsoft.com/office/excel/2006/main">
          <x14:cfRule type="containsText" priority="722" operator="containsText" id="{50488D01-F4F8-47CA-8027-1157AFDDB87C}">
            <xm:f>NOT(ISERROR(SEARCH("HANDS-ON:",D7)))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D7</xm:sqref>
        </x14:conditionalFormatting>
        <x14:conditionalFormatting xmlns:xm="http://schemas.microsoft.com/office/excel/2006/main">
          <x14:cfRule type="containsText" priority="718" operator="containsText" id="{174BFE63-83C9-4FA9-8A57-C5E23088381B}">
            <xm:f>NOT(ISERROR(SEARCH("HANDS-ON:",D9)))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D9</xm:sqref>
        </x14:conditionalFormatting>
        <x14:conditionalFormatting xmlns:xm="http://schemas.microsoft.com/office/excel/2006/main">
          <x14:cfRule type="containsText" priority="714" operator="containsText" id="{6809F404-6AB5-434A-BA4B-ABD3DFAAD746}">
            <xm:f>NOT(ISERROR(SEARCH("HANDS-ON:",D10)))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D10</xm:sqref>
        </x14:conditionalFormatting>
        <x14:conditionalFormatting xmlns:xm="http://schemas.microsoft.com/office/excel/2006/main">
          <x14:cfRule type="containsText" priority="710" operator="containsText" id="{BE69B35F-A119-4CF5-A6A7-74267B9C4EAC}">
            <xm:f>NOT(ISERROR(SEARCH("HANDS-ON:",D12)))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D12</xm:sqref>
        </x14:conditionalFormatting>
        <x14:conditionalFormatting xmlns:xm="http://schemas.microsoft.com/office/excel/2006/main">
          <x14:cfRule type="containsText" priority="706" operator="containsText" id="{2BA44162-2C23-4873-9BE4-DBD12465BFE8}">
            <xm:f>NOT(ISERROR(SEARCH("HANDS-ON:",D13)))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D13</xm:sqref>
        </x14:conditionalFormatting>
        <x14:conditionalFormatting xmlns:xm="http://schemas.microsoft.com/office/excel/2006/main">
          <x14:cfRule type="containsText" priority="702" operator="containsText" id="{B1E45EE6-93EF-499B-9EEF-C1BD07CE3486}">
            <xm:f>NOT(ISERROR(SEARCH("HANDS-ON:",D15)))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D15</xm:sqref>
        </x14:conditionalFormatting>
        <x14:conditionalFormatting xmlns:xm="http://schemas.microsoft.com/office/excel/2006/main">
          <x14:cfRule type="containsText" priority="698" operator="containsText" id="{29755C4B-FF43-4DBE-B9D8-1D0A284EC704}">
            <xm:f>NOT(ISERROR(SEARCH("HANDS-ON:",D16)))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D16</xm:sqref>
        </x14:conditionalFormatting>
        <x14:conditionalFormatting xmlns:xm="http://schemas.microsoft.com/office/excel/2006/main">
          <x14:cfRule type="containsText" priority="685" operator="containsText" id="{818D2A34-3638-4BDA-9BA9-708AC849A260}">
            <xm:f>NOT(ISERROR(SEARCH("HANDS-ON:",D26)))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D26</xm:sqref>
        </x14:conditionalFormatting>
        <x14:conditionalFormatting xmlns:xm="http://schemas.microsoft.com/office/excel/2006/main">
          <x14:cfRule type="containsText" priority="681" operator="containsText" id="{736E63B6-E583-47AF-AC5B-BF02C9A38C7C}">
            <xm:f>NOT(ISERROR(SEARCH("HANDS-ON:",D27)))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D27</xm:sqref>
        </x14:conditionalFormatting>
        <x14:conditionalFormatting xmlns:xm="http://schemas.microsoft.com/office/excel/2006/main">
          <x14:cfRule type="containsText" priority="677" operator="containsText" id="{51E9BB41-5AD3-4302-8A0C-3750DA4CB621}">
            <xm:f>NOT(ISERROR(SEARCH("HANDS-ON:",D29)))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D29</xm:sqref>
        </x14:conditionalFormatting>
        <x14:conditionalFormatting xmlns:xm="http://schemas.microsoft.com/office/excel/2006/main">
          <x14:cfRule type="containsText" priority="673" operator="containsText" id="{1214B273-1168-4A7F-BB89-B510CCB38973}">
            <xm:f>NOT(ISERROR(SEARCH("HANDS-ON:",D30)))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D30</xm:sqref>
        </x14:conditionalFormatting>
        <x14:conditionalFormatting xmlns:xm="http://schemas.microsoft.com/office/excel/2006/main">
          <x14:cfRule type="containsText" priority="669" operator="containsText" id="{C6CBE15C-EDAE-4F08-B901-4384CB4FE0E6}">
            <xm:f>NOT(ISERROR(SEARCH("HANDS-ON:",D32)))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D32</xm:sqref>
        </x14:conditionalFormatting>
        <x14:conditionalFormatting xmlns:xm="http://schemas.microsoft.com/office/excel/2006/main">
          <x14:cfRule type="containsText" priority="665" operator="containsText" id="{633FD41C-DA97-4773-9115-0E9DDF6977F0}">
            <xm:f>NOT(ISERROR(SEARCH("HANDS-ON:",D33)))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D33</xm:sqref>
        </x14:conditionalFormatting>
        <x14:conditionalFormatting xmlns:xm="http://schemas.microsoft.com/office/excel/2006/main">
          <x14:cfRule type="containsText" priority="661" operator="containsText" id="{80D99B29-C464-4713-8836-31EF0DC9AF42}">
            <xm:f>NOT(ISERROR(SEARCH("HANDS-ON:",D35)))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D35</xm:sqref>
        </x14:conditionalFormatting>
        <x14:conditionalFormatting xmlns:xm="http://schemas.microsoft.com/office/excel/2006/main">
          <x14:cfRule type="containsText" priority="657" operator="containsText" id="{C6F0B727-7A98-4500-AC0B-DA157F112A6E}">
            <xm:f>NOT(ISERROR(SEARCH("HANDS-ON:",D36)))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D36</xm:sqref>
        </x14:conditionalFormatting>
        <x14:conditionalFormatting xmlns:xm="http://schemas.microsoft.com/office/excel/2006/main">
          <x14:cfRule type="containsText" priority="652" operator="containsText" id="{EA3224C6-F180-4AB6-9538-269F93F9F4C0}">
            <xm:f>NOT(ISERROR(SEARCH("HANDS-ON:",D43)))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D43</xm:sqref>
        </x14:conditionalFormatting>
        <x14:conditionalFormatting xmlns:xm="http://schemas.microsoft.com/office/excel/2006/main">
          <x14:cfRule type="containsText" priority="648" operator="containsText" id="{9E343CE7-37A7-4D13-A22C-164C796EF32C}">
            <xm:f>NOT(ISERROR(SEARCH("HANDS-ON:",D44)))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D44</xm:sqref>
        </x14:conditionalFormatting>
        <x14:conditionalFormatting xmlns:xm="http://schemas.microsoft.com/office/excel/2006/main">
          <x14:cfRule type="containsText" priority="644" operator="containsText" id="{834E6F37-F005-469F-9BFD-BA4663094AF6}">
            <xm:f>NOT(ISERROR(SEARCH("HANDS-ON:",D46)))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D46</xm:sqref>
        </x14:conditionalFormatting>
        <x14:conditionalFormatting xmlns:xm="http://schemas.microsoft.com/office/excel/2006/main">
          <x14:cfRule type="containsText" priority="640" operator="containsText" id="{5209D00E-D0F7-4231-BF30-D340F75602A9}">
            <xm:f>NOT(ISERROR(SEARCH("HANDS-ON:",D47)))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D47</xm:sqref>
        </x14:conditionalFormatting>
        <x14:conditionalFormatting xmlns:xm="http://schemas.microsoft.com/office/excel/2006/main">
          <x14:cfRule type="containsText" priority="636" operator="containsText" id="{60BCDED2-989F-41B7-B233-1DDD83F1C1AC}">
            <xm:f>NOT(ISERROR(SEARCH("HANDS-ON:",D49)))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D49</xm:sqref>
        </x14:conditionalFormatting>
        <x14:conditionalFormatting xmlns:xm="http://schemas.microsoft.com/office/excel/2006/main">
          <x14:cfRule type="containsText" priority="632" operator="containsText" id="{C54E57EA-BD45-4D3E-BF4B-BBD2168C91D0}">
            <xm:f>NOT(ISERROR(SEARCH("HANDS-ON:",D50)))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D50</xm:sqref>
        </x14:conditionalFormatting>
        <x14:conditionalFormatting xmlns:xm="http://schemas.microsoft.com/office/excel/2006/main">
          <x14:cfRule type="containsText" priority="628" operator="containsText" id="{33042377-50DB-49E5-B335-C7E12AAC6215}">
            <xm:f>NOT(ISERROR(SEARCH("HANDS-ON:",D52)))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D52</xm:sqref>
        </x14:conditionalFormatting>
        <x14:conditionalFormatting xmlns:xm="http://schemas.microsoft.com/office/excel/2006/main">
          <x14:cfRule type="containsText" priority="624" operator="containsText" id="{A76F61AE-5DC8-4201-8FE1-7698851980E1}">
            <xm:f>NOT(ISERROR(SEARCH("HANDS-ON:",D53)))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D53</xm:sqref>
        </x14:conditionalFormatting>
        <x14:conditionalFormatting xmlns:xm="http://schemas.microsoft.com/office/excel/2006/main">
          <x14:cfRule type="containsText" priority="620" operator="containsText" id="{CF88E42A-D08A-48BE-B54D-2E6B29A76911}">
            <xm:f>NOT(ISERROR(SEARCH("HANDS-ON:",D55)))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D55</xm:sqref>
        </x14:conditionalFormatting>
        <x14:conditionalFormatting xmlns:xm="http://schemas.microsoft.com/office/excel/2006/main">
          <x14:cfRule type="containsText" priority="616" operator="containsText" id="{0335E145-5C6F-48A6-A27F-0A32EBA1C183}">
            <xm:f>NOT(ISERROR(SEARCH("HANDS-ON:",D56)))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D56</xm:sqref>
        </x14:conditionalFormatting>
        <x14:conditionalFormatting xmlns:xm="http://schemas.microsoft.com/office/excel/2006/main">
          <x14:cfRule type="containsText" priority="611" operator="containsText" id="{F16F06BE-4094-428A-97B3-1AAC0AAD9A83}">
            <xm:f>NOT(ISERROR(SEARCH("HANDS-ON:",D63)))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D63</xm:sqref>
        </x14:conditionalFormatting>
        <x14:conditionalFormatting xmlns:xm="http://schemas.microsoft.com/office/excel/2006/main">
          <x14:cfRule type="containsText" priority="607" operator="containsText" id="{E6230FD6-7A96-4B68-83C6-126B4DA1E8F0}">
            <xm:f>NOT(ISERROR(SEARCH("HANDS-ON:",D64)))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D64</xm:sqref>
        </x14:conditionalFormatting>
        <x14:conditionalFormatting xmlns:xm="http://schemas.microsoft.com/office/excel/2006/main">
          <x14:cfRule type="containsText" priority="603" operator="containsText" id="{A64199A7-FA0F-4988-B6BE-42F92913A834}">
            <xm:f>NOT(ISERROR(SEARCH("HANDS-ON:",D66)))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D66</xm:sqref>
        </x14:conditionalFormatting>
        <x14:conditionalFormatting xmlns:xm="http://schemas.microsoft.com/office/excel/2006/main">
          <x14:cfRule type="containsText" priority="599" operator="containsText" id="{7902B436-7EA0-495A-9C4F-BC3D20F2B085}">
            <xm:f>NOT(ISERROR(SEARCH("HANDS-ON:",D67)))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D67</xm:sqref>
        </x14:conditionalFormatting>
        <x14:conditionalFormatting xmlns:xm="http://schemas.microsoft.com/office/excel/2006/main">
          <x14:cfRule type="containsText" priority="595" operator="containsText" id="{119D4F80-232F-4E6D-9A74-DBF3FF6B4DD8}">
            <xm:f>NOT(ISERROR(SEARCH("HANDS-ON:",D69)))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D69</xm:sqref>
        </x14:conditionalFormatting>
        <x14:conditionalFormatting xmlns:xm="http://schemas.microsoft.com/office/excel/2006/main">
          <x14:cfRule type="containsText" priority="591" operator="containsText" id="{6F4CBC83-EC2C-48CD-9807-3FC73C24749A}">
            <xm:f>NOT(ISERROR(SEARCH("HANDS-ON:",D70)))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D70</xm:sqref>
        </x14:conditionalFormatting>
        <x14:conditionalFormatting xmlns:xm="http://schemas.microsoft.com/office/excel/2006/main">
          <x14:cfRule type="containsText" priority="587" operator="containsText" id="{96C52B33-3F94-406E-B18B-121E69EFCCB0}">
            <xm:f>NOT(ISERROR(SEARCH("HANDS-ON:",D72)))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D72</xm:sqref>
        </x14:conditionalFormatting>
        <x14:conditionalFormatting xmlns:xm="http://schemas.microsoft.com/office/excel/2006/main">
          <x14:cfRule type="containsText" priority="583" operator="containsText" id="{37A5FE41-4F28-445B-8405-33E4507FB2EC}">
            <xm:f>NOT(ISERROR(SEARCH("HANDS-ON:",D73)))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D73</xm:sqref>
        </x14:conditionalFormatting>
        <x14:conditionalFormatting xmlns:xm="http://schemas.microsoft.com/office/excel/2006/main">
          <x14:cfRule type="containsText" priority="579" operator="containsText" id="{16DF2C87-85FB-432E-92D6-D518C40B149B}">
            <xm:f>NOT(ISERROR(SEARCH("HANDS-ON:",D75)))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D75</xm:sqref>
        </x14:conditionalFormatting>
        <x14:conditionalFormatting xmlns:xm="http://schemas.microsoft.com/office/excel/2006/main">
          <x14:cfRule type="containsText" priority="575" operator="containsText" id="{6EC6FEDA-F4E1-47C9-9303-7D8DC3D3C95B}">
            <xm:f>NOT(ISERROR(SEARCH("HANDS-ON:",D76)))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D76</xm:sqref>
        </x14:conditionalFormatting>
        <x14:conditionalFormatting xmlns:xm="http://schemas.microsoft.com/office/excel/2006/main">
          <x14:cfRule type="containsText" priority="570" operator="containsText" id="{06C2D89A-B701-40C7-AA68-CE164275E3D7}">
            <xm:f>NOT(ISERROR(SEARCH("HANDS-ON:",D83)))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D83</xm:sqref>
        </x14:conditionalFormatting>
        <x14:conditionalFormatting xmlns:xm="http://schemas.microsoft.com/office/excel/2006/main">
          <x14:cfRule type="containsText" priority="566" operator="containsText" id="{53D6BA1C-165F-4E73-8DFE-C8E87225D21A}">
            <xm:f>NOT(ISERROR(SEARCH("HANDS-ON:",D84)))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D84</xm:sqref>
        </x14:conditionalFormatting>
        <x14:conditionalFormatting xmlns:xm="http://schemas.microsoft.com/office/excel/2006/main">
          <x14:cfRule type="containsText" priority="562" operator="containsText" id="{E155100E-9ED2-43DF-B083-0C7AF2D6C143}">
            <xm:f>NOT(ISERROR(SEARCH("HANDS-ON:",D86)))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D86</xm:sqref>
        </x14:conditionalFormatting>
        <x14:conditionalFormatting xmlns:xm="http://schemas.microsoft.com/office/excel/2006/main">
          <x14:cfRule type="containsText" priority="558" operator="containsText" id="{C67150CB-9553-4C9C-B5AD-78B25AF11FC1}">
            <xm:f>NOT(ISERROR(SEARCH("HANDS-ON:",D87)))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D87</xm:sqref>
        </x14:conditionalFormatting>
        <x14:conditionalFormatting xmlns:xm="http://schemas.microsoft.com/office/excel/2006/main">
          <x14:cfRule type="containsText" priority="554" operator="containsText" id="{CE0C1DB0-7706-4910-AFD1-FE5A14193907}">
            <xm:f>NOT(ISERROR(SEARCH("HANDS-ON:",D89)))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D89</xm:sqref>
        </x14:conditionalFormatting>
        <x14:conditionalFormatting xmlns:xm="http://schemas.microsoft.com/office/excel/2006/main">
          <x14:cfRule type="containsText" priority="550" operator="containsText" id="{17CB2AA2-65BE-41EE-9EEB-FB16F3B22010}">
            <xm:f>NOT(ISERROR(SEARCH("HANDS-ON:",D90)))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D90</xm:sqref>
        </x14:conditionalFormatting>
        <x14:conditionalFormatting xmlns:xm="http://schemas.microsoft.com/office/excel/2006/main">
          <x14:cfRule type="containsText" priority="546" operator="containsText" id="{9F2091A0-6FDA-4EC4-A6EB-BEE1986032AB}">
            <xm:f>NOT(ISERROR(SEARCH("HANDS-ON:",D92)))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D92</xm:sqref>
        </x14:conditionalFormatting>
        <x14:conditionalFormatting xmlns:xm="http://schemas.microsoft.com/office/excel/2006/main">
          <x14:cfRule type="containsText" priority="542" operator="containsText" id="{6106165A-8806-4ABD-BF29-03F5DE40DD4E}">
            <xm:f>NOT(ISERROR(SEARCH("HANDS-ON:",D93)))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D93</xm:sqref>
        </x14:conditionalFormatting>
        <x14:conditionalFormatting xmlns:xm="http://schemas.microsoft.com/office/excel/2006/main">
          <x14:cfRule type="containsText" priority="538" operator="containsText" id="{718A3B00-E077-4CF9-8BF0-174059E3BE9C}">
            <xm:f>NOT(ISERROR(SEARCH("HANDS-ON:",D95)))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D95</xm:sqref>
        </x14:conditionalFormatting>
        <x14:conditionalFormatting xmlns:xm="http://schemas.microsoft.com/office/excel/2006/main">
          <x14:cfRule type="containsText" priority="534" operator="containsText" id="{889E0754-F106-4BF5-B0A1-7D06D3EF6793}">
            <xm:f>NOT(ISERROR(SEARCH("HANDS-ON:",D96)))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D96</xm:sqref>
        </x14:conditionalFormatting>
        <x14:conditionalFormatting xmlns:xm="http://schemas.microsoft.com/office/excel/2006/main">
          <x14:cfRule type="containsText" priority="529" operator="containsText" id="{CF458303-EF84-4E7A-B200-9D3B0CD6E12C}">
            <xm:f>NOT(ISERROR(SEARCH("HANDS-ON:",D103)))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D103</xm:sqref>
        </x14:conditionalFormatting>
        <x14:conditionalFormatting xmlns:xm="http://schemas.microsoft.com/office/excel/2006/main">
          <x14:cfRule type="containsText" priority="525" operator="containsText" id="{D31D9C65-C73A-4422-B585-40714DD2C4DF}">
            <xm:f>NOT(ISERROR(SEARCH("HANDS-ON:",D104)))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D104</xm:sqref>
        </x14:conditionalFormatting>
        <x14:conditionalFormatting xmlns:xm="http://schemas.microsoft.com/office/excel/2006/main">
          <x14:cfRule type="containsText" priority="521" operator="containsText" id="{1EA4DC57-EC4E-4053-980A-737E73CDEFC8}">
            <xm:f>NOT(ISERROR(SEARCH("HANDS-ON:",D106)))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D106</xm:sqref>
        </x14:conditionalFormatting>
        <x14:conditionalFormatting xmlns:xm="http://schemas.microsoft.com/office/excel/2006/main">
          <x14:cfRule type="containsText" priority="517" operator="containsText" id="{CD0B2021-E712-4AC5-8502-31B5988CE4D6}">
            <xm:f>NOT(ISERROR(SEARCH("HANDS-ON:",D107)))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D107</xm:sqref>
        </x14:conditionalFormatting>
        <x14:conditionalFormatting xmlns:xm="http://schemas.microsoft.com/office/excel/2006/main">
          <x14:cfRule type="containsText" priority="513" operator="containsText" id="{D92E0047-F299-40A6-BBA0-660E3F1BC1CC}">
            <xm:f>NOT(ISERROR(SEARCH("HANDS-ON:",D109)))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D109</xm:sqref>
        </x14:conditionalFormatting>
        <x14:conditionalFormatting xmlns:xm="http://schemas.microsoft.com/office/excel/2006/main">
          <x14:cfRule type="containsText" priority="509" operator="containsText" id="{E4B34AF9-B0A9-41DE-94C3-E298BA288C30}">
            <xm:f>NOT(ISERROR(SEARCH("HANDS-ON:",D110)))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D110</xm:sqref>
        </x14:conditionalFormatting>
        <x14:conditionalFormatting xmlns:xm="http://schemas.microsoft.com/office/excel/2006/main">
          <x14:cfRule type="containsText" priority="505" operator="containsText" id="{8DA4D4BE-722F-4EEF-A50A-13DE42D53641}">
            <xm:f>NOT(ISERROR(SEARCH("HANDS-ON:",D112)))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D112</xm:sqref>
        </x14:conditionalFormatting>
        <x14:conditionalFormatting xmlns:xm="http://schemas.microsoft.com/office/excel/2006/main">
          <x14:cfRule type="containsText" priority="501" operator="containsText" id="{0F048D5F-4704-4CAA-BAAB-D4FBE8B46196}">
            <xm:f>NOT(ISERROR(SEARCH("HANDS-ON:",D113)))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D113</xm:sqref>
        </x14:conditionalFormatting>
        <x14:conditionalFormatting xmlns:xm="http://schemas.microsoft.com/office/excel/2006/main">
          <x14:cfRule type="containsText" priority="497" operator="containsText" id="{06C5DCE1-610B-4AD5-B901-A0E69F1274E4}">
            <xm:f>NOT(ISERROR(SEARCH("HANDS-ON:",D115)))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D115</xm:sqref>
        </x14:conditionalFormatting>
        <x14:conditionalFormatting xmlns:xm="http://schemas.microsoft.com/office/excel/2006/main">
          <x14:cfRule type="containsText" priority="493" operator="containsText" id="{B9CF41D6-9943-4CBD-A831-C997F88B97EA}">
            <xm:f>NOT(ISERROR(SEARCH("HANDS-ON:",D116)))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D116</xm:sqref>
        </x14:conditionalFormatting>
        <x14:conditionalFormatting xmlns:xm="http://schemas.microsoft.com/office/excel/2006/main">
          <x14:cfRule type="containsText" priority="488" operator="containsText" id="{5A7F4A97-A3EA-4376-A368-D718F1F3F095}">
            <xm:f>NOT(ISERROR(SEARCH("HANDS-ON:",D123)))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D123</xm:sqref>
        </x14:conditionalFormatting>
        <x14:conditionalFormatting xmlns:xm="http://schemas.microsoft.com/office/excel/2006/main">
          <x14:cfRule type="containsText" priority="484" operator="containsText" id="{DA17DD22-C901-47DC-AE21-3CFC05EC2A4B}">
            <xm:f>NOT(ISERROR(SEARCH("HANDS-ON:",D124)))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D124</xm:sqref>
        </x14:conditionalFormatting>
        <x14:conditionalFormatting xmlns:xm="http://schemas.microsoft.com/office/excel/2006/main">
          <x14:cfRule type="containsText" priority="480" operator="containsText" id="{DAA80687-E275-4A7C-868D-61288AB1391A}">
            <xm:f>NOT(ISERROR(SEARCH("HANDS-ON:",D126)))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D126</xm:sqref>
        </x14:conditionalFormatting>
        <x14:conditionalFormatting xmlns:xm="http://schemas.microsoft.com/office/excel/2006/main">
          <x14:cfRule type="containsText" priority="476" operator="containsText" id="{3E821221-6204-48EA-8897-5CE2F7BF0726}">
            <xm:f>NOT(ISERROR(SEARCH("HANDS-ON:",D127)))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D127</xm:sqref>
        </x14:conditionalFormatting>
        <x14:conditionalFormatting xmlns:xm="http://schemas.microsoft.com/office/excel/2006/main">
          <x14:cfRule type="containsText" priority="472" operator="containsText" id="{26C42901-E6B7-4D67-8082-EE3EE156FB19}">
            <xm:f>NOT(ISERROR(SEARCH("HANDS-ON:",D129)))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D129</xm:sqref>
        </x14:conditionalFormatting>
        <x14:conditionalFormatting xmlns:xm="http://schemas.microsoft.com/office/excel/2006/main">
          <x14:cfRule type="containsText" priority="468" operator="containsText" id="{0E80167D-8DB1-4D44-80C0-B38AD35A63F0}">
            <xm:f>NOT(ISERROR(SEARCH("HANDS-ON:",D130)))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D130</xm:sqref>
        </x14:conditionalFormatting>
        <x14:conditionalFormatting xmlns:xm="http://schemas.microsoft.com/office/excel/2006/main">
          <x14:cfRule type="containsText" priority="464" operator="containsText" id="{7E4BB668-F285-49C4-BB90-F1130EA616D8}">
            <xm:f>NOT(ISERROR(SEARCH("HANDS-ON:",D132)))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D132</xm:sqref>
        </x14:conditionalFormatting>
        <x14:conditionalFormatting xmlns:xm="http://schemas.microsoft.com/office/excel/2006/main">
          <x14:cfRule type="containsText" priority="460" operator="containsText" id="{D84A2707-86CA-4E33-A13B-4C3E0686A50B}">
            <xm:f>NOT(ISERROR(SEARCH("HANDS-ON:",D133)))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D133</xm:sqref>
        </x14:conditionalFormatting>
        <x14:conditionalFormatting xmlns:xm="http://schemas.microsoft.com/office/excel/2006/main">
          <x14:cfRule type="containsText" priority="456" operator="containsText" id="{B37D7F85-A439-4046-AAA1-47662F14AB1A}">
            <xm:f>NOT(ISERROR(SEARCH("HANDS-ON:",D135)))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D135</xm:sqref>
        </x14:conditionalFormatting>
        <x14:conditionalFormatting xmlns:xm="http://schemas.microsoft.com/office/excel/2006/main">
          <x14:cfRule type="containsText" priority="452" operator="containsText" id="{0C0D2D51-4B00-499A-823B-5A318A0A16DD}">
            <xm:f>NOT(ISERROR(SEARCH("HANDS-ON:",D136)))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D136</xm:sqref>
        </x14:conditionalFormatting>
        <x14:conditionalFormatting xmlns:xm="http://schemas.microsoft.com/office/excel/2006/main">
          <x14:cfRule type="containsText" priority="447" operator="containsText" id="{5AF97EB3-719C-4D2B-8CC8-BDF59B37D52F}">
            <xm:f>NOT(ISERROR(SEARCH("HANDS-ON:",D143)))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D143</xm:sqref>
        </x14:conditionalFormatting>
        <x14:conditionalFormatting xmlns:xm="http://schemas.microsoft.com/office/excel/2006/main">
          <x14:cfRule type="containsText" priority="443" operator="containsText" id="{244963A6-A6F0-4553-8DCE-7184E15EA3A0}">
            <xm:f>NOT(ISERROR(SEARCH("HANDS-ON:",D144)))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D144</xm:sqref>
        </x14:conditionalFormatting>
        <x14:conditionalFormatting xmlns:xm="http://schemas.microsoft.com/office/excel/2006/main">
          <x14:cfRule type="containsText" priority="439" operator="containsText" id="{CBE5AABA-10B5-4142-A236-CD3564D6763F}">
            <xm:f>NOT(ISERROR(SEARCH("HANDS-ON:",D146)))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D146</xm:sqref>
        </x14:conditionalFormatting>
        <x14:conditionalFormatting xmlns:xm="http://schemas.microsoft.com/office/excel/2006/main">
          <x14:cfRule type="containsText" priority="435" operator="containsText" id="{09130560-A5F0-4443-ADD3-1A21FD070276}">
            <xm:f>NOT(ISERROR(SEARCH("HANDS-ON:",D147)))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D147</xm:sqref>
        </x14:conditionalFormatting>
        <x14:conditionalFormatting xmlns:xm="http://schemas.microsoft.com/office/excel/2006/main">
          <x14:cfRule type="containsText" priority="431" operator="containsText" id="{1F53670F-30ED-4EB2-B819-F1D2D0191540}">
            <xm:f>NOT(ISERROR(SEARCH("HANDS-ON:",D149)))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D149</xm:sqref>
        </x14:conditionalFormatting>
        <x14:conditionalFormatting xmlns:xm="http://schemas.microsoft.com/office/excel/2006/main">
          <x14:cfRule type="containsText" priority="427" operator="containsText" id="{CD45B2DB-E99A-4D8C-8090-80A59884DFB0}">
            <xm:f>NOT(ISERROR(SEARCH("HANDS-ON:",D150)))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D150</xm:sqref>
        </x14:conditionalFormatting>
        <x14:conditionalFormatting xmlns:xm="http://schemas.microsoft.com/office/excel/2006/main">
          <x14:cfRule type="containsText" priority="423" operator="containsText" id="{D158FAE9-A2E3-498B-8E4F-1F299CCA63A8}">
            <xm:f>NOT(ISERROR(SEARCH("HANDS-ON:",D152)))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D152</xm:sqref>
        </x14:conditionalFormatting>
        <x14:conditionalFormatting xmlns:xm="http://schemas.microsoft.com/office/excel/2006/main">
          <x14:cfRule type="containsText" priority="419" operator="containsText" id="{89F2DC66-D20B-4EC4-BFF8-0013E149003C}">
            <xm:f>NOT(ISERROR(SEARCH("HANDS-ON:",D153)))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D153</xm:sqref>
        </x14:conditionalFormatting>
        <x14:conditionalFormatting xmlns:xm="http://schemas.microsoft.com/office/excel/2006/main">
          <x14:cfRule type="containsText" priority="415" operator="containsText" id="{9A8709DB-FAB2-44CB-897F-D316002599D7}">
            <xm:f>NOT(ISERROR(SEARCH("HANDS-ON:",D155)))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D155</xm:sqref>
        </x14:conditionalFormatting>
        <x14:conditionalFormatting xmlns:xm="http://schemas.microsoft.com/office/excel/2006/main">
          <x14:cfRule type="containsText" priority="411" operator="containsText" id="{ADDE1C27-E021-4100-B373-A8AD56B400A9}">
            <xm:f>NOT(ISERROR(SEARCH("HANDS-ON:",D156)))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D156</xm:sqref>
        </x14:conditionalFormatting>
        <x14:conditionalFormatting xmlns:xm="http://schemas.microsoft.com/office/excel/2006/main">
          <x14:cfRule type="containsText" priority="406" operator="containsText" id="{FDE07D81-91C2-40C2-B17C-FAD39D52E26A}">
            <xm:f>NOT(ISERROR(SEARCH("HANDS-ON:",D163)))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D163</xm:sqref>
        </x14:conditionalFormatting>
        <x14:conditionalFormatting xmlns:xm="http://schemas.microsoft.com/office/excel/2006/main">
          <x14:cfRule type="containsText" priority="402" operator="containsText" id="{2B78B8F8-9FE6-4975-944C-4BE133391F2E}">
            <xm:f>NOT(ISERROR(SEARCH("HANDS-ON:",D164)))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D164</xm:sqref>
        </x14:conditionalFormatting>
        <x14:conditionalFormatting xmlns:xm="http://schemas.microsoft.com/office/excel/2006/main">
          <x14:cfRule type="containsText" priority="398" operator="containsText" id="{07F1312F-243C-49DE-9D69-2B90201D7034}">
            <xm:f>NOT(ISERROR(SEARCH("HANDS-ON:",D166)))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D166</xm:sqref>
        </x14:conditionalFormatting>
        <x14:conditionalFormatting xmlns:xm="http://schemas.microsoft.com/office/excel/2006/main">
          <x14:cfRule type="containsText" priority="394" operator="containsText" id="{1F9ACC6B-5D62-400A-A470-0B7E10E68E60}">
            <xm:f>NOT(ISERROR(SEARCH("HANDS-ON:",D167)))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D167</xm:sqref>
        </x14:conditionalFormatting>
        <x14:conditionalFormatting xmlns:xm="http://schemas.microsoft.com/office/excel/2006/main">
          <x14:cfRule type="containsText" priority="390" operator="containsText" id="{714E0C14-C0DB-4F0E-8462-8A172CBFEC91}">
            <xm:f>NOT(ISERROR(SEARCH("HANDS-ON:",D169)))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D169</xm:sqref>
        </x14:conditionalFormatting>
        <x14:conditionalFormatting xmlns:xm="http://schemas.microsoft.com/office/excel/2006/main">
          <x14:cfRule type="containsText" priority="386" operator="containsText" id="{D043B534-5981-40F2-9A27-AD6CE6A5AACF}">
            <xm:f>NOT(ISERROR(SEARCH("HANDS-ON:",D170)))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D170</xm:sqref>
        </x14:conditionalFormatting>
        <x14:conditionalFormatting xmlns:xm="http://schemas.microsoft.com/office/excel/2006/main">
          <x14:cfRule type="containsText" priority="382" operator="containsText" id="{70CB852E-D5FB-487D-84FB-4090F797C061}">
            <xm:f>NOT(ISERROR(SEARCH("HANDS-ON:",D172)))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D172</xm:sqref>
        </x14:conditionalFormatting>
        <x14:conditionalFormatting xmlns:xm="http://schemas.microsoft.com/office/excel/2006/main">
          <x14:cfRule type="containsText" priority="378" operator="containsText" id="{57C303E5-3405-4649-AF65-B41CEC5C1420}">
            <xm:f>NOT(ISERROR(SEARCH("HANDS-ON:",D173)))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D173</xm:sqref>
        </x14:conditionalFormatting>
        <x14:conditionalFormatting xmlns:xm="http://schemas.microsoft.com/office/excel/2006/main">
          <x14:cfRule type="containsText" priority="374" operator="containsText" id="{AC0BAB0A-8B46-4B6D-B6E0-CDC9FA97A047}">
            <xm:f>NOT(ISERROR(SEARCH("HANDS-ON:",D175)))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D175</xm:sqref>
        </x14:conditionalFormatting>
        <x14:conditionalFormatting xmlns:xm="http://schemas.microsoft.com/office/excel/2006/main">
          <x14:cfRule type="containsText" priority="370" operator="containsText" id="{EE48FE93-0A6E-4CC7-A350-6554515ACE73}">
            <xm:f>NOT(ISERROR(SEARCH("HANDS-ON:",D176)))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D176</xm:sqref>
        </x14:conditionalFormatting>
        <x14:conditionalFormatting xmlns:xm="http://schemas.microsoft.com/office/excel/2006/main">
          <x14:cfRule type="containsText" priority="365" operator="containsText" id="{566284B0-693D-4013-9E23-EB78D65F2BE9}">
            <xm:f>NOT(ISERROR(SEARCH("HANDS-ON:",D183)))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D183</xm:sqref>
        </x14:conditionalFormatting>
        <x14:conditionalFormatting xmlns:xm="http://schemas.microsoft.com/office/excel/2006/main">
          <x14:cfRule type="containsText" priority="361" operator="containsText" id="{F155B696-35C4-43A7-8953-7AD134465EAA}">
            <xm:f>NOT(ISERROR(SEARCH("HANDS-ON:",D184)))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D184</xm:sqref>
        </x14:conditionalFormatting>
        <x14:conditionalFormatting xmlns:xm="http://schemas.microsoft.com/office/excel/2006/main">
          <x14:cfRule type="containsText" priority="357" operator="containsText" id="{C5557B98-5073-4DD1-B778-277D7AE639E1}">
            <xm:f>NOT(ISERROR(SEARCH("HANDS-ON:",D186)))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D186</xm:sqref>
        </x14:conditionalFormatting>
        <x14:conditionalFormatting xmlns:xm="http://schemas.microsoft.com/office/excel/2006/main">
          <x14:cfRule type="containsText" priority="353" operator="containsText" id="{84404037-DB1D-4013-AF95-A18E90D40722}">
            <xm:f>NOT(ISERROR(SEARCH("HANDS-ON:",D187)))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D187</xm:sqref>
        </x14:conditionalFormatting>
        <x14:conditionalFormatting xmlns:xm="http://schemas.microsoft.com/office/excel/2006/main">
          <x14:cfRule type="containsText" priority="349" operator="containsText" id="{08AA4626-FA59-4504-99F6-3296946FBD53}">
            <xm:f>NOT(ISERROR(SEARCH("HANDS-ON:",D189)))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D189</xm:sqref>
        </x14:conditionalFormatting>
        <x14:conditionalFormatting xmlns:xm="http://schemas.microsoft.com/office/excel/2006/main">
          <x14:cfRule type="containsText" priority="345" operator="containsText" id="{DB33E238-FD47-45F2-BB32-03CB82AB7EA0}">
            <xm:f>NOT(ISERROR(SEARCH("HANDS-ON:",D190)))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D190</xm:sqref>
        </x14:conditionalFormatting>
        <x14:conditionalFormatting xmlns:xm="http://schemas.microsoft.com/office/excel/2006/main">
          <x14:cfRule type="containsText" priority="341" operator="containsText" id="{8198CC8A-9AAC-4494-A394-398BC975F0CC}">
            <xm:f>NOT(ISERROR(SEARCH("HANDS-ON:",D192)))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D192</xm:sqref>
        </x14:conditionalFormatting>
        <x14:conditionalFormatting xmlns:xm="http://schemas.microsoft.com/office/excel/2006/main">
          <x14:cfRule type="containsText" priority="337" operator="containsText" id="{E6EDFD03-49F0-419F-BA56-20E5F0465BD5}">
            <xm:f>NOT(ISERROR(SEARCH("HANDS-ON:",D193)))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D193</xm:sqref>
        </x14:conditionalFormatting>
        <x14:conditionalFormatting xmlns:xm="http://schemas.microsoft.com/office/excel/2006/main">
          <x14:cfRule type="containsText" priority="333" operator="containsText" id="{E4E33590-C167-4D05-B47A-D260A9E93D2C}">
            <xm:f>NOT(ISERROR(SEARCH("HANDS-ON:",D195)))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D195</xm:sqref>
        </x14:conditionalFormatting>
        <x14:conditionalFormatting xmlns:xm="http://schemas.microsoft.com/office/excel/2006/main">
          <x14:cfRule type="containsText" priority="329" operator="containsText" id="{DE851025-CCBD-4AAE-96F5-9E8C5234A7E8}">
            <xm:f>NOT(ISERROR(SEARCH("HANDS-ON:",D196)))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D196</xm:sqref>
        </x14:conditionalFormatting>
        <x14:conditionalFormatting xmlns:xm="http://schemas.microsoft.com/office/excel/2006/main">
          <x14:cfRule type="containsText" priority="324" operator="containsText" id="{2EA03B8C-165A-46E7-83E6-10CA485A401C}">
            <xm:f>NOT(ISERROR(SEARCH("HANDS-ON:",D203)))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D203</xm:sqref>
        </x14:conditionalFormatting>
        <x14:conditionalFormatting xmlns:xm="http://schemas.microsoft.com/office/excel/2006/main">
          <x14:cfRule type="containsText" priority="320" operator="containsText" id="{51CB071F-655F-4C9D-A77D-21C05E52D252}">
            <xm:f>NOT(ISERROR(SEARCH("HANDS-ON:",D204)))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D204</xm:sqref>
        </x14:conditionalFormatting>
        <x14:conditionalFormatting xmlns:xm="http://schemas.microsoft.com/office/excel/2006/main">
          <x14:cfRule type="containsText" priority="316" operator="containsText" id="{1EE27188-3243-477E-899F-FF0184CD7444}">
            <xm:f>NOT(ISERROR(SEARCH("HANDS-ON:",D206)))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D206</xm:sqref>
        </x14:conditionalFormatting>
        <x14:conditionalFormatting xmlns:xm="http://schemas.microsoft.com/office/excel/2006/main">
          <x14:cfRule type="containsText" priority="312" operator="containsText" id="{0A532EC8-7599-4C89-B5BF-99EAC1CA3AFA}">
            <xm:f>NOT(ISERROR(SEARCH("HANDS-ON:",D207)))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D207</xm:sqref>
        </x14:conditionalFormatting>
        <x14:conditionalFormatting xmlns:xm="http://schemas.microsoft.com/office/excel/2006/main">
          <x14:cfRule type="containsText" priority="308" operator="containsText" id="{E92E435A-97A9-4199-A200-EFA629ADE4AB}">
            <xm:f>NOT(ISERROR(SEARCH("HANDS-ON:",D209)))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D209</xm:sqref>
        </x14:conditionalFormatting>
        <x14:conditionalFormatting xmlns:xm="http://schemas.microsoft.com/office/excel/2006/main">
          <x14:cfRule type="containsText" priority="304" operator="containsText" id="{B9EFDDAD-13D9-4133-82B2-CA192D9AC3BD}">
            <xm:f>NOT(ISERROR(SEARCH("HANDS-ON:",D210)))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D210</xm:sqref>
        </x14:conditionalFormatting>
        <x14:conditionalFormatting xmlns:xm="http://schemas.microsoft.com/office/excel/2006/main">
          <x14:cfRule type="containsText" priority="300" operator="containsText" id="{077178EA-E969-4514-99AD-696E76F92B55}">
            <xm:f>NOT(ISERROR(SEARCH("HANDS-ON:",D212)))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D212</xm:sqref>
        </x14:conditionalFormatting>
        <x14:conditionalFormatting xmlns:xm="http://schemas.microsoft.com/office/excel/2006/main">
          <x14:cfRule type="containsText" priority="296" operator="containsText" id="{7F46426D-7519-4FA3-A8C9-BE1E103ECC86}">
            <xm:f>NOT(ISERROR(SEARCH("HANDS-ON:",D213)))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D213</xm:sqref>
        </x14:conditionalFormatting>
        <x14:conditionalFormatting xmlns:xm="http://schemas.microsoft.com/office/excel/2006/main">
          <x14:cfRule type="containsText" priority="292" operator="containsText" id="{FAFC568E-2E5F-47AF-A959-F04C450EAB10}">
            <xm:f>NOT(ISERROR(SEARCH("HANDS-ON:",D215)))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D215</xm:sqref>
        </x14:conditionalFormatting>
        <x14:conditionalFormatting xmlns:xm="http://schemas.microsoft.com/office/excel/2006/main">
          <x14:cfRule type="containsText" priority="288" operator="containsText" id="{DBAB08A8-A304-4DD4-83EC-92795854EA85}">
            <xm:f>NOT(ISERROR(SEARCH("HANDS-ON:",D216)))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D216</xm:sqref>
        </x14:conditionalFormatting>
        <x14:conditionalFormatting xmlns:xm="http://schemas.microsoft.com/office/excel/2006/main">
          <x14:cfRule type="containsText" priority="283" operator="containsText" id="{FE292D9B-4EF0-45A9-A963-C1E9DA15F2F5}">
            <xm:f>NOT(ISERROR(SEARCH("HANDS-ON:",D223)))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D223</xm:sqref>
        </x14:conditionalFormatting>
        <x14:conditionalFormatting xmlns:xm="http://schemas.microsoft.com/office/excel/2006/main">
          <x14:cfRule type="containsText" priority="279" operator="containsText" id="{4D7778AF-82A1-43D4-A5B4-B48BBE2C1F72}">
            <xm:f>NOT(ISERROR(SEARCH("HANDS-ON:",D224)))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D224</xm:sqref>
        </x14:conditionalFormatting>
        <x14:conditionalFormatting xmlns:xm="http://schemas.microsoft.com/office/excel/2006/main">
          <x14:cfRule type="containsText" priority="275" operator="containsText" id="{CA15D944-7AA6-44F3-92DC-8CB6FC1FA67E}">
            <xm:f>NOT(ISERROR(SEARCH("HANDS-ON:",D226)))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D226</xm:sqref>
        </x14:conditionalFormatting>
        <x14:conditionalFormatting xmlns:xm="http://schemas.microsoft.com/office/excel/2006/main">
          <x14:cfRule type="containsText" priority="271" operator="containsText" id="{BC4ED990-F884-467C-A79C-DDE2DB7D5347}">
            <xm:f>NOT(ISERROR(SEARCH("HANDS-ON:",D227)))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D227</xm:sqref>
        </x14:conditionalFormatting>
        <x14:conditionalFormatting xmlns:xm="http://schemas.microsoft.com/office/excel/2006/main">
          <x14:cfRule type="containsText" priority="267" operator="containsText" id="{EAFDAF66-5205-476B-806A-BC14DF6F9978}">
            <xm:f>NOT(ISERROR(SEARCH("HANDS-ON:",D229)))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D229</xm:sqref>
        </x14:conditionalFormatting>
        <x14:conditionalFormatting xmlns:xm="http://schemas.microsoft.com/office/excel/2006/main">
          <x14:cfRule type="containsText" priority="263" operator="containsText" id="{8875C43D-7F58-47A8-B525-C69F4417FAB5}">
            <xm:f>NOT(ISERROR(SEARCH("HANDS-ON:",D230)))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D230</xm:sqref>
        </x14:conditionalFormatting>
        <x14:conditionalFormatting xmlns:xm="http://schemas.microsoft.com/office/excel/2006/main">
          <x14:cfRule type="containsText" priority="259" operator="containsText" id="{6AD08403-2F0F-4AD4-AC75-3BA47BF5BA23}">
            <xm:f>NOT(ISERROR(SEARCH("HANDS-ON:",D232)))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D232</xm:sqref>
        </x14:conditionalFormatting>
        <x14:conditionalFormatting xmlns:xm="http://schemas.microsoft.com/office/excel/2006/main">
          <x14:cfRule type="containsText" priority="255" operator="containsText" id="{95C2B7F3-DD1B-46E9-905B-0CA80DD2809C}">
            <xm:f>NOT(ISERROR(SEARCH("HANDS-ON:",D233)))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D233</xm:sqref>
        </x14:conditionalFormatting>
        <x14:conditionalFormatting xmlns:xm="http://schemas.microsoft.com/office/excel/2006/main">
          <x14:cfRule type="containsText" priority="251" operator="containsText" id="{740ADBA8-C5D0-46F8-A08C-03EDF5789755}">
            <xm:f>NOT(ISERROR(SEARCH("HANDS-ON:",D235)))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D235</xm:sqref>
        </x14:conditionalFormatting>
        <x14:conditionalFormatting xmlns:xm="http://schemas.microsoft.com/office/excel/2006/main">
          <x14:cfRule type="containsText" priority="247" operator="containsText" id="{2A7C4896-062F-4BD0-A9E0-C5A30CAFE52D}">
            <xm:f>NOT(ISERROR(SEARCH("HANDS-ON:",D236)))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D236</xm:sqref>
        </x14:conditionalFormatting>
        <x14:conditionalFormatting xmlns:xm="http://schemas.microsoft.com/office/excel/2006/main">
          <x14:cfRule type="containsText" priority="242" operator="containsText" id="{0E1D1C34-475F-4B85-9CFA-E9DD6CF57654}">
            <xm:f>NOT(ISERROR(SEARCH("HANDS-ON:",D243)))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D243</xm:sqref>
        </x14:conditionalFormatting>
        <x14:conditionalFormatting xmlns:xm="http://schemas.microsoft.com/office/excel/2006/main">
          <x14:cfRule type="containsText" priority="238" operator="containsText" id="{3601FDF2-7FB1-4AD1-804A-E5C6F399401D}">
            <xm:f>NOT(ISERROR(SEARCH("HANDS-ON:",D244)))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D244</xm:sqref>
        </x14:conditionalFormatting>
        <x14:conditionalFormatting xmlns:xm="http://schemas.microsoft.com/office/excel/2006/main">
          <x14:cfRule type="containsText" priority="234" operator="containsText" id="{D79468AA-2C51-4D29-A369-1B9162A59D7A}">
            <xm:f>NOT(ISERROR(SEARCH("HANDS-ON:",D246)))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D246</xm:sqref>
        </x14:conditionalFormatting>
        <x14:conditionalFormatting xmlns:xm="http://schemas.microsoft.com/office/excel/2006/main">
          <x14:cfRule type="containsText" priority="230" operator="containsText" id="{B277C437-DC0E-420B-ACFF-ADFD78A50E60}">
            <xm:f>NOT(ISERROR(SEARCH("HANDS-ON:",D247)))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D247</xm:sqref>
        </x14:conditionalFormatting>
        <x14:conditionalFormatting xmlns:xm="http://schemas.microsoft.com/office/excel/2006/main">
          <x14:cfRule type="containsText" priority="226" operator="containsText" id="{AB8B349A-287A-43AC-8E37-F21EB6D57BF4}">
            <xm:f>NOT(ISERROR(SEARCH("HANDS-ON:",D249)))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D249</xm:sqref>
        </x14:conditionalFormatting>
        <x14:conditionalFormatting xmlns:xm="http://schemas.microsoft.com/office/excel/2006/main">
          <x14:cfRule type="containsText" priority="222" operator="containsText" id="{AFD29643-FB93-4D1E-A6DA-DE77595DEF81}">
            <xm:f>NOT(ISERROR(SEARCH("HANDS-ON:",D250)))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D250</xm:sqref>
        </x14:conditionalFormatting>
        <x14:conditionalFormatting xmlns:xm="http://schemas.microsoft.com/office/excel/2006/main">
          <x14:cfRule type="containsText" priority="218" operator="containsText" id="{BEFF1785-C05A-49A5-9A8A-4A8BB267DA2C}">
            <xm:f>NOT(ISERROR(SEARCH("HANDS-ON:",D252)))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D252</xm:sqref>
        </x14:conditionalFormatting>
        <x14:conditionalFormatting xmlns:xm="http://schemas.microsoft.com/office/excel/2006/main">
          <x14:cfRule type="containsText" priority="214" operator="containsText" id="{EBB595AD-E396-47A3-B483-BBB225529BB0}">
            <xm:f>NOT(ISERROR(SEARCH("HANDS-ON:",D253)))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D253</xm:sqref>
        </x14:conditionalFormatting>
        <x14:conditionalFormatting xmlns:xm="http://schemas.microsoft.com/office/excel/2006/main">
          <x14:cfRule type="containsText" priority="210" operator="containsText" id="{9BF3CFA8-4522-46AC-970F-41FAE9BC2528}">
            <xm:f>NOT(ISERROR(SEARCH("HANDS-ON:",D255)))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D255</xm:sqref>
        </x14:conditionalFormatting>
        <x14:conditionalFormatting xmlns:xm="http://schemas.microsoft.com/office/excel/2006/main">
          <x14:cfRule type="containsText" priority="206" operator="containsText" id="{991140A1-AB05-4F5F-9E61-E9AD923EBBF8}">
            <xm:f>NOT(ISERROR(SEARCH("HANDS-ON:",D256)))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D256</xm:sqref>
        </x14:conditionalFormatting>
        <x14:conditionalFormatting xmlns:xm="http://schemas.microsoft.com/office/excel/2006/main">
          <x14:cfRule type="containsText" priority="201" operator="containsText" id="{95ED8625-ACF3-454B-99A0-7D28ADFE1B4A}">
            <xm:f>NOT(ISERROR(SEARCH("HANDS-ON:",D263)))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D263</xm:sqref>
        </x14:conditionalFormatting>
        <x14:conditionalFormatting xmlns:xm="http://schemas.microsoft.com/office/excel/2006/main">
          <x14:cfRule type="containsText" priority="197" operator="containsText" id="{508B73A1-E623-4F95-B812-44252D71AD3A}">
            <xm:f>NOT(ISERROR(SEARCH("HANDS-ON:",D264)))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D264</xm:sqref>
        </x14:conditionalFormatting>
        <x14:conditionalFormatting xmlns:xm="http://schemas.microsoft.com/office/excel/2006/main">
          <x14:cfRule type="containsText" priority="193" operator="containsText" id="{88E8EB93-A449-4AB7-AC55-74FF3B7B48D6}">
            <xm:f>NOT(ISERROR(SEARCH("HANDS-ON:",D266)))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D266</xm:sqref>
        </x14:conditionalFormatting>
        <x14:conditionalFormatting xmlns:xm="http://schemas.microsoft.com/office/excel/2006/main">
          <x14:cfRule type="containsText" priority="189" operator="containsText" id="{048A3D3D-0933-49D0-B81B-802302A1135C}">
            <xm:f>NOT(ISERROR(SEARCH("HANDS-ON:",D267)))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D267</xm:sqref>
        </x14:conditionalFormatting>
        <x14:conditionalFormatting xmlns:xm="http://schemas.microsoft.com/office/excel/2006/main">
          <x14:cfRule type="containsText" priority="185" operator="containsText" id="{DE4C79F9-F0E4-4D2A-97BF-2E4739EDBC21}">
            <xm:f>NOT(ISERROR(SEARCH("HANDS-ON:",D269)))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D269</xm:sqref>
        </x14:conditionalFormatting>
        <x14:conditionalFormatting xmlns:xm="http://schemas.microsoft.com/office/excel/2006/main">
          <x14:cfRule type="containsText" priority="181" operator="containsText" id="{0F9A43C0-5419-4C73-9511-3D980E20C970}">
            <xm:f>NOT(ISERROR(SEARCH("HANDS-ON:",D270)))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D270</xm:sqref>
        </x14:conditionalFormatting>
        <x14:conditionalFormatting xmlns:xm="http://schemas.microsoft.com/office/excel/2006/main">
          <x14:cfRule type="containsText" priority="177" operator="containsText" id="{B16B6BF4-D8FB-43A6-9A7E-DEDE28CE5437}">
            <xm:f>NOT(ISERROR(SEARCH("HANDS-ON:",D272)))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D272</xm:sqref>
        </x14:conditionalFormatting>
        <x14:conditionalFormatting xmlns:xm="http://schemas.microsoft.com/office/excel/2006/main">
          <x14:cfRule type="containsText" priority="173" operator="containsText" id="{42CF6686-E8AE-412E-9E87-1527F665C899}">
            <xm:f>NOT(ISERROR(SEARCH("HANDS-ON:",D273)))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D273</xm:sqref>
        </x14:conditionalFormatting>
        <x14:conditionalFormatting xmlns:xm="http://schemas.microsoft.com/office/excel/2006/main">
          <x14:cfRule type="containsText" priority="169" operator="containsText" id="{1D1A1991-F9F3-4B8F-90D7-B1C6DAB9DDEE}">
            <xm:f>NOT(ISERROR(SEARCH("HANDS-ON:",D275)))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D275</xm:sqref>
        </x14:conditionalFormatting>
        <x14:conditionalFormatting xmlns:xm="http://schemas.microsoft.com/office/excel/2006/main">
          <x14:cfRule type="containsText" priority="165" operator="containsText" id="{48E7A5D5-2175-49DE-87A4-1A47364E92C1}">
            <xm:f>NOT(ISERROR(SEARCH("HANDS-ON:",D276)))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D276</xm:sqref>
        </x14:conditionalFormatting>
        <x14:conditionalFormatting xmlns:xm="http://schemas.microsoft.com/office/excel/2006/main">
          <x14:cfRule type="containsText" priority="160" operator="containsText" id="{E1980B25-21B0-43C3-8D7C-92D1B98BF4FD}">
            <xm:f>NOT(ISERROR(SEARCH("HANDS-ON:",D283)))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D283</xm:sqref>
        </x14:conditionalFormatting>
        <x14:conditionalFormatting xmlns:xm="http://schemas.microsoft.com/office/excel/2006/main">
          <x14:cfRule type="containsText" priority="156" operator="containsText" id="{4188C430-967A-4D65-842C-BDAE6049AD62}">
            <xm:f>NOT(ISERROR(SEARCH("HANDS-ON:",D284)))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D284</xm:sqref>
        </x14:conditionalFormatting>
        <x14:conditionalFormatting xmlns:xm="http://schemas.microsoft.com/office/excel/2006/main">
          <x14:cfRule type="containsText" priority="152" operator="containsText" id="{6D155A67-830F-438B-9B38-047840FE7523}">
            <xm:f>NOT(ISERROR(SEARCH("HANDS-ON:",D286)))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D286</xm:sqref>
        </x14:conditionalFormatting>
        <x14:conditionalFormatting xmlns:xm="http://schemas.microsoft.com/office/excel/2006/main">
          <x14:cfRule type="containsText" priority="148" operator="containsText" id="{37CB15FF-182A-4583-9C87-B24FA027FC2F}">
            <xm:f>NOT(ISERROR(SEARCH("HANDS-ON:",D287)))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D287</xm:sqref>
        </x14:conditionalFormatting>
        <x14:conditionalFormatting xmlns:xm="http://schemas.microsoft.com/office/excel/2006/main">
          <x14:cfRule type="containsText" priority="144" operator="containsText" id="{390D1134-0E7A-44C8-A1A5-5D94339E0EE3}">
            <xm:f>NOT(ISERROR(SEARCH("HANDS-ON:",D289)))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D289</xm:sqref>
        </x14:conditionalFormatting>
        <x14:conditionalFormatting xmlns:xm="http://schemas.microsoft.com/office/excel/2006/main">
          <x14:cfRule type="containsText" priority="140" operator="containsText" id="{90B52651-EC17-47FE-99EA-98824E17F744}">
            <xm:f>NOT(ISERROR(SEARCH("HANDS-ON:",D290)))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D290</xm:sqref>
        </x14:conditionalFormatting>
        <x14:conditionalFormatting xmlns:xm="http://schemas.microsoft.com/office/excel/2006/main">
          <x14:cfRule type="containsText" priority="136" operator="containsText" id="{6DFEF93C-D293-4EF1-A9D5-5C49FA06F970}">
            <xm:f>NOT(ISERROR(SEARCH("HANDS-ON:",D292)))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D292</xm:sqref>
        </x14:conditionalFormatting>
        <x14:conditionalFormatting xmlns:xm="http://schemas.microsoft.com/office/excel/2006/main">
          <x14:cfRule type="containsText" priority="132" operator="containsText" id="{910C46B4-518B-4379-B7EB-D6F8E0A0EAFD}">
            <xm:f>NOT(ISERROR(SEARCH("HANDS-ON:",D293)))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D293</xm:sqref>
        </x14:conditionalFormatting>
        <x14:conditionalFormatting xmlns:xm="http://schemas.microsoft.com/office/excel/2006/main">
          <x14:cfRule type="containsText" priority="128" operator="containsText" id="{8666C918-13D0-48B4-8C42-65ADC78B19FF}">
            <xm:f>NOT(ISERROR(SEARCH("HANDS-ON:",D295)))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D295</xm:sqref>
        </x14:conditionalFormatting>
        <x14:conditionalFormatting xmlns:xm="http://schemas.microsoft.com/office/excel/2006/main">
          <x14:cfRule type="containsText" priority="124" operator="containsText" id="{982150BB-FF82-4959-89CC-76AB230EDBA0}">
            <xm:f>NOT(ISERROR(SEARCH("HANDS-ON:",D296)))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D296</xm:sqref>
        </x14:conditionalFormatting>
        <x14:conditionalFormatting xmlns:xm="http://schemas.microsoft.com/office/excel/2006/main">
          <x14:cfRule type="containsText" priority="119" operator="containsText" id="{E2BF42DC-B57B-4529-9AB3-2F1BF48514E0}">
            <xm:f>NOT(ISERROR(SEARCH("HANDS-ON:",D303)))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D303</xm:sqref>
        </x14:conditionalFormatting>
        <x14:conditionalFormatting xmlns:xm="http://schemas.microsoft.com/office/excel/2006/main">
          <x14:cfRule type="containsText" priority="115" operator="containsText" id="{A1C8181D-11F8-4ECF-BAB2-0DA3F00D455C}">
            <xm:f>NOT(ISERROR(SEARCH("HANDS-ON:",D304)))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D304</xm:sqref>
        </x14:conditionalFormatting>
        <x14:conditionalFormatting xmlns:xm="http://schemas.microsoft.com/office/excel/2006/main">
          <x14:cfRule type="containsText" priority="111" operator="containsText" id="{888ACA18-363C-435E-AA9E-0DAD173ABC42}">
            <xm:f>NOT(ISERROR(SEARCH("HANDS-ON:",D306)))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D306</xm:sqref>
        </x14:conditionalFormatting>
        <x14:conditionalFormatting xmlns:xm="http://schemas.microsoft.com/office/excel/2006/main">
          <x14:cfRule type="containsText" priority="107" operator="containsText" id="{65C39DBB-5C29-4064-BA05-940C2D75555F}">
            <xm:f>NOT(ISERROR(SEARCH("HANDS-ON:",D307)))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D307</xm:sqref>
        </x14:conditionalFormatting>
        <x14:conditionalFormatting xmlns:xm="http://schemas.microsoft.com/office/excel/2006/main">
          <x14:cfRule type="containsText" priority="103" operator="containsText" id="{447A01A8-81D6-4BE0-9057-0352B995834B}">
            <xm:f>NOT(ISERROR(SEARCH("HANDS-ON:",D309)))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D309</xm:sqref>
        </x14:conditionalFormatting>
        <x14:conditionalFormatting xmlns:xm="http://schemas.microsoft.com/office/excel/2006/main">
          <x14:cfRule type="containsText" priority="99" operator="containsText" id="{9094947E-B3DB-4AC5-BA28-530EB1BE9C6D}">
            <xm:f>NOT(ISERROR(SEARCH("HANDS-ON:",D310)))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D310</xm:sqref>
        </x14:conditionalFormatting>
        <x14:conditionalFormatting xmlns:xm="http://schemas.microsoft.com/office/excel/2006/main">
          <x14:cfRule type="containsText" priority="95" operator="containsText" id="{8AD3B13D-A7B4-4DCF-90AA-31FD57942065}">
            <xm:f>NOT(ISERROR(SEARCH("HANDS-ON:",D312)))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D312</xm:sqref>
        </x14:conditionalFormatting>
        <x14:conditionalFormatting xmlns:xm="http://schemas.microsoft.com/office/excel/2006/main">
          <x14:cfRule type="containsText" priority="91" operator="containsText" id="{D5907C24-69E8-4923-9C8A-C8BB802F94B7}">
            <xm:f>NOT(ISERROR(SEARCH("HANDS-ON:",D313)))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D313</xm:sqref>
        </x14:conditionalFormatting>
        <x14:conditionalFormatting xmlns:xm="http://schemas.microsoft.com/office/excel/2006/main">
          <x14:cfRule type="containsText" priority="87" operator="containsText" id="{90550393-D3B3-48A0-A3B6-F33B51678E27}">
            <xm:f>NOT(ISERROR(SEARCH("HANDS-ON:",D315)))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D315</xm:sqref>
        </x14:conditionalFormatting>
        <x14:conditionalFormatting xmlns:xm="http://schemas.microsoft.com/office/excel/2006/main">
          <x14:cfRule type="containsText" priority="83" operator="containsText" id="{BAA1E865-09B4-48B8-B1F8-05AD03019F15}">
            <xm:f>NOT(ISERROR(SEARCH("HANDS-ON:",D316)))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D316</xm:sqref>
        </x14:conditionalFormatting>
        <x14:conditionalFormatting xmlns:xm="http://schemas.microsoft.com/office/excel/2006/main">
          <x14:cfRule type="containsText" priority="78" operator="containsText" id="{C81C3FCE-ECAA-40FE-A56E-3B7037CACE2D}">
            <xm:f>NOT(ISERROR(SEARCH("HANDS-ON:",D323)))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D323</xm:sqref>
        </x14:conditionalFormatting>
        <x14:conditionalFormatting xmlns:xm="http://schemas.microsoft.com/office/excel/2006/main">
          <x14:cfRule type="containsText" priority="74" operator="containsText" id="{A03BCE04-F1CA-49F9-90C2-47D8157FAF78}">
            <xm:f>NOT(ISERROR(SEARCH("HANDS-ON:",D324)))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D324</xm:sqref>
        </x14:conditionalFormatting>
        <x14:conditionalFormatting xmlns:xm="http://schemas.microsoft.com/office/excel/2006/main">
          <x14:cfRule type="containsText" priority="70" operator="containsText" id="{DAF85151-D726-43B1-BB41-A2DA6C6250F0}">
            <xm:f>NOT(ISERROR(SEARCH("HANDS-ON:",D326)))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D326</xm:sqref>
        </x14:conditionalFormatting>
        <x14:conditionalFormatting xmlns:xm="http://schemas.microsoft.com/office/excel/2006/main">
          <x14:cfRule type="containsText" priority="66" operator="containsText" id="{64B9B5A3-B269-4885-8ABF-C6C994E46557}">
            <xm:f>NOT(ISERROR(SEARCH("HANDS-ON:",D327)))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D327</xm:sqref>
        </x14:conditionalFormatting>
        <x14:conditionalFormatting xmlns:xm="http://schemas.microsoft.com/office/excel/2006/main">
          <x14:cfRule type="containsText" priority="62" operator="containsText" id="{C130BD57-7BDC-496A-9D75-E7692BC8747C}">
            <xm:f>NOT(ISERROR(SEARCH("HANDS-ON:",D329)))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D329</xm:sqref>
        </x14:conditionalFormatting>
        <x14:conditionalFormatting xmlns:xm="http://schemas.microsoft.com/office/excel/2006/main">
          <x14:cfRule type="containsText" priority="58" operator="containsText" id="{5E9013DD-C1AF-4B10-83F4-6D326E8A6C74}">
            <xm:f>NOT(ISERROR(SEARCH("HANDS-ON:",D330)))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D330</xm:sqref>
        </x14:conditionalFormatting>
        <x14:conditionalFormatting xmlns:xm="http://schemas.microsoft.com/office/excel/2006/main">
          <x14:cfRule type="containsText" priority="54" operator="containsText" id="{0722FE41-341F-4D3C-9B6F-8155E4208A00}">
            <xm:f>NOT(ISERROR(SEARCH("HANDS-ON:",D332)))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D332</xm:sqref>
        </x14:conditionalFormatting>
        <x14:conditionalFormatting xmlns:xm="http://schemas.microsoft.com/office/excel/2006/main">
          <x14:cfRule type="containsText" priority="50" operator="containsText" id="{7AA03856-C187-472D-9F6B-05808F4910B4}">
            <xm:f>NOT(ISERROR(SEARCH("HANDS-ON:",D333)))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D333</xm:sqref>
        </x14:conditionalFormatting>
        <x14:conditionalFormatting xmlns:xm="http://schemas.microsoft.com/office/excel/2006/main">
          <x14:cfRule type="containsText" priority="46" operator="containsText" id="{3F5F8BBB-1608-4934-993F-6A511688ECAC}">
            <xm:f>NOT(ISERROR(SEARCH("HANDS-ON:",D335)))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D335</xm:sqref>
        </x14:conditionalFormatting>
        <x14:conditionalFormatting xmlns:xm="http://schemas.microsoft.com/office/excel/2006/main">
          <x14:cfRule type="containsText" priority="42" operator="containsText" id="{F16D2345-1841-4B6C-825A-94875DEF5774}">
            <xm:f>NOT(ISERROR(SEARCH("HANDS-ON:",D336)))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D336</xm:sqref>
        </x14:conditionalFormatting>
        <x14:conditionalFormatting xmlns:xm="http://schemas.microsoft.com/office/excel/2006/main">
          <x14:cfRule type="containsText" priority="37" operator="containsText" id="{04462156-0E54-4086-B8B4-651BFC0A2E08}">
            <xm:f>NOT(ISERROR(SEARCH("HANDS-ON:",D343)))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D343</xm:sqref>
        </x14:conditionalFormatting>
        <x14:conditionalFormatting xmlns:xm="http://schemas.microsoft.com/office/excel/2006/main">
          <x14:cfRule type="containsText" priority="33" operator="containsText" id="{409209A2-8B0B-4ACD-A8F5-428A5867BF2C}">
            <xm:f>NOT(ISERROR(SEARCH("HANDS-ON:",D344)))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D344</xm:sqref>
        </x14:conditionalFormatting>
        <x14:conditionalFormatting xmlns:xm="http://schemas.microsoft.com/office/excel/2006/main">
          <x14:cfRule type="containsText" priority="29" operator="containsText" id="{649C5077-5E28-476D-B90D-FE17AAAAF142}">
            <xm:f>NOT(ISERROR(SEARCH("HANDS-ON:",D346)))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D346</xm:sqref>
        </x14:conditionalFormatting>
        <x14:conditionalFormatting xmlns:xm="http://schemas.microsoft.com/office/excel/2006/main">
          <x14:cfRule type="containsText" priority="25" operator="containsText" id="{EE5733BC-7176-4171-A934-7A878D06AECC}">
            <xm:f>NOT(ISERROR(SEARCH("HANDS-ON:",D347)))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D347</xm:sqref>
        </x14:conditionalFormatting>
        <x14:conditionalFormatting xmlns:xm="http://schemas.microsoft.com/office/excel/2006/main">
          <x14:cfRule type="containsText" priority="21" operator="containsText" id="{229753A1-10F6-430C-9201-158B03E8032D}">
            <xm:f>NOT(ISERROR(SEARCH("HANDS-ON:",D349)))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D349</xm:sqref>
        </x14:conditionalFormatting>
        <x14:conditionalFormatting xmlns:xm="http://schemas.microsoft.com/office/excel/2006/main">
          <x14:cfRule type="containsText" priority="17" operator="containsText" id="{1097C4BB-2153-456D-98FE-B4EB523EFC28}">
            <xm:f>NOT(ISERROR(SEARCH("HANDS-ON:",D350)))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D350</xm:sqref>
        </x14:conditionalFormatting>
        <x14:conditionalFormatting xmlns:xm="http://schemas.microsoft.com/office/excel/2006/main">
          <x14:cfRule type="containsText" priority="13" operator="containsText" id="{000BF8CE-9411-4EA4-99DA-AE23A4A53850}">
            <xm:f>NOT(ISERROR(SEARCH("HANDS-ON:",D352)))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D352</xm:sqref>
        </x14:conditionalFormatting>
        <x14:conditionalFormatting xmlns:xm="http://schemas.microsoft.com/office/excel/2006/main">
          <x14:cfRule type="containsText" priority="9" operator="containsText" id="{9D34E922-CE92-49DA-9F99-CB87FEA92C3E}">
            <xm:f>NOT(ISERROR(SEARCH("HANDS-ON:",D353)))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D353</xm:sqref>
        </x14:conditionalFormatting>
        <x14:conditionalFormatting xmlns:xm="http://schemas.microsoft.com/office/excel/2006/main">
          <x14:cfRule type="containsText" priority="5" operator="containsText" id="{D8B5F0FD-7D74-4782-BF59-C951509496BB}">
            <xm:f>NOT(ISERROR(SEARCH("HANDS-ON:",D355)))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D355</xm:sqref>
        </x14:conditionalFormatting>
        <x14:conditionalFormatting xmlns:xm="http://schemas.microsoft.com/office/excel/2006/main">
          <x14:cfRule type="containsText" priority="1" operator="containsText" id="{EBF5F4DA-44DF-4BDE-8B45-A4AE270A7305}">
            <xm:f>NOT(ISERROR(SEARCH("HANDS-ON:",D356)))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D356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2EE8-AFC6-4952-8D09-D4B40EBCD80D}">
  <dimension ref="A1:H127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A63" sqref="A63"/>
    </sheetView>
  </sheetViews>
  <sheetFormatPr defaultColWidth="8.88671875" defaultRowHeight="14.4" x14ac:dyDescent="0.3"/>
  <cols>
    <col min="1" max="1" width="7.6640625" style="13" customWidth="1"/>
    <col min="2" max="2" width="9.109375" style="13" hidden="1" customWidth="1"/>
    <col min="3" max="3" width="9.109375" style="13" customWidth="1"/>
    <col min="4" max="4" width="6.6640625" style="13" customWidth="1"/>
    <col min="5" max="5" width="6.6640625" style="13" hidden="1" customWidth="1"/>
    <col min="6" max="6" width="6.6640625" style="13" customWidth="1"/>
    <col min="7" max="7" width="28.33203125" style="14" bestFit="1" customWidth="1"/>
    <col min="8" max="8" width="51.6640625" style="10" customWidth="1"/>
    <col min="9" max="16384" width="8.88671875" style="10"/>
  </cols>
  <sheetData>
    <row r="1" spans="1:8" ht="43.8" thickBot="1" x14ac:dyDescent="0.35">
      <c r="A1" s="31" t="str">
        <f>"In Session "&amp;SUM(A2:A124)&amp;" days"</f>
        <v>In Session 65 days</v>
      </c>
      <c r="B1" s="32"/>
      <c r="C1" s="31" t="s">
        <v>65</v>
      </c>
      <c r="D1" s="32" t="s">
        <v>0</v>
      </c>
      <c r="E1" s="32"/>
      <c r="F1" s="32" t="s">
        <v>2</v>
      </c>
      <c r="G1" s="33" t="s">
        <v>1</v>
      </c>
    </row>
    <row r="2" spans="1:8" x14ac:dyDescent="0.3">
      <c r="A2" s="15">
        <v>0</v>
      </c>
      <c r="B2" s="34">
        <v>0</v>
      </c>
      <c r="C2" s="34">
        <v>1</v>
      </c>
      <c r="D2" s="34" t="str">
        <f t="shared" ref="D2:D65" si="0">IF(A2&lt;&gt;0,B2,"")</f>
        <v/>
      </c>
      <c r="E2" s="34">
        <f>C2</f>
        <v>1</v>
      </c>
      <c r="F2" s="34">
        <f>IF(COUNT(A9:A15)&gt;0,1,0)</f>
        <v>1</v>
      </c>
      <c r="G2" s="26">
        <f>'80 Day Calendar'!K2</f>
        <v>43471</v>
      </c>
      <c r="H2" s="11" t="s">
        <v>12</v>
      </c>
    </row>
    <row r="3" spans="1:8" x14ac:dyDescent="0.3">
      <c r="A3" s="16">
        <v>1</v>
      </c>
      <c r="B3" s="9">
        <f t="shared" ref="B3:B66" si="1">IF(A3=1,B2+1,B2)</f>
        <v>1</v>
      </c>
      <c r="C3" s="9">
        <f>C2+1</f>
        <v>2</v>
      </c>
      <c r="D3" s="9">
        <f t="shared" si="0"/>
        <v>1</v>
      </c>
      <c r="E3" s="9">
        <f t="shared" ref="E3:E66" si="2">C3</f>
        <v>2</v>
      </c>
      <c r="F3" s="9">
        <f>F2</f>
        <v>1</v>
      </c>
      <c r="G3" s="12">
        <f>G2+1</f>
        <v>43472</v>
      </c>
    </row>
    <row r="4" spans="1:8" x14ac:dyDescent="0.3">
      <c r="A4" s="16">
        <v>1</v>
      </c>
      <c r="B4" s="9">
        <f t="shared" si="1"/>
        <v>2</v>
      </c>
      <c r="C4" s="9">
        <f t="shared" ref="C4:C67" si="3">C3+1</f>
        <v>3</v>
      </c>
      <c r="D4" s="9">
        <f t="shared" si="0"/>
        <v>2</v>
      </c>
      <c r="E4" s="9">
        <f t="shared" si="2"/>
        <v>3</v>
      </c>
      <c r="F4" s="9">
        <f t="shared" ref="F4:F8" si="4">F3</f>
        <v>1</v>
      </c>
      <c r="G4" s="12">
        <f t="shared" ref="G4:G67" si="5">G3+1</f>
        <v>43473</v>
      </c>
      <c r="H4" s="11" t="s">
        <v>13</v>
      </c>
    </row>
    <row r="5" spans="1:8" x14ac:dyDescent="0.3">
      <c r="A5" s="16">
        <v>1</v>
      </c>
      <c r="B5" s="9">
        <f t="shared" si="1"/>
        <v>3</v>
      </c>
      <c r="C5" s="9">
        <f t="shared" si="3"/>
        <v>4</v>
      </c>
      <c r="D5" s="9">
        <f t="shared" si="0"/>
        <v>3</v>
      </c>
      <c r="E5" s="9">
        <f t="shared" si="2"/>
        <v>4</v>
      </c>
      <c r="F5" s="9">
        <f t="shared" si="4"/>
        <v>1</v>
      </c>
      <c r="G5" s="12">
        <f t="shared" si="5"/>
        <v>43474</v>
      </c>
    </row>
    <row r="6" spans="1:8" x14ac:dyDescent="0.3">
      <c r="A6" s="16">
        <v>1</v>
      </c>
      <c r="B6" s="9">
        <f t="shared" si="1"/>
        <v>4</v>
      </c>
      <c r="C6" s="9">
        <f t="shared" si="3"/>
        <v>5</v>
      </c>
      <c r="D6" s="9">
        <f t="shared" si="0"/>
        <v>4</v>
      </c>
      <c r="E6" s="9">
        <f t="shared" si="2"/>
        <v>5</v>
      </c>
      <c r="F6" s="9">
        <f t="shared" si="4"/>
        <v>1</v>
      </c>
      <c r="G6" s="12">
        <f t="shared" si="5"/>
        <v>43475</v>
      </c>
    </row>
    <row r="7" spans="1:8" x14ac:dyDescent="0.3">
      <c r="A7" s="16">
        <v>0</v>
      </c>
      <c r="B7" s="9">
        <f t="shared" si="1"/>
        <v>4</v>
      </c>
      <c r="C7" s="9">
        <f t="shared" si="3"/>
        <v>6</v>
      </c>
      <c r="D7" s="9" t="str">
        <f t="shared" si="0"/>
        <v/>
      </c>
      <c r="E7" s="9">
        <f t="shared" si="2"/>
        <v>6</v>
      </c>
      <c r="F7" s="9">
        <f t="shared" si="4"/>
        <v>1</v>
      </c>
      <c r="G7" s="12">
        <f t="shared" si="5"/>
        <v>43476</v>
      </c>
    </row>
    <row r="8" spans="1:8" ht="15" thickBot="1" x14ac:dyDescent="0.35">
      <c r="A8" s="27">
        <v>0</v>
      </c>
      <c r="B8" s="32">
        <f t="shared" si="1"/>
        <v>4</v>
      </c>
      <c r="C8" s="32">
        <f t="shared" si="3"/>
        <v>7</v>
      </c>
      <c r="D8" s="32" t="str">
        <f t="shared" si="0"/>
        <v/>
      </c>
      <c r="E8" s="32">
        <f t="shared" si="2"/>
        <v>7</v>
      </c>
      <c r="F8" s="32">
        <f t="shared" si="4"/>
        <v>1</v>
      </c>
      <c r="G8" s="36">
        <f t="shared" si="5"/>
        <v>43477</v>
      </c>
    </row>
    <row r="9" spans="1:8" x14ac:dyDescent="0.3">
      <c r="A9" s="15">
        <v>0</v>
      </c>
      <c r="B9" s="34">
        <f t="shared" si="1"/>
        <v>4</v>
      </c>
      <c r="C9" s="34">
        <f t="shared" si="3"/>
        <v>8</v>
      </c>
      <c r="D9" s="34" t="str">
        <f t="shared" si="0"/>
        <v/>
      </c>
      <c r="E9" s="34">
        <f>C9</f>
        <v>8</v>
      </c>
      <c r="F9" s="34">
        <f>IF(SUM(A9:A15)&gt;0,F2+1,0)</f>
        <v>2</v>
      </c>
      <c r="G9" s="37">
        <f t="shared" si="5"/>
        <v>43478</v>
      </c>
    </row>
    <row r="10" spans="1:8" x14ac:dyDescent="0.3">
      <c r="A10" s="16">
        <v>1</v>
      </c>
      <c r="B10" s="9">
        <f t="shared" si="1"/>
        <v>5</v>
      </c>
      <c r="C10" s="9">
        <f t="shared" si="3"/>
        <v>9</v>
      </c>
      <c r="D10" s="9">
        <f t="shared" si="0"/>
        <v>5</v>
      </c>
      <c r="E10" s="9">
        <f t="shared" si="2"/>
        <v>9</v>
      </c>
      <c r="F10" s="9">
        <f>F9</f>
        <v>2</v>
      </c>
      <c r="G10" s="12">
        <f t="shared" si="5"/>
        <v>43479</v>
      </c>
    </row>
    <row r="11" spans="1:8" x14ac:dyDescent="0.3">
      <c r="A11" s="16">
        <v>1</v>
      </c>
      <c r="B11" s="9">
        <f t="shared" si="1"/>
        <v>6</v>
      </c>
      <c r="C11" s="9">
        <f t="shared" si="3"/>
        <v>10</v>
      </c>
      <c r="D11" s="9">
        <f t="shared" si="0"/>
        <v>6</v>
      </c>
      <c r="E11" s="9">
        <f t="shared" si="2"/>
        <v>10</v>
      </c>
      <c r="F11" s="9">
        <f t="shared" ref="F11:F15" si="6">F10</f>
        <v>2</v>
      </c>
      <c r="G11" s="12">
        <f t="shared" si="5"/>
        <v>43480</v>
      </c>
    </row>
    <row r="12" spans="1:8" x14ac:dyDescent="0.3">
      <c r="A12" s="16">
        <v>1</v>
      </c>
      <c r="B12" s="9">
        <f t="shared" si="1"/>
        <v>7</v>
      </c>
      <c r="C12" s="9">
        <f t="shared" si="3"/>
        <v>11</v>
      </c>
      <c r="D12" s="9">
        <f t="shared" si="0"/>
        <v>7</v>
      </c>
      <c r="E12" s="9">
        <f t="shared" si="2"/>
        <v>11</v>
      </c>
      <c r="F12" s="9">
        <f t="shared" si="6"/>
        <v>2</v>
      </c>
      <c r="G12" s="12">
        <f t="shared" si="5"/>
        <v>43481</v>
      </c>
    </row>
    <row r="13" spans="1:8" x14ac:dyDescent="0.3">
      <c r="A13" s="16">
        <v>1</v>
      </c>
      <c r="B13" s="9">
        <f t="shared" si="1"/>
        <v>8</v>
      </c>
      <c r="C13" s="9">
        <f t="shared" si="3"/>
        <v>12</v>
      </c>
      <c r="D13" s="9">
        <f t="shared" si="0"/>
        <v>8</v>
      </c>
      <c r="E13" s="9">
        <f t="shared" si="2"/>
        <v>12</v>
      </c>
      <c r="F13" s="9">
        <f t="shared" si="6"/>
        <v>2</v>
      </c>
      <c r="G13" s="12">
        <f t="shared" si="5"/>
        <v>43482</v>
      </c>
    </row>
    <row r="14" spans="1:8" x14ac:dyDescent="0.3">
      <c r="A14" s="16">
        <v>0</v>
      </c>
      <c r="B14" s="9">
        <f t="shared" si="1"/>
        <v>8</v>
      </c>
      <c r="C14" s="9">
        <f t="shared" si="3"/>
        <v>13</v>
      </c>
      <c r="D14" s="9" t="str">
        <f t="shared" si="0"/>
        <v/>
      </c>
      <c r="E14" s="9">
        <f t="shared" si="2"/>
        <v>13</v>
      </c>
      <c r="F14" s="9">
        <f t="shared" si="6"/>
        <v>2</v>
      </c>
      <c r="G14" s="12">
        <f t="shared" si="5"/>
        <v>43483</v>
      </c>
    </row>
    <row r="15" spans="1:8" ht="15" thickBot="1" x14ac:dyDescent="0.35">
      <c r="A15" s="17">
        <v>0</v>
      </c>
      <c r="B15" s="38">
        <f t="shared" si="1"/>
        <v>8</v>
      </c>
      <c r="C15" s="38">
        <f t="shared" si="3"/>
        <v>14</v>
      </c>
      <c r="D15" s="38" t="str">
        <f t="shared" si="0"/>
        <v/>
      </c>
      <c r="E15" s="32">
        <f t="shared" si="2"/>
        <v>14</v>
      </c>
      <c r="F15" s="38">
        <f t="shared" si="6"/>
        <v>2</v>
      </c>
      <c r="G15" s="39">
        <f t="shared" si="5"/>
        <v>43484</v>
      </c>
    </row>
    <row r="16" spans="1:8" x14ac:dyDescent="0.3">
      <c r="A16" s="15">
        <v>0</v>
      </c>
      <c r="B16" s="34">
        <f t="shared" si="1"/>
        <v>8</v>
      </c>
      <c r="C16" s="34">
        <f t="shared" si="3"/>
        <v>15</v>
      </c>
      <c r="D16" s="34" t="str">
        <f t="shared" si="0"/>
        <v/>
      </c>
      <c r="E16" s="34">
        <f t="shared" si="2"/>
        <v>15</v>
      </c>
      <c r="F16" s="34">
        <f>IF(SUM(A16:A22)&gt;0,IF(F9&gt;0,F9+1,F2+1),0)</f>
        <v>3</v>
      </c>
      <c r="G16" s="37">
        <f t="shared" si="5"/>
        <v>43485</v>
      </c>
    </row>
    <row r="17" spans="1:7" x14ac:dyDescent="0.3">
      <c r="A17" s="16">
        <v>0</v>
      </c>
      <c r="B17" s="9">
        <f t="shared" si="1"/>
        <v>8</v>
      </c>
      <c r="C17" s="9">
        <f t="shared" si="3"/>
        <v>16</v>
      </c>
      <c r="D17" s="9" t="str">
        <f t="shared" si="0"/>
        <v/>
      </c>
      <c r="E17" s="9">
        <f t="shared" si="2"/>
        <v>16</v>
      </c>
      <c r="F17" s="9">
        <f>F16</f>
        <v>3</v>
      </c>
      <c r="G17" s="12">
        <f t="shared" si="5"/>
        <v>43486</v>
      </c>
    </row>
    <row r="18" spans="1:7" x14ac:dyDescent="0.3">
      <c r="A18" s="16">
        <v>1</v>
      </c>
      <c r="B18" s="9">
        <f t="shared" si="1"/>
        <v>9</v>
      </c>
      <c r="C18" s="9">
        <f t="shared" si="3"/>
        <v>17</v>
      </c>
      <c r="D18" s="9">
        <f t="shared" si="0"/>
        <v>9</v>
      </c>
      <c r="E18" s="9">
        <f t="shared" si="2"/>
        <v>17</v>
      </c>
      <c r="F18" s="9">
        <f t="shared" ref="F18:F22" si="7">F17</f>
        <v>3</v>
      </c>
      <c r="G18" s="12">
        <f t="shared" si="5"/>
        <v>43487</v>
      </c>
    </row>
    <row r="19" spans="1:7" x14ac:dyDescent="0.3">
      <c r="A19" s="16">
        <v>1</v>
      </c>
      <c r="B19" s="9">
        <f t="shared" si="1"/>
        <v>10</v>
      </c>
      <c r="C19" s="9">
        <f t="shared" si="3"/>
        <v>18</v>
      </c>
      <c r="D19" s="9">
        <f t="shared" si="0"/>
        <v>10</v>
      </c>
      <c r="E19" s="9">
        <f t="shared" si="2"/>
        <v>18</v>
      </c>
      <c r="F19" s="9">
        <f t="shared" si="7"/>
        <v>3</v>
      </c>
      <c r="G19" s="12">
        <f t="shared" si="5"/>
        <v>43488</v>
      </c>
    </row>
    <row r="20" spans="1:7" x14ac:dyDescent="0.3">
      <c r="A20" s="16">
        <v>1</v>
      </c>
      <c r="B20" s="9">
        <f t="shared" si="1"/>
        <v>11</v>
      </c>
      <c r="C20" s="9">
        <f t="shared" si="3"/>
        <v>19</v>
      </c>
      <c r="D20" s="9">
        <f t="shared" si="0"/>
        <v>11</v>
      </c>
      <c r="E20" s="9">
        <f t="shared" si="2"/>
        <v>19</v>
      </c>
      <c r="F20" s="9">
        <f t="shared" si="7"/>
        <v>3</v>
      </c>
      <c r="G20" s="12">
        <f t="shared" si="5"/>
        <v>43489</v>
      </c>
    </row>
    <row r="21" spans="1:7" x14ac:dyDescent="0.3">
      <c r="A21" s="16">
        <v>0</v>
      </c>
      <c r="B21" s="9">
        <f t="shared" si="1"/>
        <v>11</v>
      </c>
      <c r="C21" s="9">
        <f t="shared" si="3"/>
        <v>20</v>
      </c>
      <c r="D21" s="9" t="str">
        <f t="shared" si="0"/>
        <v/>
      </c>
      <c r="E21" s="9">
        <f t="shared" si="2"/>
        <v>20</v>
      </c>
      <c r="F21" s="9">
        <f t="shared" si="7"/>
        <v>3</v>
      </c>
      <c r="G21" s="12">
        <f t="shared" si="5"/>
        <v>43490</v>
      </c>
    </row>
    <row r="22" spans="1:7" ht="15" thickBot="1" x14ac:dyDescent="0.35">
      <c r="A22" s="17">
        <v>0</v>
      </c>
      <c r="B22" s="38">
        <f t="shared" si="1"/>
        <v>11</v>
      </c>
      <c r="C22" s="38">
        <f t="shared" si="3"/>
        <v>21</v>
      </c>
      <c r="D22" s="38" t="str">
        <f t="shared" si="0"/>
        <v/>
      </c>
      <c r="E22" s="38">
        <f t="shared" si="2"/>
        <v>21</v>
      </c>
      <c r="F22" s="38">
        <f t="shared" si="7"/>
        <v>3</v>
      </c>
      <c r="G22" s="39">
        <f t="shared" si="5"/>
        <v>43491</v>
      </c>
    </row>
    <row r="23" spans="1:7" x14ac:dyDescent="0.3">
      <c r="A23" s="15">
        <v>0</v>
      </c>
      <c r="B23" s="34">
        <f t="shared" si="1"/>
        <v>11</v>
      </c>
      <c r="C23" s="34">
        <f t="shared" si="3"/>
        <v>22</v>
      </c>
      <c r="D23" s="34" t="str">
        <f t="shared" si="0"/>
        <v/>
      </c>
      <c r="E23" s="34">
        <f t="shared" si="2"/>
        <v>22</v>
      </c>
      <c r="F23" s="34">
        <f>IF(SUM(A23:A29)&gt;0,IF(F16&gt;0,F16+1,F9+1),0)</f>
        <v>4</v>
      </c>
      <c r="G23" s="37">
        <f t="shared" si="5"/>
        <v>43492</v>
      </c>
    </row>
    <row r="24" spans="1:7" x14ac:dyDescent="0.3">
      <c r="A24" s="16">
        <v>1</v>
      </c>
      <c r="B24" s="9">
        <f t="shared" si="1"/>
        <v>12</v>
      </c>
      <c r="C24" s="9">
        <f t="shared" si="3"/>
        <v>23</v>
      </c>
      <c r="D24" s="9">
        <f t="shared" si="0"/>
        <v>12</v>
      </c>
      <c r="E24" s="9">
        <f t="shared" si="2"/>
        <v>23</v>
      </c>
      <c r="F24" s="9">
        <f>F23</f>
        <v>4</v>
      </c>
      <c r="G24" s="12">
        <f t="shared" si="5"/>
        <v>43493</v>
      </c>
    </row>
    <row r="25" spans="1:7" x14ac:dyDescent="0.3">
      <c r="A25" s="16">
        <v>1</v>
      </c>
      <c r="B25" s="9">
        <f t="shared" si="1"/>
        <v>13</v>
      </c>
      <c r="C25" s="9">
        <f t="shared" si="3"/>
        <v>24</v>
      </c>
      <c r="D25" s="9">
        <f t="shared" si="0"/>
        <v>13</v>
      </c>
      <c r="E25" s="9">
        <f t="shared" si="2"/>
        <v>24</v>
      </c>
      <c r="F25" s="9">
        <f t="shared" ref="F25:F29" si="8">F24</f>
        <v>4</v>
      </c>
      <c r="G25" s="12">
        <f t="shared" si="5"/>
        <v>43494</v>
      </c>
    </row>
    <row r="26" spans="1:7" x14ac:dyDescent="0.3">
      <c r="A26" s="16">
        <v>1</v>
      </c>
      <c r="B26" s="9">
        <f t="shared" si="1"/>
        <v>14</v>
      </c>
      <c r="C26" s="9">
        <f t="shared" si="3"/>
        <v>25</v>
      </c>
      <c r="D26" s="9">
        <f t="shared" si="0"/>
        <v>14</v>
      </c>
      <c r="E26" s="9">
        <f t="shared" si="2"/>
        <v>25</v>
      </c>
      <c r="F26" s="9">
        <f t="shared" si="8"/>
        <v>4</v>
      </c>
      <c r="G26" s="12">
        <f t="shared" si="5"/>
        <v>43495</v>
      </c>
    </row>
    <row r="27" spans="1:7" x14ac:dyDescent="0.3">
      <c r="A27" s="16">
        <v>1</v>
      </c>
      <c r="B27" s="9">
        <f t="shared" si="1"/>
        <v>15</v>
      </c>
      <c r="C27" s="9">
        <f t="shared" si="3"/>
        <v>26</v>
      </c>
      <c r="D27" s="9">
        <f t="shared" si="0"/>
        <v>15</v>
      </c>
      <c r="E27" s="9">
        <f t="shared" si="2"/>
        <v>26</v>
      </c>
      <c r="F27" s="9">
        <f t="shared" si="8"/>
        <v>4</v>
      </c>
      <c r="G27" s="12">
        <f t="shared" si="5"/>
        <v>43496</v>
      </c>
    </row>
    <row r="28" spans="1:7" x14ac:dyDescent="0.3">
      <c r="A28" s="16">
        <v>0</v>
      </c>
      <c r="B28" s="9">
        <f t="shared" si="1"/>
        <v>15</v>
      </c>
      <c r="C28" s="9">
        <f t="shared" si="3"/>
        <v>27</v>
      </c>
      <c r="D28" s="9" t="str">
        <f t="shared" si="0"/>
        <v/>
      </c>
      <c r="E28" s="9">
        <f t="shared" si="2"/>
        <v>27</v>
      </c>
      <c r="F28" s="9">
        <f t="shared" si="8"/>
        <v>4</v>
      </c>
      <c r="G28" s="12">
        <f t="shared" si="5"/>
        <v>43497</v>
      </c>
    </row>
    <row r="29" spans="1:7" ht="15" thickBot="1" x14ac:dyDescent="0.35">
      <c r="A29" s="17">
        <v>0</v>
      </c>
      <c r="B29" s="38">
        <f t="shared" si="1"/>
        <v>15</v>
      </c>
      <c r="C29" s="38">
        <f t="shared" si="3"/>
        <v>28</v>
      </c>
      <c r="D29" s="38" t="str">
        <f t="shared" si="0"/>
        <v/>
      </c>
      <c r="E29" s="38">
        <f t="shared" si="2"/>
        <v>28</v>
      </c>
      <c r="F29" s="38">
        <f t="shared" si="8"/>
        <v>4</v>
      </c>
      <c r="G29" s="39">
        <f t="shared" si="5"/>
        <v>43498</v>
      </c>
    </row>
    <row r="30" spans="1:7" x14ac:dyDescent="0.3">
      <c r="A30" s="15">
        <v>0</v>
      </c>
      <c r="B30" s="34">
        <f t="shared" si="1"/>
        <v>15</v>
      </c>
      <c r="C30" s="34">
        <f t="shared" si="3"/>
        <v>29</v>
      </c>
      <c r="D30" s="34" t="str">
        <f t="shared" si="0"/>
        <v/>
      </c>
      <c r="E30" s="34">
        <f t="shared" si="2"/>
        <v>29</v>
      </c>
      <c r="F30" s="34">
        <f>IF(SUM(A30:A36)&gt;0,IF(F23&gt;0,F23+1,F16+1),0)</f>
        <v>5</v>
      </c>
      <c r="G30" s="37">
        <f t="shared" si="5"/>
        <v>43499</v>
      </c>
    </row>
    <row r="31" spans="1:7" x14ac:dyDescent="0.3">
      <c r="A31" s="16">
        <v>1</v>
      </c>
      <c r="B31" s="9">
        <f t="shared" si="1"/>
        <v>16</v>
      </c>
      <c r="C31" s="9">
        <f t="shared" si="3"/>
        <v>30</v>
      </c>
      <c r="D31" s="9">
        <f t="shared" si="0"/>
        <v>16</v>
      </c>
      <c r="E31" s="9">
        <f t="shared" si="2"/>
        <v>30</v>
      </c>
      <c r="F31" s="9">
        <f>F30</f>
        <v>5</v>
      </c>
      <c r="G31" s="12">
        <f t="shared" si="5"/>
        <v>43500</v>
      </c>
    </row>
    <row r="32" spans="1:7" x14ac:dyDescent="0.3">
      <c r="A32" s="16">
        <v>1</v>
      </c>
      <c r="B32" s="9">
        <f t="shared" si="1"/>
        <v>17</v>
      </c>
      <c r="C32" s="9">
        <f t="shared" si="3"/>
        <v>31</v>
      </c>
      <c r="D32" s="9">
        <f t="shared" si="0"/>
        <v>17</v>
      </c>
      <c r="E32" s="9">
        <f t="shared" si="2"/>
        <v>31</v>
      </c>
      <c r="F32" s="9">
        <f t="shared" ref="F32:F36" si="9">F31</f>
        <v>5</v>
      </c>
      <c r="G32" s="12">
        <f t="shared" si="5"/>
        <v>43501</v>
      </c>
    </row>
    <row r="33" spans="1:7" x14ac:dyDescent="0.3">
      <c r="A33" s="16">
        <v>1</v>
      </c>
      <c r="B33" s="9">
        <f t="shared" si="1"/>
        <v>18</v>
      </c>
      <c r="C33" s="9">
        <f t="shared" si="3"/>
        <v>32</v>
      </c>
      <c r="D33" s="9">
        <f t="shared" si="0"/>
        <v>18</v>
      </c>
      <c r="E33" s="9">
        <f t="shared" si="2"/>
        <v>32</v>
      </c>
      <c r="F33" s="9">
        <f t="shared" si="9"/>
        <v>5</v>
      </c>
      <c r="G33" s="12">
        <f t="shared" si="5"/>
        <v>43502</v>
      </c>
    </row>
    <row r="34" spans="1:7" x14ac:dyDescent="0.3">
      <c r="A34" s="16">
        <v>1</v>
      </c>
      <c r="B34" s="9">
        <f t="shared" si="1"/>
        <v>19</v>
      </c>
      <c r="C34" s="9">
        <f t="shared" si="3"/>
        <v>33</v>
      </c>
      <c r="D34" s="9">
        <f t="shared" si="0"/>
        <v>19</v>
      </c>
      <c r="E34" s="9">
        <f t="shared" si="2"/>
        <v>33</v>
      </c>
      <c r="F34" s="9">
        <f t="shared" si="9"/>
        <v>5</v>
      </c>
      <c r="G34" s="12">
        <f t="shared" si="5"/>
        <v>43503</v>
      </c>
    </row>
    <row r="35" spans="1:7" x14ac:dyDescent="0.3">
      <c r="A35" s="16">
        <v>0</v>
      </c>
      <c r="B35" s="9">
        <f t="shared" si="1"/>
        <v>19</v>
      </c>
      <c r="C35" s="9">
        <f t="shared" si="3"/>
        <v>34</v>
      </c>
      <c r="D35" s="9" t="str">
        <f t="shared" si="0"/>
        <v/>
      </c>
      <c r="E35" s="9">
        <f t="shared" si="2"/>
        <v>34</v>
      </c>
      <c r="F35" s="9">
        <f t="shared" si="9"/>
        <v>5</v>
      </c>
      <c r="G35" s="12">
        <f t="shared" si="5"/>
        <v>43504</v>
      </c>
    </row>
    <row r="36" spans="1:7" ht="15" thickBot="1" x14ac:dyDescent="0.35">
      <c r="A36" s="17">
        <v>0</v>
      </c>
      <c r="B36" s="38">
        <f t="shared" si="1"/>
        <v>19</v>
      </c>
      <c r="C36" s="38">
        <f t="shared" si="3"/>
        <v>35</v>
      </c>
      <c r="D36" s="38" t="str">
        <f t="shared" si="0"/>
        <v/>
      </c>
      <c r="E36" s="38">
        <f t="shared" si="2"/>
        <v>35</v>
      </c>
      <c r="F36" s="38">
        <f t="shared" si="9"/>
        <v>5</v>
      </c>
      <c r="G36" s="39">
        <f t="shared" si="5"/>
        <v>43505</v>
      </c>
    </row>
    <row r="37" spans="1:7" x14ac:dyDescent="0.3">
      <c r="A37" s="15">
        <v>0</v>
      </c>
      <c r="B37" s="34">
        <f t="shared" si="1"/>
        <v>19</v>
      </c>
      <c r="C37" s="34">
        <f t="shared" si="3"/>
        <v>36</v>
      </c>
      <c r="D37" s="34" t="str">
        <f t="shared" si="0"/>
        <v/>
      </c>
      <c r="E37" s="34">
        <f t="shared" si="2"/>
        <v>36</v>
      </c>
      <c r="F37" s="34">
        <f>IF(SUM(A37:A43)&gt;0,IF(F30&gt;0,F30+1,F23+1),0)</f>
        <v>6</v>
      </c>
      <c r="G37" s="37">
        <f t="shared" si="5"/>
        <v>43506</v>
      </c>
    </row>
    <row r="38" spans="1:7" x14ac:dyDescent="0.3">
      <c r="A38" s="16">
        <v>1</v>
      </c>
      <c r="B38" s="9">
        <f t="shared" si="1"/>
        <v>20</v>
      </c>
      <c r="C38" s="9">
        <f t="shared" si="3"/>
        <v>37</v>
      </c>
      <c r="D38" s="9">
        <f t="shared" si="0"/>
        <v>20</v>
      </c>
      <c r="E38" s="9">
        <f t="shared" si="2"/>
        <v>37</v>
      </c>
      <c r="F38" s="9">
        <f>F37</f>
        <v>6</v>
      </c>
      <c r="G38" s="12">
        <f t="shared" si="5"/>
        <v>43507</v>
      </c>
    </row>
    <row r="39" spans="1:7" x14ac:dyDescent="0.3">
      <c r="A39" s="16">
        <v>1</v>
      </c>
      <c r="B39" s="9">
        <f t="shared" si="1"/>
        <v>21</v>
      </c>
      <c r="C39" s="9">
        <f t="shared" si="3"/>
        <v>38</v>
      </c>
      <c r="D39" s="9">
        <f t="shared" si="0"/>
        <v>21</v>
      </c>
      <c r="E39" s="9">
        <f t="shared" si="2"/>
        <v>38</v>
      </c>
      <c r="F39" s="9">
        <f t="shared" ref="F39:F43" si="10">F38</f>
        <v>6</v>
      </c>
      <c r="G39" s="12">
        <f t="shared" si="5"/>
        <v>43508</v>
      </c>
    </row>
    <row r="40" spans="1:7" x14ac:dyDescent="0.3">
      <c r="A40" s="16">
        <v>1</v>
      </c>
      <c r="B40" s="9">
        <f t="shared" si="1"/>
        <v>22</v>
      </c>
      <c r="C40" s="9">
        <f t="shared" si="3"/>
        <v>39</v>
      </c>
      <c r="D40" s="9">
        <f t="shared" si="0"/>
        <v>22</v>
      </c>
      <c r="E40" s="9">
        <f t="shared" si="2"/>
        <v>39</v>
      </c>
      <c r="F40" s="9">
        <f t="shared" si="10"/>
        <v>6</v>
      </c>
      <c r="G40" s="12">
        <f t="shared" si="5"/>
        <v>43509</v>
      </c>
    </row>
    <row r="41" spans="1:7" x14ac:dyDescent="0.3">
      <c r="A41" s="16">
        <v>1</v>
      </c>
      <c r="B41" s="9">
        <f t="shared" si="1"/>
        <v>23</v>
      </c>
      <c r="C41" s="9">
        <f t="shared" si="3"/>
        <v>40</v>
      </c>
      <c r="D41" s="9">
        <f t="shared" si="0"/>
        <v>23</v>
      </c>
      <c r="E41" s="9">
        <f t="shared" si="2"/>
        <v>40</v>
      </c>
      <c r="F41" s="9">
        <f t="shared" si="10"/>
        <v>6</v>
      </c>
      <c r="G41" s="12">
        <f t="shared" si="5"/>
        <v>43510</v>
      </c>
    </row>
    <row r="42" spans="1:7" x14ac:dyDescent="0.3">
      <c r="A42" s="16">
        <v>0</v>
      </c>
      <c r="B42" s="9">
        <f t="shared" si="1"/>
        <v>23</v>
      </c>
      <c r="C42" s="9">
        <f t="shared" si="3"/>
        <v>41</v>
      </c>
      <c r="D42" s="9" t="str">
        <f t="shared" si="0"/>
        <v/>
      </c>
      <c r="E42" s="9">
        <f t="shared" si="2"/>
        <v>41</v>
      </c>
      <c r="F42" s="9">
        <f t="shared" si="10"/>
        <v>6</v>
      </c>
      <c r="G42" s="12">
        <f t="shared" si="5"/>
        <v>43511</v>
      </c>
    </row>
    <row r="43" spans="1:7" ht="15" thickBot="1" x14ac:dyDescent="0.35">
      <c r="A43" s="17">
        <v>0</v>
      </c>
      <c r="B43" s="38">
        <f t="shared" si="1"/>
        <v>23</v>
      </c>
      <c r="C43" s="38">
        <f t="shared" si="3"/>
        <v>42</v>
      </c>
      <c r="D43" s="38" t="str">
        <f t="shared" si="0"/>
        <v/>
      </c>
      <c r="E43" s="38">
        <f t="shared" si="2"/>
        <v>42</v>
      </c>
      <c r="F43" s="38">
        <f t="shared" si="10"/>
        <v>6</v>
      </c>
      <c r="G43" s="39">
        <f t="shared" si="5"/>
        <v>43512</v>
      </c>
    </row>
    <row r="44" spans="1:7" x14ac:dyDescent="0.3">
      <c r="A44" s="15">
        <v>0</v>
      </c>
      <c r="B44" s="34">
        <f t="shared" si="1"/>
        <v>23</v>
      </c>
      <c r="C44" s="34">
        <f t="shared" si="3"/>
        <v>43</v>
      </c>
      <c r="D44" s="34" t="str">
        <f t="shared" si="0"/>
        <v/>
      </c>
      <c r="E44" s="34">
        <f t="shared" si="2"/>
        <v>43</v>
      </c>
      <c r="F44" s="34">
        <f>IF(SUM(A44:A50)&gt;0,IF(F37&gt;0,F37+1,F30+1),0)</f>
        <v>7</v>
      </c>
      <c r="G44" s="37">
        <f t="shared" si="5"/>
        <v>43513</v>
      </c>
    </row>
    <row r="45" spans="1:7" x14ac:dyDescent="0.3">
      <c r="A45" s="16">
        <v>0</v>
      </c>
      <c r="B45" s="9">
        <f t="shared" si="1"/>
        <v>23</v>
      </c>
      <c r="C45" s="9">
        <f t="shared" si="3"/>
        <v>44</v>
      </c>
      <c r="D45" s="9" t="str">
        <f t="shared" si="0"/>
        <v/>
      </c>
      <c r="E45" s="9">
        <f t="shared" si="2"/>
        <v>44</v>
      </c>
      <c r="F45" s="9">
        <f>F44</f>
        <v>7</v>
      </c>
      <c r="G45" s="12">
        <f t="shared" si="5"/>
        <v>43514</v>
      </c>
    </row>
    <row r="46" spans="1:7" x14ac:dyDescent="0.3">
      <c r="A46" s="16">
        <v>1</v>
      </c>
      <c r="B46" s="9">
        <f t="shared" si="1"/>
        <v>24</v>
      </c>
      <c r="C46" s="9">
        <f t="shared" si="3"/>
        <v>45</v>
      </c>
      <c r="D46" s="9">
        <f t="shared" si="0"/>
        <v>24</v>
      </c>
      <c r="E46" s="9">
        <f t="shared" si="2"/>
        <v>45</v>
      </c>
      <c r="F46" s="9">
        <f t="shared" ref="F46:F50" si="11">F45</f>
        <v>7</v>
      </c>
      <c r="G46" s="12">
        <f t="shared" si="5"/>
        <v>43515</v>
      </c>
    </row>
    <row r="47" spans="1:7" x14ac:dyDescent="0.3">
      <c r="A47" s="16">
        <v>1</v>
      </c>
      <c r="B47" s="9">
        <f t="shared" si="1"/>
        <v>25</v>
      </c>
      <c r="C47" s="9">
        <f t="shared" si="3"/>
        <v>46</v>
      </c>
      <c r="D47" s="9">
        <f t="shared" si="0"/>
        <v>25</v>
      </c>
      <c r="E47" s="9">
        <f t="shared" si="2"/>
        <v>46</v>
      </c>
      <c r="F47" s="9">
        <f t="shared" si="11"/>
        <v>7</v>
      </c>
      <c r="G47" s="12">
        <f t="shared" si="5"/>
        <v>43516</v>
      </c>
    </row>
    <row r="48" spans="1:7" x14ac:dyDescent="0.3">
      <c r="A48" s="16">
        <v>1</v>
      </c>
      <c r="B48" s="9">
        <f t="shared" si="1"/>
        <v>26</v>
      </c>
      <c r="C48" s="9">
        <f t="shared" si="3"/>
        <v>47</v>
      </c>
      <c r="D48" s="9">
        <f t="shared" si="0"/>
        <v>26</v>
      </c>
      <c r="E48" s="9">
        <f t="shared" si="2"/>
        <v>47</v>
      </c>
      <c r="F48" s="9">
        <f t="shared" si="11"/>
        <v>7</v>
      </c>
      <c r="G48" s="12">
        <f t="shared" si="5"/>
        <v>43517</v>
      </c>
    </row>
    <row r="49" spans="1:7" x14ac:dyDescent="0.3">
      <c r="A49" s="16">
        <v>0</v>
      </c>
      <c r="B49" s="9">
        <f t="shared" si="1"/>
        <v>26</v>
      </c>
      <c r="C49" s="9">
        <f t="shared" si="3"/>
        <v>48</v>
      </c>
      <c r="D49" s="9" t="str">
        <f t="shared" si="0"/>
        <v/>
      </c>
      <c r="E49" s="9">
        <f t="shared" si="2"/>
        <v>48</v>
      </c>
      <c r="F49" s="9">
        <f t="shared" si="11"/>
        <v>7</v>
      </c>
      <c r="G49" s="12">
        <f t="shared" si="5"/>
        <v>43518</v>
      </c>
    </row>
    <row r="50" spans="1:7" ht="15" thickBot="1" x14ac:dyDescent="0.35">
      <c r="A50" s="17">
        <v>0</v>
      </c>
      <c r="B50" s="38">
        <f t="shared" si="1"/>
        <v>26</v>
      </c>
      <c r="C50" s="38">
        <f t="shared" si="3"/>
        <v>49</v>
      </c>
      <c r="D50" s="38" t="str">
        <f t="shared" si="0"/>
        <v/>
      </c>
      <c r="E50" s="38">
        <f t="shared" si="2"/>
        <v>49</v>
      </c>
      <c r="F50" s="38">
        <f t="shared" si="11"/>
        <v>7</v>
      </c>
      <c r="G50" s="39">
        <f t="shared" si="5"/>
        <v>43519</v>
      </c>
    </row>
    <row r="51" spans="1:7" x14ac:dyDescent="0.3">
      <c r="A51" s="15">
        <v>0</v>
      </c>
      <c r="B51" s="34">
        <f t="shared" si="1"/>
        <v>26</v>
      </c>
      <c r="C51" s="34">
        <f t="shared" si="3"/>
        <v>50</v>
      </c>
      <c r="D51" s="34" t="str">
        <f t="shared" si="0"/>
        <v/>
      </c>
      <c r="E51" s="34">
        <f t="shared" si="2"/>
        <v>50</v>
      </c>
      <c r="F51" s="34">
        <f>IF(SUM(A51:A57)&gt;0,IF(F44&gt;0,F44+1,F37+1),0)</f>
        <v>8</v>
      </c>
      <c r="G51" s="37">
        <f t="shared" si="5"/>
        <v>43520</v>
      </c>
    </row>
    <row r="52" spans="1:7" x14ac:dyDescent="0.3">
      <c r="A52" s="16">
        <v>1</v>
      </c>
      <c r="B52" s="9">
        <f t="shared" si="1"/>
        <v>27</v>
      </c>
      <c r="C52" s="9">
        <f t="shared" si="3"/>
        <v>51</v>
      </c>
      <c r="D52" s="9">
        <f t="shared" si="0"/>
        <v>27</v>
      </c>
      <c r="E52" s="9">
        <f t="shared" si="2"/>
        <v>51</v>
      </c>
      <c r="F52" s="9">
        <f>F51</f>
        <v>8</v>
      </c>
      <c r="G52" s="12">
        <f t="shared" si="5"/>
        <v>43521</v>
      </c>
    </row>
    <row r="53" spans="1:7" x14ac:dyDescent="0.3">
      <c r="A53" s="16">
        <v>1</v>
      </c>
      <c r="B53" s="9">
        <f t="shared" si="1"/>
        <v>28</v>
      </c>
      <c r="C53" s="9">
        <f t="shared" si="3"/>
        <v>52</v>
      </c>
      <c r="D53" s="9">
        <f t="shared" si="0"/>
        <v>28</v>
      </c>
      <c r="E53" s="9">
        <f t="shared" si="2"/>
        <v>52</v>
      </c>
      <c r="F53" s="9">
        <f t="shared" ref="F53:F57" si="12">F52</f>
        <v>8</v>
      </c>
      <c r="G53" s="12">
        <f t="shared" si="5"/>
        <v>43522</v>
      </c>
    </row>
    <row r="54" spans="1:7" x14ac:dyDescent="0.3">
      <c r="A54" s="16">
        <v>1</v>
      </c>
      <c r="B54" s="9">
        <f t="shared" si="1"/>
        <v>29</v>
      </c>
      <c r="C54" s="9">
        <f t="shared" si="3"/>
        <v>53</v>
      </c>
      <c r="D54" s="9">
        <f t="shared" si="0"/>
        <v>29</v>
      </c>
      <c r="E54" s="9">
        <f t="shared" si="2"/>
        <v>53</v>
      </c>
      <c r="F54" s="9">
        <f t="shared" si="12"/>
        <v>8</v>
      </c>
      <c r="G54" s="12">
        <f t="shared" si="5"/>
        <v>43523</v>
      </c>
    </row>
    <row r="55" spans="1:7" x14ac:dyDescent="0.3">
      <c r="A55" s="16">
        <v>1</v>
      </c>
      <c r="B55" s="9">
        <f t="shared" si="1"/>
        <v>30</v>
      </c>
      <c r="C55" s="9">
        <f t="shared" si="3"/>
        <v>54</v>
      </c>
      <c r="D55" s="9">
        <f t="shared" si="0"/>
        <v>30</v>
      </c>
      <c r="E55" s="9">
        <f t="shared" si="2"/>
        <v>54</v>
      </c>
      <c r="F55" s="9">
        <f t="shared" si="12"/>
        <v>8</v>
      </c>
      <c r="G55" s="12">
        <f t="shared" si="5"/>
        <v>43524</v>
      </c>
    </row>
    <row r="56" spans="1:7" x14ac:dyDescent="0.3">
      <c r="A56" s="16">
        <v>0</v>
      </c>
      <c r="B56" s="9">
        <f t="shared" si="1"/>
        <v>30</v>
      </c>
      <c r="C56" s="9">
        <f t="shared" si="3"/>
        <v>55</v>
      </c>
      <c r="D56" s="9" t="str">
        <f t="shared" si="0"/>
        <v/>
      </c>
      <c r="E56" s="9">
        <f t="shared" si="2"/>
        <v>55</v>
      </c>
      <c r="F56" s="9">
        <f t="shared" si="12"/>
        <v>8</v>
      </c>
      <c r="G56" s="12">
        <f t="shared" si="5"/>
        <v>43525</v>
      </c>
    </row>
    <row r="57" spans="1:7" ht="15" thickBot="1" x14ac:dyDescent="0.35">
      <c r="A57" s="17">
        <v>0</v>
      </c>
      <c r="B57" s="38">
        <f t="shared" si="1"/>
        <v>30</v>
      </c>
      <c r="C57" s="38">
        <f t="shared" si="3"/>
        <v>56</v>
      </c>
      <c r="D57" s="38" t="str">
        <f t="shared" si="0"/>
        <v/>
      </c>
      <c r="E57" s="38">
        <f t="shared" si="2"/>
        <v>56</v>
      </c>
      <c r="F57" s="38">
        <f t="shared" si="12"/>
        <v>8</v>
      </c>
      <c r="G57" s="39">
        <f t="shared" si="5"/>
        <v>43526</v>
      </c>
    </row>
    <row r="58" spans="1:7" x14ac:dyDescent="0.3">
      <c r="A58" s="15">
        <v>0</v>
      </c>
      <c r="B58" s="34">
        <f t="shared" si="1"/>
        <v>30</v>
      </c>
      <c r="C58" s="34">
        <f t="shared" si="3"/>
        <v>57</v>
      </c>
      <c r="D58" s="34" t="str">
        <f t="shared" si="0"/>
        <v/>
      </c>
      <c r="E58" s="34">
        <f t="shared" si="2"/>
        <v>57</v>
      </c>
      <c r="F58" s="34">
        <f>IF(SUM(A58:A64)&gt;0,IF(F51&gt;0,F51+1,F44+1),0)</f>
        <v>9</v>
      </c>
      <c r="G58" s="37">
        <f t="shared" si="5"/>
        <v>43527</v>
      </c>
    </row>
    <row r="59" spans="1:7" x14ac:dyDescent="0.3">
      <c r="A59" s="16">
        <v>1</v>
      </c>
      <c r="B59" s="9">
        <f t="shared" si="1"/>
        <v>31</v>
      </c>
      <c r="C59" s="9">
        <f t="shared" si="3"/>
        <v>58</v>
      </c>
      <c r="D59" s="9">
        <f t="shared" si="0"/>
        <v>31</v>
      </c>
      <c r="E59" s="9">
        <f t="shared" si="2"/>
        <v>58</v>
      </c>
      <c r="F59" s="9">
        <f>F58</f>
        <v>9</v>
      </c>
      <c r="G59" s="12">
        <f t="shared" si="5"/>
        <v>43528</v>
      </c>
    </row>
    <row r="60" spans="1:7" x14ac:dyDescent="0.3">
      <c r="A60" s="16">
        <v>1</v>
      </c>
      <c r="B60" s="9">
        <f t="shared" si="1"/>
        <v>32</v>
      </c>
      <c r="C60" s="9">
        <f t="shared" si="3"/>
        <v>59</v>
      </c>
      <c r="D60" s="9">
        <f t="shared" si="0"/>
        <v>32</v>
      </c>
      <c r="E60" s="9">
        <f t="shared" si="2"/>
        <v>59</v>
      </c>
      <c r="F60" s="9">
        <f t="shared" ref="F60:F64" si="13">F59</f>
        <v>9</v>
      </c>
      <c r="G60" s="12">
        <f t="shared" si="5"/>
        <v>43529</v>
      </c>
    </row>
    <row r="61" spans="1:7" x14ac:dyDescent="0.3">
      <c r="A61" s="16">
        <v>1</v>
      </c>
      <c r="B61" s="9">
        <f t="shared" si="1"/>
        <v>33</v>
      </c>
      <c r="C61" s="9">
        <f t="shared" si="3"/>
        <v>60</v>
      </c>
      <c r="D61" s="9">
        <f t="shared" si="0"/>
        <v>33</v>
      </c>
      <c r="E61" s="9">
        <f t="shared" si="2"/>
        <v>60</v>
      </c>
      <c r="F61" s="9">
        <f t="shared" si="13"/>
        <v>9</v>
      </c>
      <c r="G61" s="12">
        <f t="shared" si="5"/>
        <v>43530</v>
      </c>
    </row>
    <row r="62" spans="1:7" x14ac:dyDescent="0.3">
      <c r="A62" s="16">
        <v>1</v>
      </c>
      <c r="B62" s="9">
        <f t="shared" si="1"/>
        <v>34</v>
      </c>
      <c r="C62" s="9">
        <f t="shared" si="3"/>
        <v>61</v>
      </c>
      <c r="D62" s="9">
        <f t="shared" si="0"/>
        <v>34</v>
      </c>
      <c r="E62" s="9">
        <f t="shared" si="2"/>
        <v>61</v>
      </c>
      <c r="F62" s="9">
        <f t="shared" si="13"/>
        <v>9</v>
      </c>
      <c r="G62" s="12">
        <f t="shared" si="5"/>
        <v>43531</v>
      </c>
    </row>
    <row r="63" spans="1:7" x14ac:dyDescent="0.3">
      <c r="A63" s="16">
        <v>0</v>
      </c>
      <c r="B63" s="9">
        <f t="shared" si="1"/>
        <v>34</v>
      </c>
      <c r="C63" s="9">
        <f t="shared" si="3"/>
        <v>62</v>
      </c>
      <c r="D63" s="9" t="str">
        <f t="shared" si="0"/>
        <v/>
      </c>
      <c r="E63" s="9">
        <f t="shared" si="2"/>
        <v>62</v>
      </c>
      <c r="F63" s="9">
        <f t="shared" si="13"/>
        <v>9</v>
      </c>
      <c r="G63" s="12">
        <f t="shared" si="5"/>
        <v>43532</v>
      </c>
    </row>
    <row r="64" spans="1:7" ht="15" thickBot="1" x14ac:dyDescent="0.35">
      <c r="A64" s="17">
        <v>0</v>
      </c>
      <c r="B64" s="38">
        <f t="shared" si="1"/>
        <v>34</v>
      </c>
      <c r="C64" s="38">
        <f t="shared" si="3"/>
        <v>63</v>
      </c>
      <c r="D64" s="38" t="str">
        <f t="shared" si="0"/>
        <v/>
      </c>
      <c r="E64" s="38">
        <f t="shared" si="2"/>
        <v>63</v>
      </c>
      <c r="F64" s="38">
        <f t="shared" si="13"/>
        <v>9</v>
      </c>
      <c r="G64" s="39">
        <f t="shared" si="5"/>
        <v>43533</v>
      </c>
    </row>
    <row r="65" spans="1:7" x14ac:dyDescent="0.3">
      <c r="A65" s="15">
        <v>0</v>
      </c>
      <c r="B65" s="34">
        <f t="shared" si="1"/>
        <v>34</v>
      </c>
      <c r="C65" s="34">
        <f t="shared" si="3"/>
        <v>64</v>
      </c>
      <c r="D65" s="34" t="str">
        <f t="shared" si="0"/>
        <v/>
      </c>
      <c r="E65" s="34">
        <f t="shared" si="2"/>
        <v>64</v>
      </c>
      <c r="F65" s="34">
        <f>IF(SUM(A65:A71)&gt;0,IF(F58&gt;0,F58+1,F51+1),0)</f>
        <v>0</v>
      </c>
      <c r="G65" s="37">
        <f t="shared" si="5"/>
        <v>43534</v>
      </c>
    </row>
    <row r="66" spans="1:7" x14ac:dyDescent="0.3">
      <c r="A66" s="16">
        <v>0</v>
      </c>
      <c r="B66" s="9">
        <f t="shared" si="1"/>
        <v>34</v>
      </c>
      <c r="C66" s="9">
        <f t="shared" si="3"/>
        <v>65</v>
      </c>
      <c r="D66" s="9" t="str">
        <f t="shared" ref="D66:D127" si="14">IF(A66&lt;&gt;0,B66,"")</f>
        <v/>
      </c>
      <c r="E66" s="9">
        <f t="shared" si="2"/>
        <v>65</v>
      </c>
      <c r="F66" s="9">
        <f>F65</f>
        <v>0</v>
      </c>
      <c r="G66" s="12">
        <f t="shared" si="5"/>
        <v>43535</v>
      </c>
    </row>
    <row r="67" spans="1:7" x14ac:dyDescent="0.3">
      <c r="A67" s="16">
        <v>0</v>
      </c>
      <c r="B67" s="9">
        <f t="shared" ref="B67:B127" si="15">IF(A67=1,B66+1,B66)</f>
        <v>34</v>
      </c>
      <c r="C67" s="9">
        <f t="shared" si="3"/>
        <v>66</v>
      </c>
      <c r="D67" s="9" t="str">
        <f t="shared" si="14"/>
        <v/>
      </c>
      <c r="E67" s="9">
        <f t="shared" ref="E67:E127" si="16">C67</f>
        <v>66</v>
      </c>
      <c r="F67" s="9">
        <f t="shared" ref="F67:F71" si="17">F66</f>
        <v>0</v>
      </c>
      <c r="G67" s="12">
        <f t="shared" si="5"/>
        <v>43536</v>
      </c>
    </row>
    <row r="68" spans="1:7" x14ac:dyDescent="0.3">
      <c r="A68" s="16">
        <v>0</v>
      </c>
      <c r="B68" s="9">
        <f t="shared" si="15"/>
        <v>34</v>
      </c>
      <c r="C68" s="9">
        <f t="shared" ref="C68:C127" si="18">C67+1</f>
        <v>67</v>
      </c>
      <c r="D68" s="9" t="str">
        <f t="shared" si="14"/>
        <v/>
      </c>
      <c r="E68" s="9">
        <f t="shared" si="16"/>
        <v>67</v>
      </c>
      <c r="F68" s="9">
        <f t="shared" si="17"/>
        <v>0</v>
      </c>
      <c r="G68" s="12">
        <f t="shared" ref="G68:G127" si="19">G67+1</f>
        <v>43537</v>
      </c>
    </row>
    <row r="69" spans="1:7" x14ac:dyDescent="0.3">
      <c r="A69" s="16">
        <v>0</v>
      </c>
      <c r="B69" s="9">
        <f t="shared" si="15"/>
        <v>34</v>
      </c>
      <c r="C69" s="9">
        <f t="shared" si="18"/>
        <v>68</v>
      </c>
      <c r="D69" s="9" t="str">
        <f t="shared" si="14"/>
        <v/>
      </c>
      <c r="E69" s="9">
        <f t="shared" si="16"/>
        <v>68</v>
      </c>
      <c r="F69" s="9">
        <f t="shared" si="17"/>
        <v>0</v>
      </c>
      <c r="G69" s="12">
        <f t="shared" si="19"/>
        <v>43538</v>
      </c>
    </row>
    <row r="70" spans="1:7" x14ac:dyDescent="0.3">
      <c r="A70" s="16">
        <v>0</v>
      </c>
      <c r="B70" s="9">
        <f t="shared" si="15"/>
        <v>34</v>
      </c>
      <c r="C70" s="9">
        <f t="shared" si="18"/>
        <v>69</v>
      </c>
      <c r="D70" s="9" t="str">
        <f t="shared" si="14"/>
        <v/>
      </c>
      <c r="E70" s="9">
        <f t="shared" si="16"/>
        <v>69</v>
      </c>
      <c r="F70" s="9">
        <f t="shared" si="17"/>
        <v>0</v>
      </c>
      <c r="G70" s="12">
        <f t="shared" si="19"/>
        <v>43539</v>
      </c>
    </row>
    <row r="71" spans="1:7" ht="15" thickBot="1" x14ac:dyDescent="0.35">
      <c r="A71" s="17">
        <v>0</v>
      </c>
      <c r="B71" s="38">
        <f t="shared" si="15"/>
        <v>34</v>
      </c>
      <c r="C71" s="38">
        <f t="shared" si="18"/>
        <v>70</v>
      </c>
      <c r="D71" s="38" t="str">
        <f t="shared" si="14"/>
        <v/>
      </c>
      <c r="E71" s="38">
        <f t="shared" si="16"/>
        <v>70</v>
      </c>
      <c r="F71" s="38">
        <f t="shared" si="17"/>
        <v>0</v>
      </c>
      <c r="G71" s="39">
        <f t="shared" si="19"/>
        <v>43540</v>
      </c>
    </row>
    <row r="72" spans="1:7" x14ac:dyDescent="0.3">
      <c r="A72" s="15">
        <v>0</v>
      </c>
      <c r="B72" s="34">
        <f t="shared" si="15"/>
        <v>34</v>
      </c>
      <c r="C72" s="34">
        <f t="shared" si="18"/>
        <v>71</v>
      </c>
      <c r="D72" s="34" t="str">
        <f t="shared" si="14"/>
        <v/>
      </c>
      <c r="E72" s="34">
        <f t="shared" si="16"/>
        <v>71</v>
      </c>
      <c r="F72" s="34">
        <f>IF(SUM(A72:A78)&gt;0,IF(F65&gt;0,F65+1,F58+1),0)</f>
        <v>10</v>
      </c>
      <c r="G72" s="37">
        <f t="shared" si="19"/>
        <v>43541</v>
      </c>
    </row>
    <row r="73" spans="1:7" x14ac:dyDescent="0.3">
      <c r="A73" s="16">
        <v>1</v>
      </c>
      <c r="B73" s="9">
        <f t="shared" si="15"/>
        <v>35</v>
      </c>
      <c r="C73" s="9">
        <f t="shared" si="18"/>
        <v>72</v>
      </c>
      <c r="D73" s="9">
        <f t="shared" si="14"/>
        <v>35</v>
      </c>
      <c r="E73" s="9">
        <f t="shared" si="16"/>
        <v>72</v>
      </c>
      <c r="F73" s="9">
        <f>F72</f>
        <v>10</v>
      </c>
      <c r="G73" s="12">
        <f t="shared" si="19"/>
        <v>43542</v>
      </c>
    </row>
    <row r="74" spans="1:7" x14ac:dyDescent="0.3">
      <c r="A74" s="16">
        <v>1</v>
      </c>
      <c r="B74" s="9">
        <f t="shared" si="15"/>
        <v>36</v>
      </c>
      <c r="C74" s="9">
        <f t="shared" si="18"/>
        <v>73</v>
      </c>
      <c r="D74" s="9">
        <f t="shared" si="14"/>
        <v>36</v>
      </c>
      <c r="E74" s="9">
        <f t="shared" si="16"/>
        <v>73</v>
      </c>
      <c r="F74" s="9">
        <f t="shared" ref="F74:F78" si="20">F73</f>
        <v>10</v>
      </c>
      <c r="G74" s="12">
        <f t="shared" si="19"/>
        <v>43543</v>
      </c>
    </row>
    <row r="75" spans="1:7" x14ac:dyDescent="0.3">
      <c r="A75" s="16">
        <v>1</v>
      </c>
      <c r="B75" s="9">
        <f t="shared" si="15"/>
        <v>37</v>
      </c>
      <c r="C75" s="9">
        <f t="shared" si="18"/>
        <v>74</v>
      </c>
      <c r="D75" s="9">
        <f t="shared" si="14"/>
        <v>37</v>
      </c>
      <c r="E75" s="9">
        <f t="shared" si="16"/>
        <v>74</v>
      </c>
      <c r="F75" s="9">
        <f t="shared" si="20"/>
        <v>10</v>
      </c>
      <c r="G75" s="12">
        <f t="shared" si="19"/>
        <v>43544</v>
      </c>
    </row>
    <row r="76" spans="1:7" x14ac:dyDescent="0.3">
      <c r="A76" s="16">
        <v>1</v>
      </c>
      <c r="B76" s="9">
        <f t="shared" si="15"/>
        <v>38</v>
      </c>
      <c r="C76" s="9">
        <f t="shared" si="18"/>
        <v>75</v>
      </c>
      <c r="D76" s="9">
        <f t="shared" si="14"/>
        <v>38</v>
      </c>
      <c r="E76" s="9">
        <f t="shared" si="16"/>
        <v>75</v>
      </c>
      <c r="F76" s="9">
        <f t="shared" si="20"/>
        <v>10</v>
      </c>
      <c r="G76" s="12">
        <f t="shared" si="19"/>
        <v>43545</v>
      </c>
    </row>
    <row r="77" spans="1:7" x14ac:dyDescent="0.3">
      <c r="A77" s="16">
        <v>0</v>
      </c>
      <c r="B77" s="9">
        <f t="shared" si="15"/>
        <v>38</v>
      </c>
      <c r="C77" s="9">
        <f t="shared" si="18"/>
        <v>76</v>
      </c>
      <c r="D77" s="9" t="str">
        <f t="shared" si="14"/>
        <v/>
      </c>
      <c r="E77" s="9">
        <f t="shared" si="16"/>
        <v>76</v>
      </c>
      <c r="F77" s="9">
        <f t="shared" si="20"/>
        <v>10</v>
      </c>
      <c r="G77" s="12">
        <f t="shared" si="19"/>
        <v>43546</v>
      </c>
    </row>
    <row r="78" spans="1:7" ht="15" thickBot="1" x14ac:dyDescent="0.35">
      <c r="A78" s="17">
        <v>0</v>
      </c>
      <c r="B78" s="38">
        <f t="shared" si="15"/>
        <v>38</v>
      </c>
      <c r="C78" s="38">
        <f t="shared" si="18"/>
        <v>77</v>
      </c>
      <c r="D78" s="38" t="str">
        <f t="shared" si="14"/>
        <v/>
      </c>
      <c r="E78" s="38">
        <f t="shared" si="16"/>
        <v>77</v>
      </c>
      <c r="F78" s="38">
        <f t="shared" si="20"/>
        <v>10</v>
      </c>
      <c r="G78" s="39">
        <f t="shared" si="19"/>
        <v>43547</v>
      </c>
    </row>
    <row r="79" spans="1:7" x14ac:dyDescent="0.3">
      <c r="A79" s="15">
        <v>0</v>
      </c>
      <c r="B79" s="34">
        <f t="shared" si="15"/>
        <v>38</v>
      </c>
      <c r="C79" s="34">
        <f t="shared" si="18"/>
        <v>78</v>
      </c>
      <c r="D79" s="34" t="str">
        <f t="shared" si="14"/>
        <v/>
      </c>
      <c r="E79" s="34">
        <f t="shared" si="16"/>
        <v>78</v>
      </c>
      <c r="F79" s="34">
        <f>IF(SUM(A79:A85)&gt;0,IF(F72&gt;0,F72+1,F65+1),0)</f>
        <v>11</v>
      </c>
      <c r="G79" s="37">
        <f t="shared" si="19"/>
        <v>43548</v>
      </c>
    </row>
    <row r="80" spans="1:7" x14ac:dyDescent="0.3">
      <c r="A80" s="16">
        <v>1</v>
      </c>
      <c r="B80" s="9">
        <f t="shared" si="15"/>
        <v>39</v>
      </c>
      <c r="C80" s="9">
        <f t="shared" si="18"/>
        <v>79</v>
      </c>
      <c r="D80" s="9">
        <f t="shared" si="14"/>
        <v>39</v>
      </c>
      <c r="E80" s="9">
        <f t="shared" si="16"/>
        <v>79</v>
      </c>
      <c r="F80" s="9">
        <f>F79</f>
        <v>11</v>
      </c>
      <c r="G80" s="12">
        <f t="shared" si="19"/>
        <v>43549</v>
      </c>
    </row>
    <row r="81" spans="1:7" x14ac:dyDescent="0.3">
      <c r="A81" s="16">
        <v>1</v>
      </c>
      <c r="B81" s="9">
        <f t="shared" si="15"/>
        <v>40</v>
      </c>
      <c r="C81" s="9">
        <f t="shared" si="18"/>
        <v>80</v>
      </c>
      <c r="D81" s="9">
        <f t="shared" si="14"/>
        <v>40</v>
      </c>
      <c r="E81" s="9">
        <f t="shared" si="16"/>
        <v>80</v>
      </c>
      <c r="F81" s="9">
        <f t="shared" ref="F81:F85" si="21">F80</f>
        <v>11</v>
      </c>
      <c r="G81" s="12">
        <f t="shared" si="19"/>
        <v>43550</v>
      </c>
    </row>
    <row r="82" spans="1:7" x14ac:dyDescent="0.3">
      <c r="A82" s="16">
        <v>1</v>
      </c>
      <c r="B82" s="9">
        <f t="shared" si="15"/>
        <v>41</v>
      </c>
      <c r="C82" s="9">
        <f t="shared" si="18"/>
        <v>81</v>
      </c>
      <c r="D82" s="9">
        <f t="shared" si="14"/>
        <v>41</v>
      </c>
      <c r="E82" s="9">
        <f t="shared" si="16"/>
        <v>81</v>
      </c>
      <c r="F82" s="9">
        <f t="shared" si="21"/>
        <v>11</v>
      </c>
      <c r="G82" s="12">
        <f t="shared" si="19"/>
        <v>43551</v>
      </c>
    </row>
    <row r="83" spans="1:7" x14ac:dyDescent="0.3">
      <c r="A83" s="16">
        <v>1</v>
      </c>
      <c r="B83" s="9">
        <f t="shared" si="15"/>
        <v>42</v>
      </c>
      <c r="C83" s="9">
        <f t="shared" si="18"/>
        <v>82</v>
      </c>
      <c r="D83" s="9">
        <f t="shared" si="14"/>
        <v>42</v>
      </c>
      <c r="E83" s="9">
        <f t="shared" si="16"/>
        <v>82</v>
      </c>
      <c r="F83" s="9">
        <f t="shared" si="21"/>
        <v>11</v>
      </c>
      <c r="G83" s="12">
        <f t="shared" si="19"/>
        <v>43552</v>
      </c>
    </row>
    <row r="84" spans="1:7" x14ac:dyDescent="0.3">
      <c r="A84" s="16">
        <v>0</v>
      </c>
      <c r="B84" s="9">
        <f t="shared" si="15"/>
        <v>42</v>
      </c>
      <c r="C84" s="9">
        <f t="shared" si="18"/>
        <v>83</v>
      </c>
      <c r="D84" s="9" t="str">
        <f t="shared" si="14"/>
        <v/>
      </c>
      <c r="E84" s="9">
        <f t="shared" si="16"/>
        <v>83</v>
      </c>
      <c r="F84" s="9">
        <f t="shared" si="21"/>
        <v>11</v>
      </c>
      <c r="G84" s="12">
        <f t="shared" si="19"/>
        <v>43553</v>
      </c>
    </row>
    <row r="85" spans="1:7" ht="15" thickBot="1" x14ac:dyDescent="0.35">
      <c r="A85" s="17">
        <v>0</v>
      </c>
      <c r="B85" s="38">
        <f t="shared" si="15"/>
        <v>42</v>
      </c>
      <c r="C85" s="38">
        <f t="shared" si="18"/>
        <v>84</v>
      </c>
      <c r="D85" s="38" t="str">
        <f t="shared" si="14"/>
        <v/>
      </c>
      <c r="E85" s="38">
        <f t="shared" si="16"/>
        <v>84</v>
      </c>
      <c r="F85" s="38">
        <f t="shared" si="21"/>
        <v>11</v>
      </c>
      <c r="G85" s="39">
        <f t="shared" si="19"/>
        <v>43554</v>
      </c>
    </row>
    <row r="86" spans="1:7" x14ac:dyDescent="0.3">
      <c r="A86" s="15">
        <v>0</v>
      </c>
      <c r="B86" s="34">
        <f t="shared" si="15"/>
        <v>42</v>
      </c>
      <c r="C86" s="34">
        <f t="shared" si="18"/>
        <v>85</v>
      </c>
      <c r="D86" s="34" t="str">
        <f t="shared" si="14"/>
        <v/>
      </c>
      <c r="E86" s="34">
        <f t="shared" si="16"/>
        <v>85</v>
      </c>
      <c r="F86" s="34">
        <f>IF(SUM(A86:A92)&gt;0,IF(F79&gt;0,F79+1,F72+1),0)</f>
        <v>12</v>
      </c>
      <c r="G86" s="37">
        <f t="shared" si="19"/>
        <v>43555</v>
      </c>
    </row>
    <row r="87" spans="1:7" x14ac:dyDescent="0.3">
      <c r="A87" s="16">
        <v>1</v>
      </c>
      <c r="B87" s="9">
        <f t="shared" si="15"/>
        <v>43</v>
      </c>
      <c r="C87" s="9">
        <f t="shared" si="18"/>
        <v>86</v>
      </c>
      <c r="D87" s="9">
        <f t="shared" si="14"/>
        <v>43</v>
      </c>
      <c r="E87" s="9">
        <f t="shared" si="16"/>
        <v>86</v>
      </c>
      <c r="F87" s="9">
        <f>F86</f>
        <v>12</v>
      </c>
      <c r="G87" s="12">
        <f t="shared" si="19"/>
        <v>43556</v>
      </c>
    </row>
    <row r="88" spans="1:7" x14ac:dyDescent="0.3">
      <c r="A88" s="16">
        <v>1</v>
      </c>
      <c r="B88" s="9">
        <f t="shared" si="15"/>
        <v>44</v>
      </c>
      <c r="C88" s="9">
        <f t="shared" si="18"/>
        <v>87</v>
      </c>
      <c r="D88" s="9">
        <f t="shared" si="14"/>
        <v>44</v>
      </c>
      <c r="E88" s="9">
        <f t="shared" si="16"/>
        <v>87</v>
      </c>
      <c r="F88" s="9">
        <f t="shared" ref="F88:F92" si="22">F87</f>
        <v>12</v>
      </c>
      <c r="G88" s="12">
        <f t="shared" si="19"/>
        <v>43557</v>
      </c>
    </row>
    <row r="89" spans="1:7" x14ac:dyDescent="0.3">
      <c r="A89" s="16">
        <v>1</v>
      </c>
      <c r="B89" s="9">
        <f t="shared" si="15"/>
        <v>45</v>
      </c>
      <c r="C89" s="9">
        <f t="shared" si="18"/>
        <v>88</v>
      </c>
      <c r="D89" s="9">
        <f t="shared" si="14"/>
        <v>45</v>
      </c>
      <c r="E89" s="9">
        <f t="shared" si="16"/>
        <v>88</v>
      </c>
      <c r="F89" s="9">
        <f t="shared" si="22"/>
        <v>12</v>
      </c>
      <c r="G89" s="12">
        <f t="shared" si="19"/>
        <v>43558</v>
      </c>
    </row>
    <row r="90" spans="1:7" x14ac:dyDescent="0.3">
      <c r="A90" s="16">
        <v>1</v>
      </c>
      <c r="B90" s="9">
        <f t="shared" si="15"/>
        <v>46</v>
      </c>
      <c r="C90" s="9">
        <f t="shared" si="18"/>
        <v>89</v>
      </c>
      <c r="D90" s="9">
        <f t="shared" si="14"/>
        <v>46</v>
      </c>
      <c r="E90" s="9">
        <f t="shared" si="16"/>
        <v>89</v>
      </c>
      <c r="F90" s="9">
        <f t="shared" si="22"/>
        <v>12</v>
      </c>
      <c r="G90" s="12">
        <f t="shared" si="19"/>
        <v>43559</v>
      </c>
    </row>
    <row r="91" spans="1:7" x14ac:dyDescent="0.3">
      <c r="A91" s="16">
        <v>0</v>
      </c>
      <c r="B91" s="9">
        <f t="shared" si="15"/>
        <v>46</v>
      </c>
      <c r="C91" s="9">
        <f t="shared" si="18"/>
        <v>90</v>
      </c>
      <c r="D91" s="9" t="str">
        <f t="shared" si="14"/>
        <v/>
      </c>
      <c r="E91" s="9">
        <f t="shared" si="16"/>
        <v>90</v>
      </c>
      <c r="F91" s="9">
        <f t="shared" si="22"/>
        <v>12</v>
      </c>
      <c r="G91" s="12">
        <f t="shared" si="19"/>
        <v>43560</v>
      </c>
    </row>
    <row r="92" spans="1:7" ht="15" thickBot="1" x14ac:dyDescent="0.35">
      <c r="A92" s="17">
        <v>0</v>
      </c>
      <c r="B92" s="38">
        <f t="shared" si="15"/>
        <v>46</v>
      </c>
      <c r="C92" s="38">
        <f t="shared" si="18"/>
        <v>91</v>
      </c>
      <c r="D92" s="38" t="str">
        <f t="shared" si="14"/>
        <v/>
      </c>
      <c r="E92" s="38">
        <f t="shared" si="16"/>
        <v>91</v>
      </c>
      <c r="F92" s="38">
        <f t="shared" si="22"/>
        <v>12</v>
      </c>
      <c r="G92" s="39">
        <f t="shared" si="19"/>
        <v>43561</v>
      </c>
    </row>
    <row r="93" spans="1:7" x14ac:dyDescent="0.3">
      <c r="A93" s="15">
        <v>0</v>
      </c>
      <c r="B93" s="34">
        <f t="shared" si="15"/>
        <v>46</v>
      </c>
      <c r="C93" s="34">
        <f t="shared" si="18"/>
        <v>92</v>
      </c>
      <c r="D93" s="34" t="str">
        <f t="shared" si="14"/>
        <v/>
      </c>
      <c r="E93" s="34">
        <f t="shared" si="16"/>
        <v>92</v>
      </c>
      <c r="F93" s="34">
        <f>IF(SUM(A93:A99)&gt;0,IF(F86&gt;0,F86+1,F79+1),0)</f>
        <v>13</v>
      </c>
      <c r="G93" s="37">
        <f t="shared" si="19"/>
        <v>43562</v>
      </c>
    </row>
    <row r="94" spans="1:7" x14ac:dyDescent="0.3">
      <c r="A94" s="16">
        <v>1</v>
      </c>
      <c r="B94" s="9">
        <f t="shared" si="15"/>
        <v>47</v>
      </c>
      <c r="C94" s="9">
        <f t="shared" si="18"/>
        <v>93</v>
      </c>
      <c r="D94" s="9">
        <f t="shared" si="14"/>
        <v>47</v>
      </c>
      <c r="E94" s="9">
        <f t="shared" si="16"/>
        <v>93</v>
      </c>
      <c r="F94" s="9">
        <f>F93</f>
        <v>13</v>
      </c>
      <c r="G94" s="12">
        <f t="shared" si="19"/>
        <v>43563</v>
      </c>
    </row>
    <row r="95" spans="1:7" x14ac:dyDescent="0.3">
      <c r="A95" s="16">
        <v>1</v>
      </c>
      <c r="B95" s="9">
        <f t="shared" si="15"/>
        <v>48</v>
      </c>
      <c r="C95" s="9">
        <f t="shared" si="18"/>
        <v>94</v>
      </c>
      <c r="D95" s="9">
        <f t="shared" si="14"/>
        <v>48</v>
      </c>
      <c r="E95" s="9">
        <f t="shared" si="16"/>
        <v>94</v>
      </c>
      <c r="F95" s="9">
        <f t="shared" ref="F95:F99" si="23">F94</f>
        <v>13</v>
      </c>
      <c r="G95" s="12">
        <f t="shared" si="19"/>
        <v>43564</v>
      </c>
    </row>
    <row r="96" spans="1:7" x14ac:dyDescent="0.3">
      <c r="A96" s="16">
        <v>1</v>
      </c>
      <c r="B96" s="9">
        <f t="shared" si="15"/>
        <v>49</v>
      </c>
      <c r="C96" s="9">
        <f t="shared" si="18"/>
        <v>95</v>
      </c>
      <c r="D96" s="9">
        <f t="shared" si="14"/>
        <v>49</v>
      </c>
      <c r="E96" s="9">
        <f t="shared" si="16"/>
        <v>95</v>
      </c>
      <c r="F96" s="9">
        <f t="shared" si="23"/>
        <v>13</v>
      </c>
      <c r="G96" s="12">
        <f t="shared" si="19"/>
        <v>43565</v>
      </c>
    </row>
    <row r="97" spans="1:7" x14ac:dyDescent="0.3">
      <c r="A97" s="16">
        <v>1</v>
      </c>
      <c r="B97" s="9">
        <f t="shared" si="15"/>
        <v>50</v>
      </c>
      <c r="C97" s="9">
        <f t="shared" si="18"/>
        <v>96</v>
      </c>
      <c r="D97" s="9">
        <f t="shared" si="14"/>
        <v>50</v>
      </c>
      <c r="E97" s="9">
        <f t="shared" si="16"/>
        <v>96</v>
      </c>
      <c r="F97" s="9">
        <f t="shared" si="23"/>
        <v>13</v>
      </c>
      <c r="G97" s="12">
        <f t="shared" si="19"/>
        <v>43566</v>
      </c>
    </row>
    <row r="98" spans="1:7" x14ac:dyDescent="0.3">
      <c r="A98" s="16">
        <v>0</v>
      </c>
      <c r="B98" s="9">
        <f t="shared" si="15"/>
        <v>50</v>
      </c>
      <c r="C98" s="9">
        <f t="shared" si="18"/>
        <v>97</v>
      </c>
      <c r="D98" s="9" t="str">
        <f t="shared" si="14"/>
        <v/>
      </c>
      <c r="E98" s="9">
        <f t="shared" si="16"/>
        <v>97</v>
      </c>
      <c r="F98" s="9">
        <f t="shared" si="23"/>
        <v>13</v>
      </c>
      <c r="G98" s="12">
        <f t="shared" si="19"/>
        <v>43567</v>
      </c>
    </row>
    <row r="99" spans="1:7" ht="15" thickBot="1" x14ac:dyDescent="0.35">
      <c r="A99" s="17">
        <v>0</v>
      </c>
      <c r="B99" s="38">
        <f t="shared" si="15"/>
        <v>50</v>
      </c>
      <c r="C99" s="38">
        <f t="shared" si="18"/>
        <v>98</v>
      </c>
      <c r="D99" s="38" t="str">
        <f t="shared" si="14"/>
        <v/>
      </c>
      <c r="E99" s="38">
        <f t="shared" si="16"/>
        <v>98</v>
      </c>
      <c r="F99" s="38">
        <f t="shared" si="23"/>
        <v>13</v>
      </c>
      <c r="G99" s="39">
        <f t="shared" si="19"/>
        <v>43568</v>
      </c>
    </row>
    <row r="100" spans="1:7" x14ac:dyDescent="0.3">
      <c r="A100" s="15">
        <v>0</v>
      </c>
      <c r="B100" s="34">
        <f t="shared" si="15"/>
        <v>50</v>
      </c>
      <c r="C100" s="34">
        <f t="shared" si="18"/>
        <v>99</v>
      </c>
      <c r="D100" s="34" t="str">
        <f t="shared" si="14"/>
        <v/>
      </c>
      <c r="E100" s="34">
        <f t="shared" si="16"/>
        <v>99</v>
      </c>
      <c r="F100" s="34">
        <f>IF(SUM(A100:A106)&gt;0,IF(F93&gt;0,F93+1,F86+1),0)</f>
        <v>14</v>
      </c>
      <c r="G100" s="37">
        <f t="shared" si="19"/>
        <v>43569</v>
      </c>
    </row>
    <row r="101" spans="1:7" x14ac:dyDescent="0.3">
      <c r="A101" s="16">
        <v>1</v>
      </c>
      <c r="B101" s="9">
        <f t="shared" si="15"/>
        <v>51</v>
      </c>
      <c r="C101" s="9">
        <f t="shared" si="18"/>
        <v>100</v>
      </c>
      <c r="D101" s="9">
        <f t="shared" si="14"/>
        <v>51</v>
      </c>
      <c r="E101" s="9">
        <f t="shared" si="16"/>
        <v>100</v>
      </c>
      <c r="F101" s="9">
        <f>F100</f>
        <v>14</v>
      </c>
      <c r="G101" s="12">
        <f t="shared" si="19"/>
        <v>43570</v>
      </c>
    </row>
    <row r="102" spans="1:7" x14ac:dyDescent="0.3">
      <c r="A102" s="16">
        <v>1</v>
      </c>
      <c r="B102" s="9">
        <f t="shared" si="15"/>
        <v>52</v>
      </c>
      <c r="C102" s="9">
        <f t="shared" si="18"/>
        <v>101</v>
      </c>
      <c r="D102" s="9">
        <f t="shared" si="14"/>
        <v>52</v>
      </c>
      <c r="E102" s="9">
        <f t="shared" si="16"/>
        <v>101</v>
      </c>
      <c r="F102" s="9">
        <f t="shared" ref="F102:F106" si="24">F101</f>
        <v>14</v>
      </c>
      <c r="G102" s="12">
        <f t="shared" si="19"/>
        <v>43571</v>
      </c>
    </row>
    <row r="103" spans="1:7" x14ac:dyDescent="0.3">
      <c r="A103" s="16">
        <v>1</v>
      </c>
      <c r="B103" s="9">
        <f t="shared" si="15"/>
        <v>53</v>
      </c>
      <c r="C103" s="9">
        <f t="shared" si="18"/>
        <v>102</v>
      </c>
      <c r="D103" s="9">
        <f t="shared" si="14"/>
        <v>53</v>
      </c>
      <c r="E103" s="9">
        <f t="shared" si="16"/>
        <v>102</v>
      </c>
      <c r="F103" s="9">
        <f t="shared" si="24"/>
        <v>14</v>
      </c>
      <c r="G103" s="12">
        <f t="shared" si="19"/>
        <v>43572</v>
      </c>
    </row>
    <row r="104" spans="1:7" x14ac:dyDescent="0.3">
      <c r="A104" s="16">
        <v>1</v>
      </c>
      <c r="B104" s="9">
        <f t="shared" si="15"/>
        <v>54</v>
      </c>
      <c r="C104" s="9">
        <f t="shared" si="18"/>
        <v>103</v>
      </c>
      <c r="D104" s="9">
        <f t="shared" si="14"/>
        <v>54</v>
      </c>
      <c r="E104" s="9">
        <f t="shared" si="16"/>
        <v>103</v>
      </c>
      <c r="F104" s="9">
        <f t="shared" si="24"/>
        <v>14</v>
      </c>
      <c r="G104" s="12">
        <f t="shared" si="19"/>
        <v>43573</v>
      </c>
    </row>
    <row r="105" spans="1:7" x14ac:dyDescent="0.3">
      <c r="A105" s="16">
        <v>0</v>
      </c>
      <c r="B105" s="9">
        <f t="shared" si="15"/>
        <v>54</v>
      </c>
      <c r="C105" s="9">
        <f t="shared" si="18"/>
        <v>104</v>
      </c>
      <c r="D105" s="9" t="str">
        <f t="shared" si="14"/>
        <v/>
      </c>
      <c r="E105" s="9">
        <f t="shared" si="16"/>
        <v>104</v>
      </c>
      <c r="F105" s="9">
        <f t="shared" si="24"/>
        <v>14</v>
      </c>
      <c r="G105" s="12">
        <f t="shared" si="19"/>
        <v>43574</v>
      </c>
    </row>
    <row r="106" spans="1:7" ht="15" thickBot="1" x14ac:dyDescent="0.35">
      <c r="A106" s="17">
        <v>0</v>
      </c>
      <c r="B106" s="38">
        <f t="shared" si="15"/>
        <v>54</v>
      </c>
      <c r="C106" s="38">
        <f t="shared" si="18"/>
        <v>105</v>
      </c>
      <c r="D106" s="38" t="str">
        <f t="shared" si="14"/>
        <v/>
      </c>
      <c r="E106" s="38">
        <f t="shared" si="16"/>
        <v>105</v>
      </c>
      <c r="F106" s="38">
        <f t="shared" si="24"/>
        <v>14</v>
      </c>
      <c r="G106" s="39">
        <f t="shared" si="19"/>
        <v>43575</v>
      </c>
    </row>
    <row r="107" spans="1:7" x14ac:dyDescent="0.3">
      <c r="A107" s="15">
        <v>0</v>
      </c>
      <c r="B107" s="34">
        <f t="shared" si="15"/>
        <v>54</v>
      </c>
      <c r="C107" s="34">
        <f t="shared" si="18"/>
        <v>106</v>
      </c>
      <c r="D107" s="34" t="str">
        <f t="shared" si="14"/>
        <v/>
      </c>
      <c r="E107" s="34">
        <f t="shared" si="16"/>
        <v>106</v>
      </c>
      <c r="F107" s="34">
        <f>IF(SUM(A107:A113)&gt;0,IF(F100&gt;0,F100+1,F93+1),0)</f>
        <v>15</v>
      </c>
      <c r="G107" s="37">
        <f t="shared" si="19"/>
        <v>43576</v>
      </c>
    </row>
    <row r="108" spans="1:7" x14ac:dyDescent="0.3">
      <c r="A108" s="16">
        <v>1</v>
      </c>
      <c r="B108" s="9">
        <f t="shared" si="15"/>
        <v>55</v>
      </c>
      <c r="C108" s="9">
        <f t="shared" si="18"/>
        <v>107</v>
      </c>
      <c r="D108" s="9">
        <f t="shared" si="14"/>
        <v>55</v>
      </c>
      <c r="E108" s="9">
        <f t="shared" si="16"/>
        <v>107</v>
      </c>
      <c r="F108" s="9">
        <f>F107</f>
        <v>15</v>
      </c>
      <c r="G108" s="12">
        <f t="shared" si="19"/>
        <v>43577</v>
      </c>
    </row>
    <row r="109" spans="1:7" x14ac:dyDescent="0.3">
      <c r="A109" s="16">
        <v>1</v>
      </c>
      <c r="B109" s="9">
        <f t="shared" si="15"/>
        <v>56</v>
      </c>
      <c r="C109" s="9">
        <f t="shared" si="18"/>
        <v>108</v>
      </c>
      <c r="D109" s="9">
        <f t="shared" si="14"/>
        <v>56</v>
      </c>
      <c r="E109" s="9">
        <f t="shared" si="16"/>
        <v>108</v>
      </c>
      <c r="F109" s="9">
        <f t="shared" ref="F109:F113" si="25">F108</f>
        <v>15</v>
      </c>
      <c r="G109" s="12">
        <f t="shared" si="19"/>
        <v>43578</v>
      </c>
    </row>
    <row r="110" spans="1:7" x14ac:dyDescent="0.3">
      <c r="A110" s="16">
        <v>1</v>
      </c>
      <c r="B110" s="9">
        <f t="shared" si="15"/>
        <v>57</v>
      </c>
      <c r="C110" s="9">
        <f t="shared" si="18"/>
        <v>109</v>
      </c>
      <c r="D110" s="9">
        <f t="shared" si="14"/>
        <v>57</v>
      </c>
      <c r="E110" s="9">
        <f t="shared" si="16"/>
        <v>109</v>
      </c>
      <c r="F110" s="9">
        <f t="shared" si="25"/>
        <v>15</v>
      </c>
      <c r="G110" s="12">
        <f t="shared" si="19"/>
        <v>43579</v>
      </c>
    </row>
    <row r="111" spans="1:7" x14ac:dyDescent="0.3">
      <c r="A111" s="16">
        <v>1</v>
      </c>
      <c r="B111" s="9">
        <f t="shared" si="15"/>
        <v>58</v>
      </c>
      <c r="C111" s="9">
        <f t="shared" si="18"/>
        <v>110</v>
      </c>
      <c r="D111" s="9">
        <f t="shared" si="14"/>
        <v>58</v>
      </c>
      <c r="E111" s="9">
        <f t="shared" si="16"/>
        <v>110</v>
      </c>
      <c r="F111" s="9">
        <f t="shared" si="25"/>
        <v>15</v>
      </c>
      <c r="G111" s="12">
        <f t="shared" si="19"/>
        <v>43580</v>
      </c>
    </row>
    <row r="112" spans="1:7" x14ac:dyDescent="0.3">
      <c r="A112" s="16">
        <v>0</v>
      </c>
      <c r="B112" s="9">
        <f t="shared" si="15"/>
        <v>58</v>
      </c>
      <c r="C112" s="9">
        <f t="shared" si="18"/>
        <v>111</v>
      </c>
      <c r="D112" s="9" t="str">
        <f t="shared" si="14"/>
        <v/>
      </c>
      <c r="E112" s="9">
        <f t="shared" si="16"/>
        <v>111</v>
      </c>
      <c r="F112" s="9">
        <f t="shared" si="25"/>
        <v>15</v>
      </c>
      <c r="G112" s="12">
        <f t="shared" si="19"/>
        <v>43581</v>
      </c>
    </row>
    <row r="113" spans="1:7" ht="15" thickBot="1" x14ac:dyDescent="0.35">
      <c r="A113" s="17">
        <v>0</v>
      </c>
      <c r="B113" s="38">
        <f t="shared" si="15"/>
        <v>58</v>
      </c>
      <c r="C113" s="38">
        <f t="shared" si="18"/>
        <v>112</v>
      </c>
      <c r="D113" s="38" t="str">
        <f t="shared" si="14"/>
        <v/>
      </c>
      <c r="E113" s="38">
        <f t="shared" si="16"/>
        <v>112</v>
      </c>
      <c r="F113" s="38">
        <f t="shared" si="25"/>
        <v>15</v>
      </c>
      <c r="G113" s="39">
        <f t="shared" si="19"/>
        <v>43582</v>
      </c>
    </row>
    <row r="114" spans="1:7" x14ac:dyDescent="0.3">
      <c r="A114" s="15">
        <v>0</v>
      </c>
      <c r="B114" s="34">
        <f t="shared" si="15"/>
        <v>58</v>
      </c>
      <c r="C114" s="34">
        <f t="shared" si="18"/>
        <v>113</v>
      </c>
      <c r="D114" s="34" t="str">
        <f t="shared" si="14"/>
        <v/>
      </c>
      <c r="E114" s="34">
        <f t="shared" si="16"/>
        <v>113</v>
      </c>
      <c r="F114" s="34">
        <f>IF(SUM(A114:A120)&gt;0,IF(F107&gt;0,F107+1,F100+1),0)</f>
        <v>16</v>
      </c>
      <c r="G114" s="37">
        <f t="shared" si="19"/>
        <v>43583</v>
      </c>
    </row>
    <row r="115" spans="1:7" x14ac:dyDescent="0.3">
      <c r="A115" s="16">
        <v>1</v>
      </c>
      <c r="B115" s="9">
        <f t="shared" si="15"/>
        <v>59</v>
      </c>
      <c r="C115" s="9">
        <f t="shared" si="18"/>
        <v>114</v>
      </c>
      <c r="D115" s="9">
        <f t="shared" si="14"/>
        <v>59</v>
      </c>
      <c r="E115" s="9">
        <f t="shared" si="16"/>
        <v>114</v>
      </c>
      <c r="F115" s="9">
        <f>F114</f>
        <v>16</v>
      </c>
      <c r="G115" s="12">
        <f t="shared" si="19"/>
        <v>43584</v>
      </c>
    </row>
    <row r="116" spans="1:7" x14ac:dyDescent="0.3">
      <c r="A116" s="16">
        <v>1</v>
      </c>
      <c r="B116" s="9">
        <f t="shared" si="15"/>
        <v>60</v>
      </c>
      <c r="C116" s="9">
        <f t="shared" si="18"/>
        <v>115</v>
      </c>
      <c r="D116" s="9">
        <f t="shared" si="14"/>
        <v>60</v>
      </c>
      <c r="E116" s="9">
        <f t="shared" si="16"/>
        <v>115</v>
      </c>
      <c r="F116" s="9">
        <f t="shared" ref="F116:F120" si="26">F115</f>
        <v>16</v>
      </c>
      <c r="G116" s="12">
        <f t="shared" si="19"/>
        <v>43585</v>
      </c>
    </row>
    <row r="117" spans="1:7" x14ac:dyDescent="0.3">
      <c r="A117" s="16">
        <v>1</v>
      </c>
      <c r="B117" s="9">
        <f t="shared" si="15"/>
        <v>61</v>
      </c>
      <c r="C117" s="9">
        <f t="shared" si="18"/>
        <v>116</v>
      </c>
      <c r="D117" s="9">
        <f t="shared" si="14"/>
        <v>61</v>
      </c>
      <c r="E117" s="9">
        <f t="shared" si="16"/>
        <v>116</v>
      </c>
      <c r="F117" s="9">
        <f t="shared" si="26"/>
        <v>16</v>
      </c>
      <c r="G117" s="12">
        <f t="shared" si="19"/>
        <v>43586</v>
      </c>
    </row>
    <row r="118" spans="1:7" x14ac:dyDescent="0.3">
      <c r="A118" s="16">
        <v>1</v>
      </c>
      <c r="B118" s="9">
        <f t="shared" si="15"/>
        <v>62</v>
      </c>
      <c r="C118" s="9">
        <f t="shared" si="18"/>
        <v>117</v>
      </c>
      <c r="D118" s="9">
        <f t="shared" si="14"/>
        <v>62</v>
      </c>
      <c r="E118" s="9">
        <f t="shared" si="16"/>
        <v>117</v>
      </c>
      <c r="F118" s="9">
        <f t="shared" si="26"/>
        <v>16</v>
      </c>
      <c r="G118" s="12">
        <f t="shared" si="19"/>
        <v>43587</v>
      </c>
    </row>
    <row r="119" spans="1:7" x14ac:dyDescent="0.3">
      <c r="A119" s="16">
        <v>0</v>
      </c>
      <c r="B119" s="9">
        <f t="shared" si="15"/>
        <v>62</v>
      </c>
      <c r="C119" s="9">
        <f t="shared" si="18"/>
        <v>118</v>
      </c>
      <c r="D119" s="9" t="str">
        <f t="shared" si="14"/>
        <v/>
      </c>
      <c r="E119" s="9">
        <f t="shared" si="16"/>
        <v>118</v>
      </c>
      <c r="F119" s="9">
        <f t="shared" si="26"/>
        <v>16</v>
      </c>
      <c r="G119" s="12">
        <f t="shared" si="19"/>
        <v>43588</v>
      </c>
    </row>
    <row r="120" spans="1:7" ht="15" thickBot="1" x14ac:dyDescent="0.35">
      <c r="A120" s="17">
        <v>0</v>
      </c>
      <c r="B120" s="38">
        <f t="shared" si="15"/>
        <v>62</v>
      </c>
      <c r="C120" s="38">
        <f t="shared" si="18"/>
        <v>119</v>
      </c>
      <c r="D120" s="38" t="str">
        <f t="shared" si="14"/>
        <v/>
      </c>
      <c r="E120" s="38">
        <f t="shared" si="16"/>
        <v>119</v>
      </c>
      <c r="F120" s="38">
        <f t="shared" si="26"/>
        <v>16</v>
      </c>
      <c r="G120" s="39">
        <f t="shared" si="19"/>
        <v>43589</v>
      </c>
    </row>
    <row r="121" spans="1:7" x14ac:dyDescent="0.3">
      <c r="A121" s="15">
        <v>0</v>
      </c>
      <c r="B121" s="34">
        <f t="shared" si="15"/>
        <v>62</v>
      </c>
      <c r="C121" s="34">
        <f t="shared" si="18"/>
        <v>120</v>
      </c>
      <c r="D121" s="34" t="str">
        <f t="shared" si="14"/>
        <v/>
      </c>
      <c r="E121" s="34">
        <f t="shared" si="16"/>
        <v>120</v>
      </c>
      <c r="F121" s="34">
        <f>IF(SUM(A121:A127)&gt;0,IF(F114&gt;0,F114+1,F107+1),0)</f>
        <v>17</v>
      </c>
      <c r="G121" s="37">
        <f t="shared" si="19"/>
        <v>43590</v>
      </c>
    </row>
    <row r="122" spans="1:7" x14ac:dyDescent="0.3">
      <c r="A122" s="16">
        <v>1</v>
      </c>
      <c r="B122" s="9">
        <f t="shared" si="15"/>
        <v>63</v>
      </c>
      <c r="C122" s="9">
        <f t="shared" si="18"/>
        <v>121</v>
      </c>
      <c r="D122" s="9">
        <f t="shared" si="14"/>
        <v>63</v>
      </c>
      <c r="E122" s="9">
        <f t="shared" si="16"/>
        <v>121</v>
      </c>
      <c r="F122" s="9">
        <f>F121</f>
        <v>17</v>
      </c>
      <c r="G122" s="12">
        <f t="shared" si="19"/>
        <v>43591</v>
      </c>
    </row>
    <row r="123" spans="1:7" x14ac:dyDescent="0.3">
      <c r="A123" s="16">
        <v>1</v>
      </c>
      <c r="B123" s="9">
        <f t="shared" si="15"/>
        <v>64</v>
      </c>
      <c r="C123" s="9">
        <f t="shared" si="18"/>
        <v>122</v>
      </c>
      <c r="D123" s="9">
        <f t="shared" si="14"/>
        <v>64</v>
      </c>
      <c r="E123" s="9">
        <f t="shared" si="16"/>
        <v>122</v>
      </c>
      <c r="F123" s="9">
        <f t="shared" ref="F123:F127" si="27">F122</f>
        <v>17</v>
      </c>
      <c r="G123" s="12">
        <f t="shared" si="19"/>
        <v>43592</v>
      </c>
    </row>
    <row r="124" spans="1:7" x14ac:dyDescent="0.3">
      <c r="A124" s="16">
        <v>1</v>
      </c>
      <c r="B124" s="9">
        <f t="shared" si="15"/>
        <v>65</v>
      </c>
      <c r="C124" s="9">
        <f t="shared" si="18"/>
        <v>123</v>
      </c>
      <c r="D124" s="9">
        <f t="shared" si="14"/>
        <v>65</v>
      </c>
      <c r="E124" s="9">
        <f t="shared" si="16"/>
        <v>123</v>
      </c>
      <c r="F124" s="9">
        <f t="shared" si="27"/>
        <v>17</v>
      </c>
      <c r="G124" s="12">
        <f t="shared" si="19"/>
        <v>43593</v>
      </c>
    </row>
    <row r="125" spans="1:7" x14ac:dyDescent="0.3">
      <c r="A125" s="16">
        <v>0</v>
      </c>
      <c r="B125" s="9">
        <f t="shared" si="15"/>
        <v>65</v>
      </c>
      <c r="C125" s="9">
        <f t="shared" si="18"/>
        <v>124</v>
      </c>
      <c r="D125" s="9" t="str">
        <f t="shared" si="14"/>
        <v/>
      </c>
      <c r="E125" s="9">
        <f t="shared" si="16"/>
        <v>124</v>
      </c>
      <c r="F125" s="9">
        <f t="shared" si="27"/>
        <v>17</v>
      </c>
      <c r="G125" s="12">
        <f t="shared" si="19"/>
        <v>43594</v>
      </c>
    </row>
    <row r="126" spans="1:7" x14ac:dyDescent="0.3">
      <c r="A126" s="16">
        <v>0</v>
      </c>
      <c r="B126" s="9">
        <f t="shared" si="15"/>
        <v>65</v>
      </c>
      <c r="C126" s="9">
        <f t="shared" si="18"/>
        <v>125</v>
      </c>
      <c r="D126" s="9" t="str">
        <f t="shared" si="14"/>
        <v/>
      </c>
      <c r="E126" s="9">
        <f t="shared" si="16"/>
        <v>125</v>
      </c>
      <c r="F126" s="9">
        <f t="shared" si="27"/>
        <v>17</v>
      </c>
      <c r="G126" s="12">
        <f t="shared" si="19"/>
        <v>43595</v>
      </c>
    </row>
    <row r="127" spans="1:7" ht="15" thickBot="1" x14ac:dyDescent="0.35">
      <c r="A127" s="17">
        <v>0</v>
      </c>
      <c r="B127" s="38">
        <f t="shared" si="15"/>
        <v>65</v>
      </c>
      <c r="C127" s="38">
        <f t="shared" si="18"/>
        <v>126</v>
      </c>
      <c r="D127" s="38" t="str">
        <f t="shared" si="14"/>
        <v/>
      </c>
      <c r="E127" s="38">
        <f t="shared" si="16"/>
        <v>126</v>
      </c>
      <c r="F127" s="38">
        <f t="shared" si="27"/>
        <v>17</v>
      </c>
      <c r="G127" s="39">
        <f t="shared" si="19"/>
        <v>43596</v>
      </c>
    </row>
  </sheetData>
  <sheetProtection selectLockedCells="1"/>
  <dataValidations count="1">
    <dataValidation type="list" allowBlank="1" showInputMessage="1" showErrorMessage="1" sqref="A2:A127" xr:uid="{11D2AFC4-07E1-4D21-90C0-4A70736B9DB5}">
      <formula1>"0,1"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0DE5-1653-4DEB-A740-8A737AC7DDB7}">
  <dimension ref="A1:I201"/>
  <sheetViews>
    <sheetView workbookViewId="0">
      <pane xSplit="2" ySplit="1" topLeftCell="C11" activePane="bottomRight" state="frozen"/>
      <selection pane="topRight" activeCell="B1" sqref="B1"/>
      <selection pane="bottomLeft" activeCell="A2" sqref="A2"/>
      <selection pane="bottomRight" activeCell="A38" sqref="A38"/>
    </sheetView>
  </sheetViews>
  <sheetFormatPr defaultColWidth="8.88671875" defaultRowHeight="14.4" x14ac:dyDescent="0.3"/>
  <cols>
    <col min="1" max="4" width="6.6640625" style="13" customWidth="1"/>
    <col min="5" max="5" width="30.6640625" style="10" customWidth="1"/>
    <col min="6" max="6" width="24.6640625" style="10" customWidth="1"/>
    <col min="7" max="7" width="66.33203125" style="30" customWidth="1"/>
    <col min="8" max="8" width="60.6640625" style="30" customWidth="1"/>
    <col min="9" max="9" width="6.6640625" style="13" customWidth="1"/>
    <col min="10" max="16384" width="8.88671875" style="10"/>
  </cols>
  <sheetData>
    <row r="1" spans="1:9" x14ac:dyDescent="0.3">
      <c r="A1" s="13" t="s">
        <v>66</v>
      </c>
      <c r="B1" s="9" t="s">
        <v>0</v>
      </c>
      <c r="C1" s="9" t="s">
        <v>2</v>
      </c>
      <c r="D1" s="9" t="s">
        <v>362</v>
      </c>
      <c r="E1" s="28" t="s">
        <v>1</v>
      </c>
      <c r="F1" s="9" t="s">
        <v>5</v>
      </c>
      <c r="G1" s="8" t="s">
        <v>6</v>
      </c>
      <c r="H1" s="8" t="s">
        <v>9</v>
      </c>
      <c r="I1" s="9" t="s">
        <v>8</v>
      </c>
    </row>
    <row r="2" spans="1:9" x14ac:dyDescent="0.3">
      <c r="A2" s="9">
        <f t="shared" ref="A2:A46" si="0">VLOOKUP(B2,Calendar65,2)</f>
        <v>2</v>
      </c>
      <c r="B2" s="9">
        <v>1</v>
      </c>
      <c r="C2" s="9">
        <f t="shared" ref="C2:C46" si="1">VLOOKUP(B2,Calendar65,3,0)</f>
        <v>1</v>
      </c>
      <c r="D2" s="9">
        <v>1</v>
      </c>
      <c r="E2" s="29">
        <f t="shared" ref="E2:E46" si="2">VLOOKUP(B2,Calendar65,4,0)</f>
        <v>43472</v>
      </c>
      <c r="F2" s="4" t="s">
        <v>97</v>
      </c>
      <c r="G2" s="5" t="s">
        <v>14</v>
      </c>
      <c r="H2" s="5" t="s">
        <v>11</v>
      </c>
      <c r="I2" s="9" t="e">
        <f t="shared" ref="I2:I78" si="3">MATCH(H2,CLO,0)</f>
        <v>#N/A</v>
      </c>
    </row>
    <row r="3" spans="1:9" x14ac:dyDescent="0.3">
      <c r="A3" s="9">
        <f>A2</f>
        <v>2</v>
      </c>
      <c r="B3" s="9">
        <f>B2</f>
        <v>1</v>
      </c>
      <c r="C3" s="9">
        <f>C2</f>
        <v>1</v>
      </c>
      <c r="D3" s="9">
        <v>2</v>
      </c>
      <c r="E3" s="29">
        <f>E2</f>
        <v>43472</v>
      </c>
      <c r="F3" s="4" t="s">
        <v>99</v>
      </c>
      <c r="G3" s="5"/>
      <c r="H3" s="5"/>
      <c r="I3" s="9"/>
    </row>
    <row r="4" spans="1:9" x14ac:dyDescent="0.3">
      <c r="A4" s="9">
        <f t="shared" si="0"/>
        <v>3</v>
      </c>
      <c r="B4" s="9">
        <v>2</v>
      </c>
      <c r="C4" s="9">
        <f t="shared" si="1"/>
        <v>1</v>
      </c>
      <c r="D4" s="9"/>
      <c r="E4" s="29">
        <f t="shared" si="2"/>
        <v>43473</v>
      </c>
      <c r="F4" s="4" t="s">
        <v>100</v>
      </c>
      <c r="G4" s="5" t="s">
        <v>15</v>
      </c>
      <c r="H4" s="5" t="s">
        <v>11</v>
      </c>
      <c r="I4" s="9" t="e">
        <f t="shared" si="3"/>
        <v>#N/A</v>
      </c>
    </row>
    <row r="5" spans="1:9" x14ac:dyDescent="0.3">
      <c r="A5" s="9">
        <f>A4</f>
        <v>3</v>
      </c>
      <c r="B5" s="9">
        <f>B4</f>
        <v>2</v>
      </c>
      <c r="C5" s="9">
        <f>C4</f>
        <v>1</v>
      </c>
      <c r="D5" s="9">
        <v>2</v>
      </c>
      <c r="E5" s="29">
        <f>E4</f>
        <v>43473</v>
      </c>
      <c r="F5" s="4" t="s">
        <v>98</v>
      </c>
      <c r="G5" s="5"/>
      <c r="H5" s="5"/>
      <c r="I5" s="9"/>
    </row>
    <row r="6" spans="1:9" x14ac:dyDescent="0.3">
      <c r="A6" s="9">
        <f t="shared" si="0"/>
        <v>4</v>
      </c>
      <c r="B6" s="9">
        <v>3</v>
      </c>
      <c r="C6" s="9">
        <f t="shared" si="1"/>
        <v>1</v>
      </c>
      <c r="D6" s="9"/>
      <c r="E6" s="29">
        <f t="shared" si="2"/>
        <v>43474</v>
      </c>
      <c r="F6" s="4" t="s">
        <v>100</v>
      </c>
      <c r="G6" s="5" t="s">
        <v>16</v>
      </c>
      <c r="H6" s="5" t="s">
        <v>11</v>
      </c>
      <c r="I6" s="9" t="e">
        <f t="shared" si="3"/>
        <v>#N/A</v>
      </c>
    </row>
    <row r="7" spans="1:9" x14ac:dyDescent="0.3">
      <c r="A7" s="9">
        <f>A6</f>
        <v>4</v>
      </c>
      <c r="B7" s="9">
        <f>B6</f>
        <v>3</v>
      </c>
      <c r="C7" s="9">
        <f>C6</f>
        <v>1</v>
      </c>
      <c r="D7" s="9">
        <v>2</v>
      </c>
      <c r="E7" s="29">
        <f>E6</f>
        <v>43474</v>
      </c>
      <c r="F7" s="4"/>
      <c r="G7" s="5"/>
      <c r="H7" s="5"/>
      <c r="I7" s="9"/>
    </row>
    <row r="8" spans="1:9" x14ac:dyDescent="0.3">
      <c r="A8" s="9">
        <f t="shared" si="0"/>
        <v>5</v>
      </c>
      <c r="B8" s="9">
        <v>4</v>
      </c>
      <c r="C8" s="9">
        <f t="shared" si="1"/>
        <v>1</v>
      </c>
      <c r="D8" s="9"/>
      <c r="E8" s="29">
        <f t="shared" si="2"/>
        <v>43475</v>
      </c>
      <c r="F8" s="4" t="s">
        <v>98</v>
      </c>
      <c r="G8" s="5" t="s">
        <v>43</v>
      </c>
      <c r="H8" s="5" t="s">
        <v>11</v>
      </c>
      <c r="I8" s="9" t="e">
        <f t="shared" si="3"/>
        <v>#N/A</v>
      </c>
    </row>
    <row r="9" spans="1:9" x14ac:dyDescent="0.3">
      <c r="A9" s="9">
        <f>A8</f>
        <v>5</v>
      </c>
      <c r="B9" s="9">
        <f>B8</f>
        <v>4</v>
      </c>
      <c r="C9" s="9">
        <f>C8</f>
        <v>1</v>
      </c>
      <c r="D9" s="9">
        <v>2</v>
      </c>
      <c r="E9" s="29">
        <f>E8</f>
        <v>43475</v>
      </c>
      <c r="F9" s="4"/>
      <c r="G9" s="5"/>
      <c r="H9" s="5"/>
      <c r="I9" s="9"/>
    </row>
    <row r="10" spans="1:9" x14ac:dyDescent="0.3">
      <c r="A10" s="9">
        <f t="shared" si="0"/>
        <v>9</v>
      </c>
      <c r="B10" s="9">
        <v>5</v>
      </c>
      <c r="C10" s="9">
        <f t="shared" si="1"/>
        <v>2</v>
      </c>
      <c r="D10" s="9"/>
      <c r="E10" s="29">
        <f t="shared" si="2"/>
        <v>43479</v>
      </c>
      <c r="F10" s="4" t="s">
        <v>97</v>
      </c>
      <c r="G10" s="5" t="s">
        <v>49</v>
      </c>
      <c r="H10" s="5" t="s">
        <v>11</v>
      </c>
      <c r="I10" s="9" t="e">
        <f t="shared" si="3"/>
        <v>#N/A</v>
      </c>
    </row>
    <row r="11" spans="1:9" x14ac:dyDescent="0.3">
      <c r="A11" s="9">
        <f>A10</f>
        <v>9</v>
      </c>
      <c r="B11" s="9">
        <f>B10</f>
        <v>5</v>
      </c>
      <c r="C11" s="9">
        <f>C10</f>
        <v>2</v>
      </c>
      <c r="D11" s="9">
        <v>2</v>
      </c>
      <c r="E11" s="29">
        <f>E10</f>
        <v>43479</v>
      </c>
      <c r="F11" s="4"/>
      <c r="G11" s="5"/>
      <c r="H11" s="5"/>
      <c r="I11" s="9"/>
    </row>
    <row r="12" spans="1:9" x14ac:dyDescent="0.3">
      <c r="A12" s="9">
        <f t="shared" si="0"/>
        <v>10</v>
      </c>
      <c r="B12" s="9">
        <v>6</v>
      </c>
      <c r="C12" s="9">
        <f t="shared" si="1"/>
        <v>2</v>
      </c>
      <c r="D12" s="9"/>
      <c r="E12" s="29">
        <f t="shared" si="2"/>
        <v>43480</v>
      </c>
      <c r="F12" s="4" t="s">
        <v>97</v>
      </c>
      <c r="G12" s="5" t="s">
        <v>17</v>
      </c>
      <c r="H12" s="5" t="s">
        <v>11</v>
      </c>
      <c r="I12" s="9" t="e">
        <f t="shared" si="3"/>
        <v>#N/A</v>
      </c>
    </row>
    <row r="13" spans="1:9" x14ac:dyDescent="0.3">
      <c r="A13" s="9">
        <f>A12</f>
        <v>10</v>
      </c>
      <c r="B13" s="9">
        <f>B12</f>
        <v>6</v>
      </c>
      <c r="C13" s="9">
        <f>C12</f>
        <v>2</v>
      </c>
      <c r="D13" s="9">
        <v>2</v>
      </c>
      <c r="E13" s="29">
        <f>E12</f>
        <v>43480</v>
      </c>
      <c r="F13" s="4"/>
      <c r="G13" s="5"/>
      <c r="H13" s="5"/>
      <c r="I13" s="9"/>
    </row>
    <row r="14" spans="1:9" x14ac:dyDescent="0.3">
      <c r="A14" s="9">
        <f t="shared" si="0"/>
        <v>11</v>
      </c>
      <c r="B14" s="9">
        <v>7</v>
      </c>
      <c r="C14" s="9">
        <f t="shared" si="1"/>
        <v>2</v>
      </c>
      <c r="D14" s="9"/>
      <c r="E14" s="29">
        <f t="shared" si="2"/>
        <v>43481</v>
      </c>
      <c r="F14" s="4" t="s">
        <v>97</v>
      </c>
      <c r="G14" s="5" t="s">
        <v>44</v>
      </c>
      <c r="H14" s="5" t="s">
        <v>11</v>
      </c>
      <c r="I14" s="9" t="e">
        <f t="shared" si="3"/>
        <v>#N/A</v>
      </c>
    </row>
    <row r="15" spans="1:9" x14ac:dyDescent="0.3">
      <c r="A15" s="9">
        <f>A14</f>
        <v>11</v>
      </c>
      <c r="B15" s="9">
        <f>B14</f>
        <v>7</v>
      </c>
      <c r="C15" s="9">
        <f>C14</f>
        <v>2</v>
      </c>
      <c r="D15" s="9">
        <v>2</v>
      </c>
      <c r="E15" s="29">
        <f>E14</f>
        <v>43481</v>
      </c>
      <c r="F15" s="4"/>
      <c r="G15" s="5"/>
      <c r="H15" s="5"/>
      <c r="I15" s="9"/>
    </row>
    <row r="16" spans="1:9" x14ac:dyDescent="0.3">
      <c r="A16" s="9">
        <f t="shared" si="0"/>
        <v>12</v>
      </c>
      <c r="B16" s="9">
        <v>8</v>
      </c>
      <c r="C16" s="9">
        <f t="shared" si="1"/>
        <v>2</v>
      </c>
      <c r="D16" s="9"/>
      <c r="E16" s="29">
        <f t="shared" si="2"/>
        <v>43482</v>
      </c>
      <c r="F16" s="4" t="s">
        <v>97</v>
      </c>
      <c r="G16" s="5" t="s">
        <v>18</v>
      </c>
      <c r="H16" s="5" t="s">
        <v>11</v>
      </c>
      <c r="I16" s="9" t="e">
        <f t="shared" si="3"/>
        <v>#N/A</v>
      </c>
    </row>
    <row r="17" spans="1:9" x14ac:dyDescent="0.3">
      <c r="A17" s="9">
        <f>A16</f>
        <v>12</v>
      </c>
      <c r="B17" s="9">
        <f>B16</f>
        <v>8</v>
      </c>
      <c r="C17" s="9">
        <f>C16</f>
        <v>2</v>
      </c>
      <c r="D17" s="9">
        <v>2</v>
      </c>
      <c r="E17" s="29">
        <f>E16</f>
        <v>43482</v>
      </c>
      <c r="F17" s="4"/>
      <c r="G17" s="5"/>
      <c r="H17" s="5"/>
      <c r="I17" s="9"/>
    </row>
    <row r="18" spans="1:9" x14ac:dyDescent="0.3">
      <c r="A18" s="9">
        <f t="shared" si="0"/>
        <v>17</v>
      </c>
      <c r="B18" s="9">
        <v>9</v>
      </c>
      <c r="C18" s="9">
        <f t="shared" si="1"/>
        <v>3</v>
      </c>
      <c r="D18" s="9"/>
      <c r="E18" s="29">
        <f t="shared" si="2"/>
        <v>43487</v>
      </c>
      <c r="F18" s="4" t="s">
        <v>97</v>
      </c>
      <c r="G18" s="5" t="s">
        <v>19</v>
      </c>
      <c r="H18" s="5" t="s">
        <v>11</v>
      </c>
      <c r="I18" s="9" t="e">
        <f t="shared" si="3"/>
        <v>#N/A</v>
      </c>
    </row>
    <row r="19" spans="1:9" x14ac:dyDescent="0.3">
      <c r="A19" s="9">
        <f>A18</f>
        <v>17</v>
      </c>
      <c r="B19" s="9">
        <f>B18</f>
        <v>9</v>
      </c>
      <c r="C19" s="9">
        <f>C18</f>
        <v>3</v>
      </c>
      <c r="D19" s="9">
        <v>2</v>
      </c>
      <c r="E19" s="29">
        <f>E18</f>
        <v>43487</v>
      </c>
      <c r="F19" s="4"/>
      <c r="G19" s="5"/>
      <c r="H19" s="5"/>
      <c r="I19" s="9"/>
    </row>
    <row r="20" spans="1:9" x14ac:dyDescent="0.3">
      <c r="A20" s="9">
        <f t="shared" si="0"/>
        <v>18</v>
      </c>
      <c r="B20" s="9">
        <v>10</v>
      </c>
      <c r="C20" s="9">
        <f t="shared" si="1"/>
        <v>3</v>
      </c>
      <c r="D20" s="9"/>
      <c r="E20" s="29">
        <f t="shared" si="2"/>
        <v>43488</v>
      </c>
      <c r="F20" s="4" t="s">
        <v>97</v>
      </c>
      <c r="G20" s="5" t="s">
        <v>76</v>
      </c>
      <c r="H20" s="5" t="s">
        <v>11</v>
      </c>
      <c r="I20" s="9" t="e">
        <f t="shared" si="3"/>
        <v>#N/A</v>
      </c>
    </row>
    <row r="21" spans="1:9" x14ac:dyDescent="0.3">
      <c r="A21" s="9">
        <f>A20</f>
        <v>18</v>
      </c>
      <c r="B21" s="9">
        <f>B20</f>
        <v>10</v>
      </c>
      <c r="C21" s="9">
        <f>C20</f>
        <v>3</v>
      </c>
      <c r="D21" s="9">
        <v>2</v>
      </c>
      <c r="E21" s="29">
        <f>E20</f>
        <v>43488</v>
      </c>
      <c r="F21" s="4"/>
      <c r="G21" s="5"/>
      <c r="H21" s="5"/>
      <c r="I21" s="9"/>
    </row>
    <row r="22" spans="1:9" x14ac:dyDescent="0.3">
      <c r="A22" s="9">
        <f t="shared" si="0"/>
        <v>19</v>
      </c>
      <c r="B22" s="9">
        <v>11</v>
      </c>
      <c r="C22" s="9">
        <f t="shared" si="1"/>
        <v>3</v>
      </c>
      <c r="D22" s="9"/>
      <c r="E22" s="29">
        <f t="shared" si="2"/>
        <v>43489</v>
      </c>
      <c r="F22" s="4" t="s">
        <v>97</v>
      </c>
      <c r="G22" s="5" t="s">
        <v>45</v>
      </c>
      <c r="H22" s="5" t="s">
        <v>11</v>
      </c>
      <c r="I22" s="9" t="e">
        <f t="shared" si="3"/>
        <v>#N/A</v>
      </c>
    </row>
    <row r="23" spans="1:9" x14ac:dyDescent="0.3">
      <c r="A23" s="9">
        <f>A22</f>
        <v>19</v>
      </c>
      <c r="B23" s="9">
        <f>B22</f>
        <v>11</v>
      </c>
      <c r="C23" s="9">
        <f>C22</f>
        <v>3</v>
      </c>
      <c r="D23" s="9">
        <v>2</v>
      </c>
      <c r="E23" s="29">
        <f>E22</f>
        <v>43489</v>
      </c>
      <c r="F23" s="4"/>
      <c r="G23" s="5"/>
      <c r="H23" s="5"/>
      <c r="I23" s="9"/>
    </row>
    <row r="24" spans="1:9" x14ac:dyDescent="0.3">
      <c r="A24" s="9">
        <f t="shared" si="0"/>
        <v>23</v>
      </c>
      <c r="B24" s="9">
        <v>12</v>
      </c>
      <c r="C24" s="9">
        <f t="shared" si="1"/>
        <v>4</v>
      </c>
      <c r="D24" s="9"/>
      <c r="E24" s="29">
        <f t="shared" si="2"/>
        <v>43493</v>
      </c>
      <c r="F24" s="4" t="s">
        <v>97</v>
      </c>
      <c r="G24" s="5" t="s">
        <v>20</v>
      </c>
      <c r="H24" s="5" t="s">
        <v>11</v>
      </c>
      <c r="I24" s="9" t="e">
        <f t="shared" si="3"/>
        <v>#N/A</v>
      </c>
    </row>
    <row r="25" spans="1:9" x14ac:dyDescent="0.3">
      <c r="A25" s="9">
        <f>A24</f>
        <v>23</v>
      </c>
      <c r="B25" s="9">
        <f>B24</f>
        <v>12</v>
      </c>
      <c r="C25" s="9">
        <f>C24</f>
        <v>4</v>
      </c>
      <c r="D25" s="9">
        <v>2</v>
      </c>
      <c r="E25" s="29">
        <f>E24</f>
        <v>43493</v>
      </c>
      <c r="F25" s="4"/>
      <c r="G25" s="5"/>
      <c r="H25" s="5"/>
      <c r="I25" s="9"/>
    </row>
    <row r="26" spans="1:9" x14ac:dyDescent="0.3">
      <c r="A26" s="9">
        <f t="shared" si="0"/>
        <v>24</v>
      </c>
      <c r="B26" s="9">
        <v>13</v>
      </c>
      <c r="C26" s="9">
        <f t="shared" si="1"/>
        <v>4</v>
      </c>
      <c r="D26" s="9"/>
      <c r="E26" s="29">
        <f t="shared" si="2"/>
        <v>43494</v>
      </c>
      <c r="F26" s="4" t="s">
        <v>97</v>
      </c>
      <c r="G26" s="5" t="s">
        <v>21</v>
      </c>
      <c r="H26" s="5" t="s">
        <v>11</v>
      </c>
      <c r="I26" s="9" t="e">
        <f t="shared" si="3"/>
        <v>#N/A</v>
      </c>
    </row>
    <row r="27" spans="1:9" x14ac:dyDescent="0.3">
      <c r="A27" s="9">
        <f>A26</f>
        <v>24</v>
      </c>
      <c r="B27" s="9">
        <f>B26</f>
        <v>13</v>
      </c>
      <c r="C27" s="9">
        <f>C26</f>
        <v>4</v>
      </c>
      <c r="D27" s="9">
        <v>2</v>
      </c>
      <c r="E27" s="29">
        <f>E26</f>
        <v>43494</v>
      </c>
      <c r="F27" s="4"/>
      <c r="G27" s="5"/>
      <c r="H27" s="5"/>
      <c r="I27" s="9"/>
    </row>
    <row r="28" spans="1:9" x14ac:dyDescent="0.3">
      <c r="A28" s="9">
        <f t="shared" si="0"/>
        <v>25</v>
      </c>
      <c r="B28" s="9">
        <v>14</v>
      </c>
      <c r="C28" s="9">
        <f t="shared" si="1"/>
        <v>4</v>
      </c>
      <c r="D28" s="9"/>
      <c r="E28" s="29">
        <f t="shared" si="2"/>
        <v>43495</v>
      </c>
      <c r="F28" s="4" t="s">
        <v>97</v>
      </c>
      <c r="G28" s="5" t="s">
        <v>22</v>
      </c>
      <c r="H28" s="5" t="s">
        <v>11</v>
      </c>
      <c r="I28" s="9" t="e">
        <f t="shared" si="3"/>
        <v>#N/A</v>
      </c>
    </row>
    <row r="29" spans="1:9" x14ac:dyDescent="0.3">
      <c r="A29" s="9">
        <f t="shared" si="0"/>
        <v>26</v>
      </c>
      <c r="B29" s="9">
        <v>15</v>
      </c>
      <c r="C29" s="9">
        <f t="shared" si="1"/>
        <v>4</v>
      </c>
      <c r="D29" s="9"/>
      <c r="E29" s="29">
        <f t="shared" si="2"/>
        <v>43496</v>
      </c>
      <c r="F29" s="4" t="s">
        <v>97</v>
      </c>
      <c r="G29" s="5" t="s">
        <v>46</v>
      </c>
      <c r="H29" s="5" t="s">
        <v>11</v>
      </c>
      <c r="I29" s="9" t="e">
        <f t="shared" si="3"/>
        <v>#N/A</v>
      </c>
    </row>
    <row r="30" spans="1:9" x14ac:dyDescent="0.3">
      <c r="A30" s="9">
        <f t="shared" si="0"/>
        <v>30</v>
      </c>
      <c r="B30" s="9">
        <v>16</v>
      </c>
      <c r="C30" s="9">
        <f t="shared" si="1"/>
        <v>5</v>
      </c>
      <c r="D30" s="9"/>
      <c r="E30" s="29">
        <f t="shared" si="2"/>
        <v>43500</v>
      </c>
      <c r="F30" s="4" t="s">
        <v>97</v>
      </c>
      <c r="G30" s="5" t="s">
        <v>23</v>
      </c>
      <c r="H30" s="5" t="s">
        <v>11</v>
      </c>
      <c r="I30" s="9" t="e">
        <f t="shared" si="3"/>
        <v>#N/A</v>
      </c>
    </row>
    <row r="31" spans="1:9" x14ac:dyDescent="0.3">
      <c r="A31" s="9">
        <f t="shared" si="0"/>
        <v>31</v>
      </c>
      <c r="B31" s="9">
        <v>17</v>
      </c>
      <c r="C31" s="9">
        <f t="shared" si="1"/>
        <v>5</v>
      </c>
      <c r="D31" s="9"/>
      <c r="E31" s="29">
        <f t="shared" si="2"/>
        <v>43501</v>
      </c>
      <c r="F31" s="4" t="s">
        <v>97</v>
      </c>
      <c r="G31" s="5" t="s">
        <v>24</v>
      </c>
      <c r="H31" s="5" t="s">
        <v>11</v>
      </c>
      <c r="I31" s="9" t="e">
        <f t="shared" si="3"/>
        <v>#N/A</v>
      </c>
    </row>
    <row r="32" spans="1:9" x14ac:dyDescent="0.3">
      <c r="A32" s="9">
        <f t="shared" si="0"/>
        <v>32</v>
      </c>
      <c r="B32" s="9">
        <v>18</v>
      </c>
      <c r="C32" s="9">
        <f t="shared" si="1"/>
        <v>5</v>
      </c>
      <c r="D32" s="9"/>
      <c r="E32" s="29">
        <f t="shared" si="2"/>
        <v>43502</v>
      </c>
      <c r="F32" s="4" t="s">
        <v>97</v>
      </c>
      <c r="G32" s="5" t="s">
        <v>25</v>
      </c>
      <c r="H32" s="5" t="s">
        <v>11</v>
      </c>
      <c r="I32" s="9" t="e">
        <f t="shared" si="3"/>
        <v>#N/A</v>
      </c>
    </row>
    <row r="33" spans="1:9" x14ac:dyDescent="0.3">
      <c r="A33" s="9">
        <f t="shared" si="0"/>
        <v>33</v>
      </c>
      <c r="B33" s="9">
        <v>19</v>
      </c>
      <c r="C33" s="9">
        <f t="shared" si="1"/>
        <v>5</v>
      </c>
      <c r="D33" s="9"/>
      <c r="E33" s="29">
        <f t="shared" si="2"/>
        <v>43503</v>
      </c>
      <c r="F33" s="4" t="s">
        <v>97</v>
      </c>
      <c r="G33" s="5" t="s">
        <v>75</v>
      </c>
      <c r="H33" s="5" t="s">
        <v>11</v>
      </c>
      <c r="I33" s="9" t="e">
        <f t="shared" si="3"/>
        <v>#N/A</v>
      </c>
    </row>
    <row r="34" spans="1:9" x14ac:dyDescent="0.3">
      <c r="A34" s="9">
        <f t="shared" si="0"/>
        <v>37</v>
      </c>
      <c r="B34" s="9">
        <v>20</v>
      </c>
      <c r="C34" s="9">
        <f t="shared" si="1"/>
        <v>6</v>
      </c>
      <c r="D34" s="9"/>
      <c r="E34" s="29">
        <f t="shared" si="2"/>
        <v>43507</v>
      </c>
      <c r="F34" s="4" t="s">
        <v>97</v>
      </c>
      <c r="G34" s="5" t="s">
        <v>77</v>
      </c>
      <c r="H34" s="5" t="s">
        <v>11</v>
      </c>
      <c r="I34" s="9" t="e">
        <f t="shared" si="3"/>
        <v>#N/A</v>
      </c>
    </row>
    <row r="35" spans="1:9" x14ac:dyDescent="0.3">
      <c r="A35" s="9">
        <f t="shared" si="0"/>
        <v>38</v>
      </c>
      <c r="B35" s="9">
        <v>21</v>
      </c>
      <c r="C35" s="9">
        <f t="shared" si="1"/>
        <v>6</v>
      </c>
      <c r="D35" s="9"/>
      <c r="E35" s="29">
        <f t="shared" si="2"/>
        <v>43508</v>
      </c>
      <c r="F35" s="4" t="s">
        <v>97</v>
      </c>
      <c r="G35" s="5" t="s">
        <v>78</v>
      </c>
      <c r="H35" s="5" t="s">
        <v>11</v>
      </c>
      <c r="I35" s="9" t="e">
        <f t="shared" si="3"/>
        <v>#N/A</v>
      </c>
    </row>
    <row r="36" spans="1:9" x14ac:dyDescent="0.3">
      <c r="A36" s="9">
        <f t="shared" si="0"/>
        <v>39</v>
      </c>
      <c r="B36" s="9">
        <v>22</v>
      </c>
      <c r="C36" s="9">
        <f t="shared" si="1"/>
        <v>6</v>
      </c>
      <c r="D36" s="9"/>
      <c r="E36" s="29">
        <f t="shared" si="2"/>
        <v>43509</v>
      </c>
      <c r="F36" s="4" t="s">
        <v>97</v>
      </c>
      <c r="G36" s="5" t="s">
        <v>26</v>
      </c>
      <c r="H36" s="5" t="s">
        <v>11</v>
      </c>
      <c r="I36" s="9" t="e">
        <f t="shared" si="3"/>
        <v>#N/A</v>
      </c>
    </row>
    <row r="37" spans="1:9" x14ac:dyDescent="0.3">
      <c r="A37" s="9">
        <f t="shared" si="0"/>
        <v>40</v>
      </c>
      <c r="B37" s="9">
        <v>23</v>
      </c>
      <c r="C37" s="9">
        <f t="shared" si="1"/>
        <v>6</v>
      </c>
      <c r="D37" s="9"/>
      <c r="E37" s="29">
        <f t="shared" si="2"/>
        <v>43510</v>
      </c>
      <c r="F37" s="4" t="s">
        <v>97</v>
      </c>
      <c r="G37" s="5" t="s">
        <v>70</v>
      </c>
      <c r="H37" s="5" t="s">
        <v>11</v>
      </c>
      <c r="I37" s="9" t="e">
        <f t="shared" si="3"/>
        <v>#N/A</v>
      </c>
    </row>
    <row r="38" spans="1:9" x14ac:dyDescent="0.3">
      <c r="A38" s="9">
        <f t="shared" si="0"/>
        <v>45</v>
      </c>
      <c r="B38" s="9">
        <v>24</v>
      </c>
      <c r="C38" s="9">
        <f t="shared" si="1"/>
        <v>7</v>
      </c>
      <c r="D38" s="9"/>
      <c r="E38" s="29">
        <f t="shared" si="2"/>
        <v>43515</v>
      </c>
      <c r="F38" s="4" t="s">
        <v>97</v>
      </c>
      <c r="G38" s="5" t="s">
        <v>79</v>
      </c>
      <c r="H38" s="5" t="s">
        <v>11</v>
      </c>
      <c r="I38" s="9" t="e">
        <f t="shared" si="3"/>
        <v>#N/A</v>
      </c>
    </row>
    <row r="39" spans="1:9" ht="28.8" x14ac:dyDescent="0.3">
      <c r="A39" s="9">
        <f t="shared" si="0"/>
        <v>46</v>
      </c>
      <c r="B39" s="9">
        <v>25</v>
      </c>
      <c r="C39" s="9">
        <f t="shared" si="1"/>
        <v>7</v>
      </c>
      <c r="D39" s="9"/>
      <c r="E39" s="29">
        <f t="shared" si="2"/>
        <v>43516</v>
      </c>
      <c r="F39" s="4" t="s">
        <v>97</v>
      </c>
      <c r="G39" s="5" t="s">
        <v>30</v>
      </c>
      <c r="H39" s="5" t="s">
        <v>38</v>
      </c>
      <c r="I39" s="9" t="e">
        <f t="shared" si="3"/>
        <v>#N/A</v>
      </c>
    </row>
    <row r="40" spans="1:9" ht="28.8" x14ac:dyDescent="0.3">
      <c r="A40" s="9">
        <f t="shared" si="0"/>
        <v>47</v>
      </c>
      <c r="B40" s="9">
        <v>26</v>
      </c>
      <c r="C40" s="9">
        <f t="shared" si="1"/>
        <v>7</v>
      </c>
      <c r="D40" s="9"/>
      <c r="E40" s="29">
        <f t="shared" si="2"/>
        <v>43517</v>
      </c>
      <c r="F40" s="4" t="s">
        <v>97</v>
      </c>
      <c r="G40" s="5" t="s">
        <v>31</v>
      </c>
      <c r="H40" s="5" t="s">
        <v>38</v>
      </c>
      <c r="I40" s="9" t="e">
        <f t="shared" si="3"/>
        <v>#N/A</v>
      </c>
    </row>
    <row r="41" spans="1:9" ht="28.8" x14ac:dyDescent="0.3">
      <c r="A41" s="9">
        <f t="shared" si="0"/>
        <v>51</v>
      </c>
      <c r="B41" s="9">
        <v>27</v>
      </c>
      <c r="C41" s="9">
        <f t="shared" si="1"/>
        <v>8</v>
      </c>
      <c r="D41" s="9"/>
      <c r="E41" s="29">
        <f t="shared" si="2"/>
        <v>43521</v>
      </c>
      <c r="F41" s="4" t="s">
        <v>97</v>
      </c>
      <c r="G41" s="5" t="s">
        <v>69</v>
      </c>
      <c r="H41" s="5" t="s">
        <v>38</v>
      </c>
      <c r="I41" s="9" t="e">
        <f t="shared" si="3"/>
        <v>#N/A</v>
      </c>
    </row>
    <row r="42" spans="1:9" ht="28.8" x14ac:dyDescent="0.3">
      <c r="A42" s="9">
        <f t="shared" si="0"/>
        <v>52</v>
      </c>
      <c r="B42" s="9">
        <v>28</v>
      </c>
      <c r="C42" s="9">
        <f t="shared" si="1"/>
        <v>8</v>
      </c>
      <c r="D42" s="9"/>
      <c r="E42" s="29">
        <f t="shared" si="2"/>
        <v>43522</v>
      </c>
      <c r="F42" s="4" t="s">
        <v>97</v>
      </c>
      <c r="G42" s="5" t="s">
        <v>80</v>
      </c>
      <c r="H42" s="5" t="s">
        <v>38</v>
      </c>
      <c r="I42" s="9" t="e">
        <f t="shared" si="3"/>
        <v>#N/A</v>
      </c>
    </row>
    <row r="43" spans="1:9" x14ac:dyDescent="0.3">
      <c r="A43" s="9">
        <f t="shared" si="0"/>
        <v>53</v>
      </c>
      <c r="B43" s="9">
        <v>29</v>
      </c>
      <c r="C43" s="9">
        <f t="shared" si="1"/>
        <v>8</v>
      </c>
      <c r="D43" s="9"/>
      <c r="E43" s="29">
        <f t="shared" si="2"/>
        <v>43523</v>
      </c>
      <c r="F43" s="4" t="s">
        <v>97</v>
      </c>
      <c r="G43" s="5" t="s">
        <v>27</v>
      </c>
      <c r="H43" s="5" t="s">
        <v>37</v>
      </c>
      <c r="I43" s="9" t="e">
        <f t="shared" si="3"/>
        <v>#N/A</v>
      </c>
    </row>
    <row r="44" spans="1:9" ht="28.8" x14ac:dyDescent="0.3">
      <c r="A44" s="9">
        <f t="shared" si="0"/>
        <v>54</v>
      </c>
      <c r="B44" s="9">
        <v>30</v>
      </c>
      <c r="C44" s="9">
        <f t="shared" si="1"/>
        <v>8</v>
      </c>
      <c r="D44" s="9"/>
      <c r="E44" s="29">
        <f t="shared" si="2"/>
        <v>43524</v>
      </c>
      <c r="F44" s="4" t="s">
        <v>97</v>
      </c>
      <c r="G44" s="5" t="s">
        <v>28</v>
      </c>
      <c r="H44" s="5" t="s">
        <v>38</v>
      </c>
      <c r="I44" s="9" t="e">
        <f t="shared" si="3"/>
        <v>#N/A</v>
      </c>
    </row>
    <row r="45" spans="1:9" x14ac:dyDescent="0.3">
      <c r="A45" s="9">
        <f t="shared" si="0"/>
        <v>58</v>
      </c>
      <c r="B45" s="9">
        <v>31</v>
      </c>
      <c r="C45" s="9">
        <f t="shared" si="1"/>
        <v>9</v>
      </c>
      <c r="D45" s="9"/>
      <c r="E45" s="29">
        <f t="shared" si="2"/>
        <v>43528</v>
      </c>
      <c r="F45" s="4" t="s">
        <v>97</v>
      </c>
      <c r="G45" s="5" t="s">
        <v>42</v>
      </c>
      <c r="H45" s="5" t="s">
        <v>11</v>
      </c>
      <c r="I45" s="9" t="e">
        <f t="shared" si="3"/>
        <v>#N/A</v>
      </c>
    </row>
    <row r="46" spans="1:9" x14ac:dyDescent="0.3">
      <c r="A46" s="9">
        <f t="shared" si="0"/>
        <v>59</v>
      </c>
      <c r="B46" s="9">
        <v>32</v>
      </c>
      <c r="C46" s="9">
        <f t="shared" si="1"/>
        <v>9</v>
      </c>
      <c r="D46" s="9"/>
      <c r="E46" s="29">
        <f t="shared" si="2"/>
        <v>43529</v>
      </c>
      <c r="F46" s="4" t="s">
        <v>97</v>
      </c>
      <c r="G46" s="5" t="s">
        <v>32</v>
      </c>
      <c r="H46" s="5" t="s">
        <v>37</v>
      </c>
      <c r="I46" s="9" t="e">
        <f t="shared" si="3"/>
        <v>#N/A</v>
      </c>
    </row>
    <row r="47" spans="1:9" x14ac:dyDescent="0.3">
      <c r="A47" s="9">
        <f t="shared" ref="A47:A78" si="4">VLOOKUP(B47,Calendar65,2)</f>
        <v>60</v>
      </c>
      <c r="B47" s="9">
        <v>33</v>
      </c>
      <c r="C47" s="9">
        <f t="shared" ref="C47:C78" si="5">VLOOKUP(B47,Calendar65,3,0)</f>
        <v>9</v>
      </c>
      <c r="D47" s="9"/>
      <c r="E47" s="29">
        <f t="shared" ref="E47:E79" si="6">VLOOKUP(B47,Calendar65,4,0)</f>
        <v>43530</v>
      </c>
      <c r="F47" s="4" t="s">
        <v>97</v>
      </c>
      <c r="G47" s="5" t="s">
        <v>50</v>
      </c>
      <c r="H47" s="5" t="s">
        <v>37</v>
      </c>
      <c r="I47" s="9" t="e">
        <f t="shared" si="3"/>
        <v>#N/A</v>
      </c>
    </row>
    <row r="48" spans="1:9" x14ac:dyDescent="0.3">
      <c r="A48" s="9">
        <f t="shared" si="4"/>
        <v>61</v>
      </c>
      <c r="B48" s="9">
        <v>34</v>
      </c>
      <c r="C48" s="9">
        <f t="shared" si="5"/>
        <v>9</v>
      </c>
      <c r="D48" s="9"/>
      <c r="E48" s="29">
        <f t="shared" si="6"/>
        <v>43531</v>
      </c>
      <c r="F48" s="4" t="s">
        <v>97</v>
      </c>
      <c r="G48" s="5" t="s">
        <v>81</v>
      </c>
      <c r="H48" s="5" t="s">
        <v>37</v>
      </c>
      <c r="I48" s="9" t="e">
        <f t="shared" si="3"/>
        <v>#N/A</v>
      </c>
    </row>
    <row r="49" spans="1:9" x14ac:dyDescent="0.3">
      <c r="A49" s="9">
        <f t="shared" si="4"/>
        <v>72</v>
      </c>
      <c r="B49" s="9">
        <v>35</v>
      </c>
      <c r="C49" s="9">
        <f t="shared" si="5"/>
        <v>10</v>
      </c>
      <c r="D49" s="9"/>
      <c r="E49" s="29">
        <f t="shared" si="6"/>
        <v>43542</v>
      </c>
      <c r="F49" s="4" t="s">
        <v>97</v>
      </c>
      <c r="G49" s="5" t="s">
        <v>71</v>
      </c>
      <c r="H49" s="5" t="s">
        <v>37</v>
      </c>
      <c r="I49" s="9" t="e">
        <f t="shared" si="3"/>
        <v>#N/A</v>
      </c>
    </row>
    <row r="50" spans="1:9" x14ac:dyDescent="0.3">
      <c r="A50" s="9">
        <f t="shared" si="4"/>
        <v>73</v>
      </c>
      <c r="B50" s="9">
        <v>36</v>
      </c>
      <c r="C50" s="9">
        <f t="shared" si="5"/>
        <v>10</v>
      </c>
      <c r="D50" s="9"/>
      <c r="E50" s="29">
        <f t="shared" si="6"/>
        <v>43543</v>
      </c>
      <c r="F50" s="4" t="s">
        <v>97</v>
      </c>
      <c r="G50" s="5" t="s">
        <v>34</v>
      </c>
      <c r="H50" s="5" t="s">
        <v>37</v>
      </c>
      <c r="I50" s="9" t="e">
        <f t="shared" si="3"/>
        <v>#N/A</v>
      </c>
    </row>
    <row r="51" spans="1:9" x14ac:dyDescent="0.3">
      <c r="A51" s="9">
        <f t="shared" si="4"/>
        <v>74</v>
      </c>
      <c r="B51" s="9">
        <v>37</v>
      </c>
      <c r="C51" s="9">
        <f t="shared" si="5"/>
        <v>10</v>
      </c>
      <c r="D51" s="9"/>
      <c r="E51" s="29">
        <f t="shared" si="6"/>
        <v>43544</v>
      </c>
      <c r="F51" s="4" t="s">
        <v>97</v>
      </c>
      <c r="G51" s="5" t="s">
        <v>82</v>
      </c>
      <c r="H51" s="5" t="s">
        <v>37</v>
      </c>
      <c r="I51" s="9" t="e">
        <f t="shared" si="3"/>
        <v>#N/A</v>
      </c>
    </row>
    <row r="52" spans="1:9" x14ac:dyDescent="0.3">
      <c r="A52" s="9">
        <f t="shared" si="4"/>
        <v>75</v>
      </c>
      <c r="B52" s="9">
        <v>38</v>
      </c>
      <c r="C52" s="9">
        <f t="shared" si="5"/>
        <v>10</v>
      </c>
      <c r="D52" s="9"/>
      <c r="E52" s="29">
        <f t="shared" si="6"/>
        <v>43545</v>
      </c>
      <c r="F52" s="4" t="s">
        <v>97</v>
      </c>
      <c r="G52" s="5" t="s">
        <v>35</v>
      </c>
      <c r="H52" s="5" t="s">
        <v>37</v>
      </c>
      <c r="I52" s="9" t="e">
        <f t="shared" si="3"/>
        <v>#N/A</v>
      </c>
    </row>
    <row r="53" spans="1:9" x14ac:dyDescent="0.3">
      <c r="A53" s="9">
        <f t="shared" si="4"/>
        <v>79</v>
      </c>
      <c r="B53" s="9">
        <v>39</v>
      </c>
      <c r="C53" s="9">
        <f t="shared" si="5"/>
        <v>11</v>
      </c>
      <c r="D53" s="9"/>
      <c r="E53" s="29">
        <f t="shared" si="6"/>
        <v>43549</v>
      </c>
      <c r="F53" s="4" t="s">
        <v>97</v>
      </c>
      <c r="G53" s="5" t="s">
        <v>72</v>
      </c>
      <c r="H53" s="6" t="s">
        <v>39</v>
      </c>
      <c r="I53" s="9" t="e">
        <f t="shared" si="3"/>
        <v>#N/A</v>
      </c>
    </row>
    <row r="54" spans="1:9" x14ac:dyDescent="0.3">
      <c r="A54" s="9">
        <f t="shared" si="4"/>
        <v>80</v>
      </c>
      <c r="B54" s="9">
        <v>40</v>
      </c>
      <c r="C54" s="9">
        <f t="shared" si="5"/>
        <v>11</v>
      </c>
      <c r="D54" s="9"/>
      <c r="E54" s="29">
        <f t="shared" si="6"/>
        <v>43550</v>
      </c>
      <c r="F54" s="4" t="s">
        <v>97</v>
      </c>
      <c r="G54" s="6" t="s">
        <v>67</v>
      </c>
      <c r="H54" s="6" t="s">
        <v>39</v>
      </c>
      <c r="I54" s="9" t="e">
        <f t="shared" si="3"/>
        <v>#N/A</v>
      </c>
    </row>
    <row r="55" spans="1:9" x14ac:dyDescent="0.3">
      <c r="A55" s="9">
        <f t="shared" si="4"/>
        <v>81</v>
      </c>
      <c r="B55" s="9">
        <v>41</v>
      </c>
      <c r="C55" s="9">
        <f t="shared" si="5"/>
        <v>11</v>
      </c>
      <c r="D55" s="9"/>
      <c r="E55" s="29">
        <f t="shared" si="6"/>
        <v>43551</v>
      </c>
      <c r="F55" s="4" t="s">
        <v>97</v>
      </c>
      <c r="G55" s="5" t="s">
        <v>83</v>
      </c>
      <c r="H55" s="6" t="s">
        <v>39</v>
      </c>
      <c r="I55" s="9" t="e">
        <f t="shared" si="3"/>
        <v>#N/A</v>
      </c>
    </row>
    <row r="56" spans="1:9" x14ac:dyDescent="0.3">
      <c r="A56" s="9">
        <f t="shared" si="4"/>
        <v>82</v>
      </c>
      <c r="B56" s="9">
        <v>42</v>
      </c>
      <c r="C56" s="9">
        <f t="shared" si="5"/>
        <v>11</v>
      </c>
      <c r="D56" s="9"/>
      <c r="E56" s="29">
        <f t="shared" si="6"/>
        <v>43552</v>
      </c>
      <c r="F56" s="4" t="s">
        <v>97</v>
      </c>
      <c r="G56" s="5" t="s">
        <v>33</v>
      </c>
      <c r="H56" s="6" t="s">
        <v>39</v>
      </c>
      <c r="I56" s="9" t="e">
        <f t="shared" si="3"/>
        <v>#N/A</v>
      </c>
    </row>
    <row r="57" spans="1:9" x14ac:dyDescent="0.3">
      <c r="A57" s="9">
        <f t="shared" si="4"/>
        <v>86</v>
      </c>
      <c r="B57" s="9">
        <v>43</v>
      </c>
      <c r="C57" s="9">
        <f t="shared" si="5"/>
        <v>12</v>
      </c>
      <c r="D57" s="9"/>
      <c r="E57" s="29">
        <f t="shared" si="6"/>
        <v>43556</v>
      </c>
      <c r="F57" s="4" t="s">
        <v>97</v>
      </c>
      <c r="G57" s="6" t="s">
        <v>73</v>
      </c>
      <c r="H57" s="6" t="s">
        <v>39</v>
      </c>
      <c r="I57" s="9" t="e">
        <f t="shared" si="3"/>
        <v>#N/A</v>
      </c>
    </row>
    <row r="58" spans="1:9" x14ac:dyDescent="0.3">
      <c r="A58" s="9">
        <f t="shared" si="4"/>
        <v>87</v>
      </c>
      <c r="B58" s="9">
        <v>44</v>
      </c>
      <c r="C58" s="9">
        <f t="shared" si="5"/>
        <v>12</v>
      </c>
      <c r="D58" s="9"/>
      <c r="E58" s="29">
        <f t="shared" si="6"/>
        <v>43557</v>
      </c>
      <c r="F58" s="4" t="s">
        <v>97</v>
      </c>
      <c r="G58" s="6" t="s">
        <v>84</v>
      </c>
      <c r="H58" s="6" t="s">
        <v>39</v>
      </c>
      <c r="I58" s="9" t="e">
        <f t="shared" si="3"/>
        <v>#N/A</v>
      </c>
    </row>
    <row r="59" spans="1:9" x14ac:dyDescent="0.3">
      <c r="A59" s="9">
        <f t="shared" si="4"/>
        <v>88</v>
      </c>
      <c r="B59" s="9">
        <v>45</v>
      </c>
      <c r="C59" s="9">
        <f t="shared" si="5"/>
        <v>12</v>
      </c>
      <c r="D59" s="9"/>
      <c r="E59" s="29">
        <f t="shared" si="6"/>
        <v>43558</v>
      </c>
      <c r="F59" s="4" t="s">
        <v>97</v>
      </c>
      <c r="G59" s="5" t="s">
        <v>85</v>
      </c>
      <c r="H59" s="6" t="s">
        <v>39</v>
      </c>
      <c r="I59" s="9" t="e">
        <f t="shared" si="3"/>
        <v>#N/A</v>
      </c>
    </row>
    <row r="60" spans="1:9" x14ac:dyDescent="0.3">
      <c r="A60" s="9">
        <f t="shared" si="4"/>
        <v>89</v>
      </c>
      <c r="B60" s="9">
        <v>46</v>
      </c>
      <c r="C60" s="9">
        <f t="shared" si="5"/>
        <v>12</v>
      </c>
      <c r="D60" s="9"/>
      <c r="E60" s="29">
        <f t="shared" si="6"/>
        <v>43559</v>
      </c>
      <c r="F60" s="4" t="s">
        <v>97</v>
      </c>
      <c r="G60" s="6" t="s">
        <v>36</v>
      </c>
      <c r="H60" s="6" t="s">
        <v>39</v>
      </c>
      <c r="I60" s="9" t="e">
        <f t="shared" si="3"/>
        <v>#N/A</v>
      </c>
    </row>
    <row r="61" spans="1:9" x14ac:dyDescent="0.3">
      <c r="A61" s="9">
        <f t="shared" si="4"/>
        <v>93</v>
      </c>
      <c r="B61" s="9">
        <v>47</v>
      </c>
      <c r="C61" s="9">
        <f t="shared" si="5"/>
        <v>13</v>
      </c>
      <c r="D61" s="9"/>
      <c r="E61" s="29">
        <f t="shared" si="6"/>
        <v>43563</v>
      </c>
      <c r="F61" s="4" t="s">
        <v>97</v>
      </c>
      <c r="G61" s="5" t="s">
        <v>86</v>
      </c>
      <c r="H61" s="6" t="s">
        <v>39</v>
      </c>
      <c r="I61" s="9" t="e">
        <f t="shared" si="3"/>
        <v>#N/A</v>
      </c>
    </row>
    <row r="62" spans="1:9" x14ac:dyDescent="0.3">
      <c r="A62" s="9">
        <f t="shared" si="4"/>
        <v>94</v>
      </c>
      <c r="B62" s="9">
        <v>48</v>
      </c>
      <c r="C62" s="9">
        <f t="shared" si="5"/>
        <v>13</v>
      </c>
      <c r="D62" s="9"/>
      <c r="E62" s="29">
        <f t="shared" si="6"/>
        <v>43564</v>
      </c>
      <c r="F62" s="4" t="s">
        <v>97</v>
      </c>
      <c r="G62" s="5" t="s">
        <v>87</v>
      </c>
      <c r="H62" s="6" t="s">
        <v>39</v>
      </c>
      <c r="I62" s="9" t="e">
        <f t="shared" si="3"/>
        <v>#N/A</v>
      </c>
    </row>
    <row r="63" spans="1:9" x14ac:dyDescent="0.3">
      <c r="A63" s="9">
        <f t="shared" si="4"/>
        <v>95</v>
      </c>
      <c r="B63" s="9">
        <v>49</v>
      </c>
      <c r="C63" s="9">
        <f t="shared" si="5"/>
        <v>13</v>
      </c>
      <c r="D63" s="9"/>
      <c r="E63" s="29">
        <f t="shared" si="6"/>
        <v>43565</v>
      </c>
      <c r="F63" s="4" t="s">
        <v>97</v>
      </c>
      <c r="G63" s="6" t="s">
        <v>74</v>
      </c>
      <c r="H63" s="6" t="s">
        <v>39</v>
      </c>
      <c r="I63" s="9" t="e">
        <f t="shared" si="3"/>
        <v>#N/A</v>
      </c>
    </row>
    <row r="64" spans="1:9" x14ac:dyDescent="0.3">
      <c r="A64" s="9">
        <f t="shared" si="4"/>
        <v>96</v>
      </c>
      <c r="B64" s="9">
        <v>50</v>
      </c>
      <c r="C64" s="9">
        <f t="shared" si="5"/>
        <v>13</v>
      </c>
      <c r="D64" s="9"/>
      <c r="E64" s="29">
        <f t="shared" si="6"/>
        <v>43566</v>
      </c>
      <c r="F64" s="4" t="s">
        <v>97</v>
      </c>
      <c r="G64" s="5" t="s">
        <v>88</v>
      </c>
      <c r="H64" s="6" t="s">
        <v>39</v>
      </c>
      <c r="I64" s="9" t="e">
        <f t="shared" si="3"/>
        <v>#N/A</v>
      </c>
    </row>
    <row r="65" spans="1:9" x14ac:dyDescent="0.3">
      <c r="A65" s="9">
        <f t="shared" si="4"/>
        <v>100</v>
      </c>
      <c r="B65" s="9">
        <v>51</v>
      </c>
      <c r="C65" s="9">
        <f t="shared" si="5"/>
        <v>14</v>
      </c>
      <c r="D65" s="9"/>
      <c r="E65" s="29">
        <f t="shared" si="6"/>
        <v>43570</v>
      </c>
      <c r="F65" s="4" t="s">
        <v>97</v>
      </c>
      <c r="G65" s="5" t="s">
        <v>89</v>
      </c>
      <c r="H65" s="6" t="s">
        <v>39</v>
      </c>
      <c r="I65" s="9" t="e">
        <f t="shared" si="3"/>
        <v>#N/A</v>
      </c>
    </row>
    <row r="66" spans="1:9" x14ac:dyDescent="0.3">
      <c r="A66" s="9">
        <f t="shared" si="4"/>
        <v>101</v>
      </c>
      <c r="B66" s="9">
        <v>52</v>
      </c>
      <c r="C66" s="9">
        <f t="shared" si="5"/>
        <v>14</v>
      </c>
      <c r="D66" s="9"/>
      <c r="E66" s="29">
        <f t="shared" si="6"/>
        <v>43571</v>
      </c>
      <c r="F66" s="4" t="s">
        <v>97</v>
      </c>
      <c r="G66" s="5" t="s">
        <v>90</v>
      </c>
      <c r="H66" s="6" t="s">
        <v>39</v>
      </c>
      <c r="I66" s="9" t="e">
        <f t="shared" si="3"/>
        <v>#N/A</v>
      </c>
    </row>
    <row r="67" spans="1:9" x14ac:dyDescent="0.3">
      <c r="A67" s="9">
        <f t="shared" si="4"/>
        <v>102</v>
      </c>
      <c r="B67" s="9">
        <v>53</v>
      </c>
      <c r="C67" s="9">
        <f t="shared" si="5"/>
        <v>14</v>
      </c>
      <c r="D67" s="9"/>
      <c r="E67" s="29">
        <f t="shared" si="6"/>
        <v>43572</v>
      </c>
      <c r="F67" s="4" t="s">
        <v>97</v>
      </c>
      <c r="G67" s="5" t="s">
        <v>91</v>
      </c>
      <c r="H67" s="6" t="s">
        <v>39</v>
      </c>
      <c r="I67" s="9" t="e">
        <f t="shared" si="3"/>
        <v>#N/A</v>
      </c>
    </row>
    <row r="68" spans="1:9" x14ac:dyDescent="0.3">
      <c r="A68" s="9">
        <f t="shared" si="4"/>
        <v>103</v>
      </c>
      <c r="B68" s="9">
        <v>54</v>
      </c>
      <c r="C68" s="9">
        <f t="shared" si="5"/>
        <v>14</v>
      </c>
      <c r="D68" s="9"/>
      <c r="E68" s="29">
        <f t="shared" si="6"/>
        <v>43573</v>
      </c>
      <c r="F68" s="4" t="s">
        <v>97</v>
      </c>
      <c r="G68" s="5" t="s">
        <v>92</v>
      </c>
      <c r="H68" s="6" t="s">
        <v>39</v>
      </c>
      <c r="I68" s="9" t="e">
        <f t="shared" si="3"/>
        <v>#N/A</v>
      </c>
    </row>
    <row r="69" spans="1:9" x14ac:dyDescent="0.3">
      <c r="A69" s="9">
        <f t="shared" si="4"/>
        <v>107</v>
      </c>
      <c r="B69" s="9">
        <v>55</v>
      </c>
      <c r="C69" s="9">
        <f t="shared" si="5"/>
        <v>15</v>
      </c>
      <c r="D69" s="9"/>
      <c r="E69" s="29">
        <f t="shared" si="6"/>
        <v>43577</v>
      </c>
      <c r="F69" s="4" t="s">
        <v>97</v>
      </c>
      <c r="G69" s="5" t="s">
        <v>29</v>
      </c>
      <c r="H69" s="6" t="s">
        <v>39</v>
      </c>
      <c r="I69" s="9" t="e">
        <f t="shared" si="3"/>
        <v>#N/A</v>
      </c>
    </row>
    <row r="70" spans="1:9" x14ac:dyDescent="0.3">
      <c r="A70" s="9">
        <f t="shared" si="4"/>
        <v>108</v>
      </c>
      <c r="B70" s="9">
        <v>56</v>
      </c>
      <c r="C70" s="9">
        <f t="shared" si="5"/>
        <v>15</v>
      </c>
      <c r="D70" s="9"/>
      <c r="E70" s="29">
        <f t="shared" si="6"/>
        <v>43578</v>
      </c>
      <c r="F70" s="4" t="s">
        <v>97</v>
      </c>
      <c r="G70" s="5" t="s">
        <v>29</v>
      </c>
      <c r="H70" s="6" t="s">
        <v>39</v>
      </c>
      <c r="I70" s="9" t="e">
        <f t="shared" si="3"/>
        <v>#N/A</v>
      </c>
    </row>
    <row r="71" spans="1:9" x14ac:dyDescent="0.3">
      <c r="A71" s="9">
        <f t="shared" si="4"/>
        <v>109</v>
      </c>
      <c r="B71" s="9">
        <v>57</v>
      </c>
      <c r="C71" s="9">
        <f t="shared" si="5"/>
        <v>15</v>
      </c>
      <c r="D71" s="9"/>
      <c r="E71" s="29">
        <f t="shared" si="6"/>
        <v>43579</v>
      </c>
      <c r="F71" s="4" t="s">
        <v>97</v>
      </c>
      <c r="G71" s="5" t="s">
        <v>41</v>
      </c>
      <c r="H71" s="6" t="s">
        <v>39</v>
      </c>
      <c r="I71" s="9" t="e">
        <f t="shared" si="3"/>
        <v>#N/A</v>
      </c>
    </row>
    <row r="72" spans="1:9" ht="43.2" x14ac:dyDescent="0.3">
      <c r="A72" s="9">
        <f t="shared" si="4"/>
        <v>110</v>
      </c>
      <c r="B72" s="9">
        <v>58</v>
      </c>
      <c r="C72" s="9">
        <f t="shared" si="5"/>
        <v>15</v>
      </c>
      <c r="D72" s="9"/>
      <c r="E72" s="29">
        <f t="shared" si="6"/>
        <v>43580</v>
      </c>
      <c r="F72" s="4" t="s">
        <v>97</v>
      </c>
      <c r="G72" s="5" t="s">
        <v>96</v>
      </c>
      <c r="H72" s="6" t="s">
        <v>40</v>
      </c>
      <c r="I72" s="9" t="e">
        <f t="shared" si="3"/>
        <v>#N/A</v>
      </c>
    </row>
    <row r="73" spans="1:9" ht="43.2" x14ac:dyDescent="0.3">
      <c r="A73" s="9">
        <f t="shared" si="4"/>
        <v>114</v>
      </c>
      <c r="B73" s="9">
        <v>59</v>
      </c>
      <c r="C73" s="9">
        <f t="shared" si="5"/>
        <v>16</v>
      </c>
      <c r="D73" s="9"/>
      <c r="E73" s="29">
        <f t="shared" si="6"/>
        <v>43584</v>
      </c>
      <c r="F73" s="4" t="s">
        <v>97</v>
      </c>
      <c r="G73" s="5" t="s">
        <v>96</v>
      </c>
      <c r="H73" s="6" t="s">
        <v>40</v>
      </c>
      <c r="I73" s="9" t="e">
        <f t="shared" si="3"/>
        <v>#N/A</v>
      </c>
    </row>
    <row r="74" spans="1:9" x14ac:dyDescent="0.3">
      <c r="A74" s="9">
        <f t="shared" si="4"/>
        <v>115</v>
      </c>
      <c r="B74" s="9">
        <v>60</v>
      </c>
      <c r="C74" s="9">
        <f t="shared" si="5"/>
        <v>16</v>
      </c>
      <c r="D74" s="9"/>
      <c r="E74" s="29">
        <f t="shared" si="6"/>
        <v>43585</v>
      </c>
      <c r="F74" s="4" t="s">
        <v>97</v>
      </c>
      <c r="G74" s="5" t="s">
        <v>93</v>
      </c>
      <c r="H74" s="6" t="s">
        <v>39</v>
      </c>
      <c r="I74" s="9" t="e">
        <f t="shared" si="3"/>
        <v>#N/A</v>
      </c>
    </row>
    <row r="75" spans="1:9" x14ac:dyDescent="0.3">
      <c r="A75" s="9">
        <f t="shared" si="4"/>
        <v>116</v>
      </c>
      <c r="B75" s="9">
        <v>61</v>
      </c>
      <c r="C75" s="9">
        <f t="shared" si="5"/>
        <v>16</v>
      </c>
      <c r="D75" s="9"/>
      <c r="E75" s="29">
        <f t="shared" si="6"/>
        <v>43586</v>
      </c>
      <c r="F75" s="4" t="s">
        <v>97</v>
      </c>
      <c r="G75" s="5" t="s">
        <v>93</v>
      </c>
      <c r="H75" s="6" t="s">
        <v>39</v>
      </c>
      <c r="I75" s="9" t="e">
        <f t="shared" si="3"/>
        <v>#N/A</v>
      </c>
    </row>
    <row r="76" spans="1:9" x14ac:dyDescent="0.3">
      <c r="A76" s="9">
        <f t="shared" si="4"/>
        <v>117</v>
      </c>
      <c r="B76" s="9">
        <v>62</v>
      </c>
      <c r="C76" s="9">
        <f t="shared" si="5"/>
        <v>16</v>
      </c>
      <c r="D76" s="9"/>
      <c r="E76" s="29">
        <f t="shared" si="6"/>
        <v>43587</v>
      </c>
      <c r="F76" s="4" t="s">
        <v>97</v>
      </c>
      <c r="G76" s="5" t="s">
        <v>94</v>
      </c>
      <c r="H76" s="6" t="s">
        <v>39</v>
      </c>
      <c r="I76" s="9" t="e">
        <f t="shared" si="3"/>
        <v>#N/A</v>
      </c>
    </row>
    <row r="77" spans="1:9" x14ac:dyDescent="0.3">
      <c r="A77" s="9">
        <f t="shared" si="4"/>
        <v>121</v>
      </c>
      <c r="B77" s="9">
        <v>63</v>
      </c>
      <c r="C77" s="9">
        <f t="shared" si="5"/>
        <v>17</v>
      </c>
      <c r="D77" s="9"/>
      <c r="E77" s="29">
        <f t="shared" si="6"/>
        <v>43591</v>
      </c>
      <c r="F77" s="4" t="s">
        <v>97</v>
      </c>
      <c r="G77" s="5" t="s">
        <v>95</v>
      </c>
      <c r="H77" s="6" t="s">
        <v>39</v>
      </c>
      <c r="I77" s="9" t="e">
        <f t="shared" si="3"/>
        <v>#N/A</v>
      </c>
    </row>
    <row r="78" spans="1:9" x14ac:dyDescent="0.3">
      <c r="A78" s="9">
        <f t="shared" si="4"/>
        <v>122</v>
      </c>
      <c r="B78" s="9">
        <v>64</v>
      </c>
      <c r="C78" s="9">
        <f t="shared" si="5"/>
        <v>17</v>
      </c>
      <c r="D78" s="9"/>
      <c r="E78" s="29">
        <f t="shared" si="6"/>
        <v>43592</v>
      </c>
      <c r="F78" s="4" t="s">
        <v>97</v>
      </c>
      <c r="G78" s="5" t="s">
        <v>95</v>
      </c>
      <c r="H78" s="6" t="s">
        <v>39</v>
      </c>
      <c r="I78" s="9" t="e">
        <f t="shared" si="3"/>
        <v>#N/A</v>
      </c>
    </row>
    <row r="79" spans="1:9" x14ac:dyDescent="0.3">
      <c r="A79" s="9">
        <f t="shared" ref="A79" si="7">VLOOKUP(B79,Calendar65,2)</f>
        <v>123</v>
      </c>
      <c r="B79" s="9">
        <v>65</v>
      </c>
      <c r="C79" s="9">
        <f t="shared" ref="C79" si="8">VLOOKUP(B79,Calendar65,3,0)</f>
        <v>17</v>
      </c>
      <c r="D79" s="9"/>
      <c r="E79" s="29">
        <f t="shared" si="6"/>
        <v>43593</v>
      </c>
      <c r="F79" s="4" t="s">
        <v>97</v>
      </c>
      <c r="G79" s="5" t="s">
        <v>95</v>
      </c>
      <c r="H79" s="6" t="s">
        <v>39</v>
      </c>
      <c r="I79" s="9" t="e">
        <f t="shared" ref="I79" si="9">MATCH(H79,CLO,0)</f>
        <v>#N/A</v>
      </c>
    </row>
    <row r="80" spans="1:9" x14ac:dyDescent="0.3">
      <c r="B80" s="10"/>
      <c r="C80" s="10"/>
      <c r="D80" s="10"/>
    </row>
    <row r="81" spans="2:4" x14ac:dyDescent="0.3">
      <c r="B81" s="10"/>
      <c r="C81" s="10"/>
      <c r="D81" s="10"/>
    </row>
    <row r="82" spans="2:4" x14ac:dyDescent="0.3">
      <c r="B82" s="10"/>
      <c r="C82" s="10"/>
      <c r="D82" s="10"/>
    </row>
    <row r="83" spans="2:4" x14ac:dyDescent="0.3">
      <c r="B83" s="10"/>
      <c r="C83" s="10"/>
      <c r="D83" s="10"/>
    </row>
    <row r="84" spans="2:4" x14ac:dyDescent="0.3">
      <c r="B84" s="10"/>
      <c r="C84" s="10"/>
      <c r="D84" s="10"/>
    </row>
    <row r="85" spans="2:4" x14ac:dyDescent="0.3">
      <c r="B85" s="10"/>
      <c r="C85" s="10"/>
      <c r="D85" s="10"/>
    </row>
    <row r="86" spans="2:4" x14ac:dyDescent="0.3">
      <c r="B86" s="10"/>
      <c r="C86" s="10"/>
      <c r="D86" s="10"/>
    </row>
    <row r="87" spans="2:4" x14ac:dyDescent="0.3">
      <c r="B87" s="10"/>
      <c r="C87" s="10"/>
      <c r="D87" s="10"/>
    </row>
    <row r="88" spans="2:4" x14ac:dyDescent="0.3">
      <c r="B88" s="10"/>
      <c r="C88" s="10"/>
      <c r="D88" s="10"/>
    </row>
    <row r="89" spans="2:4" x14ac:dyDescent="0.3">
      <c r="B89" s="10"/>
      <c r="C89" s="10"/>
      <c r="D89" s="10"/>
    </row>
    <row r="90" spans="2:4" x14ac:dyDescent="0.3">
      <c r="B90" s="10"/>
      <c r="C90" s="10"/>
      <c r="D90" s="10"/>
    </row>
    <row r="91" spans="2:4" x14ac:dyDescent="0.3">
      <c r="B91" s="10"/>
      <c r="C91" s="10"/>
      <c r="D91" s="10"/>
    </row>
    <row r="92" spans="2:4" x14ac:dyDescent="0.3">
      <c r="B92" s="10"/>
      <c r="C92" s="10"/>
      <c r="D92" s="10"/>
    </row>
    <row r="93" spans="2:4" x14ac:dyDescent="0.3">
      <c r="B93" s="10"/>
      <c r="C93" s="10"/>
      <c r="D93" s="10"/>
    </row>
    <row r="94" spans="2:4" x14ac:dyDescent="0.3">
      <c r="B94" s="10"/>
      <c r="C94" s="10"/>
      <c r="D94" s="10"/>
    </row>
    <row r="95" spans="2:4" x14ac:dyDescent="0.3">
      <c r="B95" s="10"/>
      <c r="C95" s="10"/>
      <c r="D95" s="10"/>
    </row>
    <row r="96" spans="2:4" x14ac:dyDescent="0.3">
      <c r="B96" s="10"/>
      <c r="C96" s="10"/>
      <c r="D96" s="10"/>
    </row>
    <row r="97" spans="2:4" x14ac:dyDescent="0.3">
      <c r="B97" s="10"/>
      <c r="C97" s="10"/>
      <c r="D97" s="10"/>
    </row>
    <row r="98" spans="2:4" x14ac:dyDescent="0.3">
      <c r="B98" s="10"/>
      <c r="C98" s="10"/>
      <c r="D98" s="10"/>
    </row>
    <row r="99" spans="2:4" x14ac:dyDescent="0.3">
      <c r="B99" s="10"/>
      <c r="C99" s="10"/>
      <c r="D99" s="10"/>
    </row>
    <row r="100" spans="2:4" x14ac:dyDescent="0.3">
      <c r="B100" s="10"/>
      <c r="C100" s="10"/>
      <c r="D100" s="10"/>
    </row>
    <row r="101" spans="2:4" x14ac:dyDescent="0.3">
      <c r="B101" s="10"/>
      <c r="C101" s="10"/>
      <c r="D101" s="10"/>
    </row>
    <row r="102" spans="2:4" x14ac:dyDescent="0.3">
      <c r="B102" s="10"/>
      <c r="C102" s="10"/>
      <c r="D102" s="10"/>
    </row>
    <row r="103" spans="2:4" x14ac:dyDescent="0.3">
      <c r="B103" s="10"/>
      <c r="C103" s="10"/>
      <c r="D103" s="10"/>
    </row>
    <row r="104" spans="2:4" x14ac:dyDescent="0.3">
      <c r="B104" s="10"/>
      <c r="C104" s="10"/>
      <c r="D104" s="10"/>
    </row>
    <row r="105" spans="2:4" x14ac:dyDescent="0.3">
      <c r="B105" s="10"/>
      <c r="C105" s="10"/>
      <c r="D105" s="10"/>
    </row>
    <row r="106" spans="2:4" x14ac:dyDescent="0.3">
      <c r="B106" s="10"/>
      <c r="C106" s="10"/>
      <c r="D106" s="10"/>
    </row>
    <row r="107" spans="2:4" x14ac:dyDescent="0.3">
      <c r="B107" s="10"/>
      <c r="C107" s="10"/>
      <c r="D107" s="10"/>
    </row>
    <row r="108" spans="2:4" x14ac:dyDescent="0.3">
      <c r="B108" s="10"/>
      <c r="C108" s="10"/>
      <c r="D108" s="10"/>
    </row>
    <row r="109" spans="2:4" x14ac:dyDescent="0.3">
      <c r="B109" s="10"/>
      <c r="C109" s="10"/>
      <c r="D109" s="10"/>
    </row>
    <row r="110" spans="2:4" x14ac:dyDescent="0.3">
      <c r="B110" s="10"/>
      <c r="C110" s="10"/>
      <c r="D110" s="10"/>
    </row>
    <row r="111" spans="2:4" x14ac:dyDescent="0.3">
      <c r="B111" s="10"/>
      <c r="C111" s="10"/>
      <c r="D111" s="10"/>
    </row>
    <row r="112" spans="2:4" x14ac:dyDescent="0.3">
      <c r="B112" s="10"/>
      <c r="C112" s="10"/>
      <c r="D112" s="10"/>
    </row>
    <row r="113" spans="2:4" x14ac:dyDescent="0.3">
      <c r="B113" s="10"/>
      <c r="C113" s="10"/>
      <c r="D113" s="10"/>
    </row>
    <row r="114" spans="2:4" x14ac:dyDescent="0.3">
      <c r="B114" s="10"/>
      <c r="C114" s="10"/>
      <c r="D114" s="10"/>
    </row>
    <row r="115" spans="2:4" x14ac:dyDescent="0.3">
      <c r="B115" s="10"/>
      <c r="C115" s="10"/>
      <c r="D115" s="10"/>
    </row>
    <row r="116" spans="2:4" x14ac:dyDescent="0.3">
      <c r="B116" s="10"/>
      <c r="C116" s="10"/>
      <c r="D116" s="10"/>
    </row>
    <row r="117" spans="2:4" x14ac:dyDescent="0.3">
      <c r="B117" s="10"/>
      <c r="C117" s="10"/>
      <c r="D117" s="10"/>
    </row>
    <row r="118" spans="2:4" x14ac:dyDescent="0.3">
      <c r="B118" s="10"/>
      <c r="C118" s="10"/>
      <c r="D118" s="10"/>
    </row>
    <row r="119" spans="2:4" x14ac:dyDescent="0.3">
      <c r="B119" s="10"/>
      <c r="C119" s="10"/>
      <c r="D119" s="10"/>
    </row>
    <row r="120" spans="2:4" x14ac:dyDescent="0.3">
      <c r="B120" s="10"/>
      <c r="C120" s="10"/>
      <c r="D120" s="10"/>
    </row>
    <row r="121" spans="2:4" x14ac:dyDescent="0.3">
      <c r="B121" s="10"/>
      <c r="C121" s="10"/>
      <c r="D121" s="10"/>
    </row>
    <row r="122" spans="2:4" x14ac:dyDescent="0.3">
      <c r="B122" s="10"/>
      <c r="C122" s="10"/>
      <c r="D122" s="10"/>
    </row>
    <row r="123" spans="2:4" x14ac:dyDescent="0.3">
      <c r="B123" s="10"/>
      <c r="C123" s="10"/>
      <c r="D123" s="10"/>
    </row>
    <row r="124" spans="2:4" x14ac:dyDescent="0.3">
      <c r="B124" s="10"/>
      <c r="C124" s="10"/>
      <c r="D124" s="10"/>
    </row>
    <row r="125" spans="2:4" x14ac:dyDescent="0.3">
      <c r="B125" s="10"/>
      <c r="C125" s="10"/>
      <c r="D125" s="10"/>
    </row>
    <row r="126" spans="2:4" x14ac:dyDescent="0.3">
      <c r="B126" s="10"/>
      <c r="C126" s="10"/>
      <c r="D126" s="10"/>
    </row>
    <row r="127" spans="2:4" x14ac:dyDescent="0.3">
      <c r="B127" s="10"/>
      <c r="C127" s="10"/>
      <c r="D127" s="10"/>
    </row>
    <row r="128" spans="2:4" x14ac:dyDescent="0.3">
      <c r="B128" s="10"/>
      <c r="C128" s="10"/>
      <c r="D128" s="10"/>
    </row>
    <row r="129" spans="2:4" x14ac:dyDescent="0.3">
      <c r="B129" s="10"/>
      <c r="C129" s="10"/>
      <c r="D129" s="10"/>
    </row>
    <row r="130" spans="2:4" x14ac:dyDescent="0.3">
      <c r="B130" s="10"/>
      <c r="C130" s="10"/>
      <c r="D130" s="10"/>
    </row>
    <row r="131" spans="2:4" x14ac:dyDescent="0.3">
      <c r="B131" s="10"/>
      <c r="C131" s="10"/>
      <c r="D131" s="10"/>
    </row>
    <row r="132" spans="2:4" x14ac:dyDescent="0.3">
      <c r="B132" s="10"/>
      <c r="C132" s="10"/>
      <c r="D132" s="10"/>
    </row>
    <row r="133" spans="2:4" x14ac:dyDescent="0.3">
      <c r="B133" s="10"/>
      <c r="C133" s="10"/>
      <c r="D133" s="10"/>
    </row>
    <row r="134" spans="2:4" x14ac:dyDescent="0.3">
      <c r="B134" s="10"/>
      <c r="C134" s="10"/>
      <c r="D134" s="10"/>
    </row>
    <row r="135" spans="2:4" x14ac:dyDescent="0.3">
      <c r="B135" s="10"/>
      <c r="C135" s="10"/>
      <c r="D135" s="10"/>
    </row>
    <row r="136" spans="2:4" x14ac:dyDescent="0.3">
      <c r="B136" s="10"/>
      <c r="C136" s="10"/>
      <c r="D136" s="10"/>
    </row>
    <row r="137" spans="2:4" x14ac:dyDescent="0.3">
      <c r="B137" s="10"/>
      <c r="C137" s="10"/>
      <c r="D137" s="10"/>
    </row>
    <row r="138" spans="2:4" x14ac:dyDescent="0.3">
      <c r="B138" s="10"/>
      <c r="C138" s="10"/>
      <c r="D138" s="10"/>
    </row>
    <row r="139" spans="2:4" x14ac:dyDescent="0.3">
      <c r="B139" s="10"/>
      <c r="C139" s="10"/>
      <c r="D139" s="10"/>
    </row>
    <row r="140" spans="2:4" x14ac:dyDescent="0.3">
      <c r="B140" s="10"/>
      <c r="C140" s="10"/>
      <c r="D140" s="10"/>
    </row>
    <row r="141" spans="2:4" x14ac:dyDescent="0.3">
      <c r="B141" s="10"/>
      <c r="C141" s="10"/>
      <c r="D141" s="10"/>
    </row>
    <row r="142" spans="2:4" x14ac:dyDescent="0.3">
      <c r="B142" s="10"/>
      <c r="C142" s="10"/>
      <c r="D142" s="10"/>
    </row>
    <row r="143" spans="2:4" x14ac:dyDescent="0.3">
      <c r="B143" s="10"/>
      <c r="C143" s="10"/>
      <c r="D143" s="10"/>
    </row>
    <row r="144" spans="2:4" x14ac:dyDescent="0.3">
      <c r="B144" s="10"/>
      <c r="C144" s="10"/>
      <c r="D144" s="10"/>
    </row>
    <row r="145" spans="2:4" x14ac:dyDescent="0.3">
      <c r="B145" s="10"/>
      <c r="C145" s="10"/>
      <c r="D145" s="10"/>
    </row>
    <row r="146" spans="2:4" x14ac:dyDescent="0.3">
      <c r="B146" s="10"/>
      <c r="C146" s="10"/>
      <c r="D146" s="10"/>
    </row>
    <row r="147" spans="2:4" x14ac:dyDescent="0.3">
      <c r="B147" s="10"/>
      <c r="C147" s="10"/>
      <c r="D147" s="10"/>
    </row>
    <row r="148" spans="2:4" x14ac:dyDescent="0.3">
      <c r="B148" s="10"/>
      <c r="C148" s="10"/>
      <c r="D148" s="10"/>
    </row>
    <row r="149" spans="2:4" x14ac:dyDescent="0.3">
      <c r="B149" s="10"/>
      <c r="C149" s="10"/>
      <c r="D149" s="10"/>
    </row>
    <row r="150" spans="2:4" x14ac:dyDescent="0.3">
      <c r="B150" s="10"/>
      <c r="C150" s="10"/>
      <c r="D150" s="10"/>
    </row>
    <row r="151" spans="2:4" x14ac:dyDescent="0.3">
      <c r="B151" s="10"/>
      <c r="C151" s="10"/>
      <c r="D151" s="10"/>
    </row>
    <row r="152" spans="2:4" x14ac:dyDescent="0.3">
      <c r="B152" s="10"/>
      <c r="C152" s="10"/>
      <c r="D152" s="10"/>
    </row>
    <row r="153" spans="2:4" x14ac:dyDescent="0.3">
      <c r="B153" s="10"/>
      <c r="C153" s="10"/>
      <c r="D153" s="10"/>
    </row>
    <row r="154" spans="2:4" x14ac:dyDescent="0.3">
      <c r="B154" s="10"/>
      <c r="C154" s="10"/>
      <c r="D154" s="10"/>
    </row>
    <row r="155" spans="2:4" x14ac:dyDescent="0.3">
      <c r="B155" s="10"/>
      <c r="C155" s="10"/>
      <c r="D155" s="10"/>
    </row>
    <row r="156" spans="2:4" x14ac:dyDescent="0.3">
      <c r="B156" s="10"/>
      <c r="C156" s="10"/>
      <c r="D156" s="10"/>
    </row>
    <row r="157" spans="2:4" x14ac:dyDescent="0.3">
      <c r="B157" s="10"/>
      <c r="C157" s="10"/>
      <c r="D157" s="10"/>
    </row>
    <row r="158" spans="2:4" x14ac:dyDescent="0.3">
      <c r="B158" s="10"/>
      <c r="C158" s="10"/>
      <c r="D158" s="10"/>
    </row>
    <row r="159" spans="2:4" x14ac:dyDescent="0.3">
      <c r="B159" s="10"/>
      <c r="C159" s="10"/>
      <c r="D159" s="10"/>
    </row>
    <row r="160" spans="2:4" x14ac:dyDescent="0.3">
      <c r="B160" s="10"/>
      <c r="C160" s="10"/>
      <c r="D160" s="10"/>
    </row>
    <row r="161" spans="2:4" x14ac:dyDescent="0.3">
      <c r="B161" s="10"/>
      <c r="C161" s="10"/>
      <c r="D161" s="10"/>
    </row>
    <row r="162" spans="2:4" x14ac:dyDescent="0.3">
      <c r="B162" s="10"/>
      <c r="C162" s="10"/>
      <c r="D162" s="10"/>
    </row>
    <row r="163" spans="2:4" x14ac:dyDescent="0.3">
      <c r="B163" s="10"/>
      <c r="C163" s="10"/>
      <c r="D163" s="10"/>
    </row>
    <row r="164" spans="2:4" x14ac:dyDescent="0.3">
      <c r="B164" s="10"/>
      <c r="C164" s="10"/>
      <c r="D164" s="10"/>
    </row>
    <row r="165" spans="2:4" x14ac:dyDescent="0.3">
      <c r="B165" s="10"/>
      <c r="C165" s="10"/>
      <c r="D165" s="10"/>
    </row>
    <row r="166" spans="2:4" x14ac:dyDescent="0.3">
      <c r="B166" s="10"/>
      <c r="C166" s="10"/>
      <c r="D166" s="10"/>
    </row>
    <row r="167" spans="2:4" x14ac:dyDescent="0.3">
      <c r="B167" s="10"/>
      <c r="C167" s="10"/>
      <c r="D167" s="10"/>
    </row>
    <row r="168" spans="2:4" x14ac:dyDescent="0.3">
      <c r="B168" s="10"/>
      <c r="C168" s="10"/>
      <c r="D168" s="10"/>
    </row>
    <row r="169" spans="2:4" x14ac:dyDescent="0.3">
      <c r="B169" s="10"/>
      <c r="C169" s="10"/>
      <c r="D169" s="10"/>
    </row>
    <row r="170" spans="2:4" x14ac:dyDescent="0.3">
      <c r="B170" s="10"/>
      <c r="C170" s="10"/>
      <c r="D170" s="10"/>
    </row>
    <row r="171" spans="2:4" x14ac:dyDescent="0.3">
      <c r="B171" s="10"/>
      <c r="C171" s="10"/>
      <c r="D171" s="10"/>
    </row>
    <row r="172" spans="2:4" x14ac:dyDescent="0.3">
      <c r="B172" s="10"/>
      <c r="C172" s="10"/>
      <c r="D172" s="10"/>
    </row>
    <row r="173" spans="2:4" x14ac:dyDescent="0.3">
      <c r="B173" s="10"/>
      <c r="C173" s="10"/>
      <c r="D173" s="10"/>
    </row>
    <row r="174" spans="2:4" x14ac:dyDescent="0.3">
      <c r="B174" s="10"/>
      <c r="C174" s="10"/>
      <c r="D174" s="10"/>
    </row>
    <row r="175" spans="2:4" x14ac:dyDescent="0.3">
      <c r="B175" s="10"/>
      <c r="C175" s="10"/>
      <c r="D175" s="10"/>
    </row>
    <row r="176" spans="2:4" x14ac:dyDescent="0.3">
      <c r="B176" s="10"/>
      <c r="C176" s="10"/>
      <c r="D176" s="10"/>
    </row>
    <row r="177" spans="2:4" x14ac:dyDescent="0.3">
      <c r="B177" s="10"/>
      <c r="C177" s="10"/>
      <c r="D177" s="10"/>
    </row>
    <row r="178" spans="2:4" x14ac:dyDescent="0.3">
      <c r="B178" s="10"/>
      <c r="C178" s="10"/>
      <c r="D178" s="10"/>
    </row>
    <row r="179" spans="2:4" x14ac:dyDescent="0.3">
      <c r="B179" s="10"/>
      <c r="C179" s="10"/>
      <c r="D179" s="10"/>
    </row>
    <row r="180" spans="2:4" x14ac:dyDescent="0.3">
      <c r="B180" s="10"/>
      <c r="C180" s="10"/>
      <c r="D180" s="10"/>
    </row>
    <row r="181" spans="2:4" x14ac:dyDescent="0.3">
      <c r="B181" s="10"/>
      <c r="C181" s="10"/>
      <c r="D181" s="10"/>
    </row>
    <row r="182" spans="2:4" x14ac:dyDescent="0.3">
      <c r="B182" s="10"/>
      <c r="C182" s="10"/>
      <c r="D182" s="10"/>
    </row>
    <row r="183" spans="2:4" x14ac:dyDescent="0.3">
      <c r="B183" s="10"/>
      <c r="C183" s="10"/>
      <c r="D183" s="10"/>
    </row>
    <row r="184" spans="2:4" x14ac:dyDescent="0.3">
      <c r="B184" s="10"/>
      <c r="C184" s="10"/>
      <c r="D184" s="10"/>
    </row>
    <row r="185" spans="2:4" x14ac:dyDescent="0.3">
      <c r="B185" s="10"/>
      <c r="C185" s="10"/>
      <c r="D185" s="10"/>
    </row>
    <row r="186" spans="2:4" x14ac:dyDescent="0.3">
      <c r="B186" s="10"/>
      <c r="C186" s="10"/>
      <c r="D186" s="10"/>
    </row>
    <row r="187" spans="2:4" x14ac:dyDescent="0.3">
      <c r="B187" s="10"/>
      <c r="C187" s="10"/>
      <c r="D187" s="10"/>
    </row>
    <row r="188" spans="2:4" x14ac:dyDescent="0.3">
      <c r="B188" s="10"/>
      <c r="C188" s="10"/>
      <c r="D188" s="10"/>
    </row>
    <row r="189" spans="2:4" x14ac:dyDescent="0.3">
      <c r="B189" s="10"/>
      <c r="C189" s="10"/>
      <c r="D189" s="10"/>
    </row>
    <row r="190" spans="2:4" x14ac:dyDescent="0.3">
      <c r="B190" s="10"/>
      <c r="C190" s="10"/>
      <c r="D190" s="10"/>
    </row>
    <row r="191" spans="2:4" x14ac:dyDescent="0.3">
      <c r="B191" s="10"/>
      <c r="C191" s="10"/>
      <c r="D191" s="10"/>
    </row>
    <row r="192" spans="2:4" x14ac:dyDescent="0.3">
      <c r="B192" s="10"/>
      <c r="C192" s="10"/>
      <c r="D192" s="10"/>
    </row>
    <row r="193" spans="2:4" x14ac:dyDescent="0.3">
      <c r="B193" s="10"/>
      <c r="C193" s="10"/>
      <c r="D193" s="10"/>
    </row>
    <row r="194" spans="2:4" x14ac:dyDescent="0.3">
      <c r="B194" s="10"/>
      <c r="C194" s="10"/>
      <c r="D194" s="10"/>
    </row>
    <row r="195" spans="2:4" x14ac:dyDescent="0.3">
      <c r="B195" s="10"/>
      <c r="C195" s="10"/>
      <c r="D195" s="10"/>
    </row>
    <row r="196" spans="2:4" x14ac:dyDescent="0.3">
      <c r="B196" s="10"/>
      <c r="C196" s="10"/>
      <c r="D196" s="10"/>
    </row>
    <row r="197" spans="2:4" x14ac:dyDescent="0.3">
      <c r="B197" s="10"/>
      <c r="C197" s="10"/>
      <c r="D197" s="10"/>
    </row>
    <row r="198" spans="2:4" x14ac:dyDescent="0.3">
      <c r="B198" s="10"/>
      <c r="C198" s="10"/>
      <c r="D198" s="10"/>
    </row>
    <row r="199" spans="2:4" x14ac:dyDescent="0.3">
      <c r="B199" s="10"/>
      <c r="C199" s="10"/>
      <c r="D199" s="10"/>
    </row>
    <row r="200" spans="2:4" x14ac:dyDescent="0.3">
      <c r="B200" s="10"/>
      <c r="C200" s="10"/>
      <c r="D200" s="10"/>
    </row>
    <row r="201" spans="2:4" x14ac:dyDescent="0.3">
      <c r="B201" s="10"/>
      <c r="C201" s="10"/>
      <c r="D201" s="10"/>
    </row>
  </sheetData>
  <sheetProtection selectLockedCells="1"/>
  <dataValidations count="3">
    <dataValidation type="list" allowBlank="1" showInputMessage="1" showErrorMessage="1" sqref="G98:G158" xr:uid="{2C7221BA-3A4E-4B56-AC92-3BB0C84770D8}">
      <formula1>"Lecture, Job, Reading, Homework, Quiz, Test"</formula1>
    </dataValidation>
    <dataValidation type="list" allowBlank="1" showInputMessage="1" showErrorMessage="1" sqref="H2:H84" xr:uid="{BE25E6CA-427A-4EBB-9A32-BF44F4A509EE}">
      <formula1>CLO</formula1>
    </dataValidation>
    <dataValidation type="list" allowBlank="1" showInputMessage="1" showErrorMessage="1" sqref="F10:F145" xr:uid="{7B3222D8-0DAC-4800-8B02-05590E221AEA}">
      <formula1>Units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E874-4128-401B-BB0E-B190433E5A0D}">
  <dimension ref="A1:K470"/>
  <sheetViews>
    <sheetView topLeftCell="C1" zoomScale="145" zoomScaleNormal="145" workbookViewId="0">
      <selection activeCell="H208" sqref="H208"/>
    </sheetView>
  </sheetViews>
  <sheetFormatPr defaultColWidth="9.109375" defaultRowHeight="10.199999999999999" x14ac:dyDescent="0.2"/>
  <cols>
    <col min="1" max="1" width="0" style="66" hidden="1" customWidth="1"/>
    <col min="2" max="2" width="9.109375" style="66" hidden="1" customWidth="1"/>
    <col min="3" max="3" width="16.6640625" style="71" customWidth="1"/>
    <col min="4" max="4" width="50.6640625" style="67" customWidth="1"/>
    <col min="5" max="5" width="8.6640625" style="66" customWidth="1"/>
    <col min="6" max="6" width="4.6640625" style="66" customWidth="1"/>
    <col min="7" max="7" width="10.33203125" style="66" bestFit="1" customWidth="1"/>
    <col min="8" max="9" width="9.109375" style="66"/>
    <col min="10" max="10" width="11.109375" style="66" bestFit="1" customWidth="1"/>
    <col min="11" max="16384" width="9.109375" style="66"/>
  </cols>
  <sheetData>
    <row r="1" spans="1:11" s="40" customFormat="1" ht="12.6" x14ac:dyDescent="0.2">
      <c r="B1" s="40">
        <f>VLOOKUP(A2,Running65,4,0)</f>
        <v>1</v>
      </c>
      <c r="C1" s="82" t="str">
        <f>"Week "&amp;B1</f>
        <v>Week 1</v>
      </c>
      <c r="D1" s="41"/>
    </row>
    <row r="2" spans="1:11" x14ac:dyDescent="0.2">
      <c r="A2" s="66">
        <v>2</v>
      </c>
      <c r="B2" s="66">
        <f>VLOOKUP(A2,Running65,2)</f>
        <v>1</v>
      </c>
      <c r="C2" s="68" t="str">
        <f>IF(ISNUMBER(B2),"Day "&amp;B2,"No School")</f>
        <v>Day 1</v>
      </c>
      <c r="D2" s="69">
        <f>VLOOKUP(A2,Running65,5)</f>
        <v>43472</v>
      </c>
      <c r="E2" s="70"/>
      <c r="F2" s="70"/>
    </row>
    <row r="3" spans="1:11" x14ac:dyDescent="0.2">
      <c r="C3" s="71" t="s">
        <v>5</v>
      </c>
      <c r="D3" s="66">
        <f>IFERROR(VLOOKUP(A2,Course65,5,0),"")</f>
        <v>43472</v>
      </c>
    </row>
    <row r="4" spans="1:11" x14ac:dyDescent="0.2">
      <c r="C4" s="71" t="s">
        <v>6</v>
      </c>
      <c r="D4" s="66" t="str">
        <f>IFERROR(VLOOKUP(A2,Course65,6,0),"")</f>
        <v>Theory</v>
      </c>
      <c r="E4" s="71" t="s">
        <v>8</v>
      </c>
      <c r="F4" s="72" t="str">
        <f>IFERROR(VLOOKUP(A2,Course65,8,0),"")</f>
        <v>Create and analyze motor control logic and wiring diagrams.</v>
      </c>
    </row>
    <row r="5" spans="1:11" x14ac:dyDescent="0.2">
      <c r="A5" s="66">
        <f>A2+1</f>
        <v>3</v>
      </c>
      <c r="B5" s="66">
        <f>VLOOKUP(A5,Running65,2)</f>
        <v>2</v>
      </c>
      <c r="C5" s="68" t="str">
        <f>IF(ISNUMBER(B5),"Day "&amp;B5,"No School")</f>
        <v>Day 2</v>
      </c>
      <c r="D5" s="69">
        <f>VLOOKUP(A5,Running65,5)</f>
        <v>43473</v>
      </c>
      <c r="E5" s="70"/>
      <c r="F5" s="70"/>
    </row>
    <row r="6" spans="1:11" x14ac:dyDescent="0.2">
      <c r="C6" s="71" t="s">
        <v>5</v>
      </c>
      <c r="D6" s="66">
        <f>IFERROR(VLOOKUP(A5,Course65,5,0),"")</f>
        <v>43473</v>
      </c>
    </row>
    <row r="7" spans="1:11" x14ac:dyDescent="0.2">
      <c r="C7" s="71" t="s">
        <v>6</v>
      </c>
      <c r="D7" s="66" t="str">
        <f>IFERROR(VLOOKUP(A5,Course65,6,0),"")</f>
        <v>Code</v>
      </c>
      <c r="E7" s="71" t="s">
        <v>8</v>
      </c>
      <c r="F7" s="72" t="str">
        <f>IFERROR(VLOOKUP(A5,Course65,8,0),"")</f>
        <v>Create and analyze motor control logic and wiring diagrams.</v>
      </c>
    </row>
    <row r="8" spans="1:11" x14ac:dyDescent="0.2">
      <c r="A8" s="66">
        <f>A5+1</f>
        <v>4</v>
      </c>
      <c r="B8" s="66">
        <f>VLOOKUP(A8,Running65,2)</f>
        <v>3</v>
      </c>
      <c r="C8" s="68" t="str">
        <f>IF(ISNUMBER(B8),"Day "&amp;B8,"No School")</f>
        <v>Day 3</v>
      </c>
      <c r="D8" s="69">
        <f>VLOOKUP(A8,Running65,5)</f>
        <v>43474</v>
      </c>
      <c r="E8" s="70"/>
      <c r="F8" s="70"/>
    </row>
    <row r="9" spans="1:11" x14ac:dyDescent="0.2">
      <c r="C9" s="71" t="s">
        <v>5</v>
      </c>
      <c r="D9" s="66">
        <f>IFERROR(VLOOKUP(A8,Course65,5,0),"")</f>
        <v>43474</v>
      </c>
    </row>
    <row r="10" spans="1:11" x14ac:dyDescent="0.2">
      <c r="C10" s="71" t="s">
        <v>6</v>
      </c>
      <c r="D10" s="66" t="str">
        <f>IFERROR(VLOOKUP(A8,Course65,6,0),"")</f>
        <v>Code</v>
      </c>
      <c r="E10" s="71" t="s">
        <v>8</v>
      </c>
      <c r="F10" s="72" t="str">
        <f>IFERROR(VLOOKUP(A8,Course65,8,0),"")</f>
        <v>Create and analyze motor control logic and wiring diagrams.</v>
      </c>
    </row>
    <row r="11" spans="1:11" x14ac:dyDescent="0.2">
      <c r="A11" s="66">
        <f>A8+1</f>
        <v>5</v>
      </c>
      <c r="B11" s="66">
        <f>VLOOKUP(A11,Running65,2)</f>
        <v>4</v>
      </c>
      <c r="C11" s="68" t="str">
        <f>IF(ISNUMBER(B11),"Day "&amp;B11,"No School")</f>
        <v>Day 4</v>
      </c>
      <c r="D11" s="69">
        <f>VLOOKUP(A11,Running65,5)</f>
        <v>43475</v>
      </c>
      <c r="E11" s="70"/>
      <c r="F11" s="70"/>
      <c r="H11" s="73"/>
      <c r="I11" s="73"/>
      <c r="J11" s="73"/>
      <c r="K11" s="73"/>
    </row>
    <row r="12" spans="1:11" x14ac:dyDescent="0.2">
      <c r="C12" s="71" t="s">
        <v>5</v>
      </c>
      <c r="D12" s="66">
        <f>IFERROR(VLOOKUP(A11,Course65,5,0),"")</f>
        <v>43475</v>
      </c>
      <c r="H12" s="73"/>
      <c r="I12" s="74"/>
      <c r="J12" s="75"/>
      <c r="K12" s="73"/>
    </row>
    <row r="13" spans="1:11" x14ac:dyDescent="0.2">
      <c r="C13" s="71" t="s">
        <v>6</v>
      </c>
      <c r="D13" s="66" t="str">
        <f>IFERROR(VLOOKUP(A11,Course65,6,0),"")</f>
        <v>Shop</v>
      </c>
      <c r="E13" s="71" t="s">
        <v>8</v>
      </c>
      <c r="F13" s="72" t="str">
        <f>IFERROR(VLOOKUP(A11,Course65,8,0),"")</f>
        <v>Create and analyze motor control logic and wiring diagrams.</v>
      </c>
      <c r="H13" s="73"/>
      <c r="I13" s="74"/>
      <c r="J13" s="75"/>
      <c r="K13" s="73"/>
    </row>
    <row r="14" spans="1:11" x14ac:dyDescent="0.2">
      <c r="C14" s="68" t="s">
        <v>52</v>
      </c>
      <c r="D14" s="69" t="str">
        <f>C1</f>
        <v>Week 1</v>
      </c>
      <c r="E14" s="70"/>
      <c r="F14" s="70"/>
      <c r="H14" s="73"/>
      <c r="I14" s="73"/>
      <c r="J14" s="73"/>
      <c r="K14" s="73"/>
    </row>
    <row r="15" spans="1:11" x14ac:dyDescent="0.2">
      <c r="C15" s="71" t="s">
        <v>7</v>
      </c>
      <c r="D15" s="66" t="str">
        <f>VLOOKUP(B1,WklyHmwk17,7)</f>
        <v>Math Functions, Eng/Sci Notation</v>
      </c>
      <c r="H15" s="73"/>
      <c r="I15" s="73"/>
      <c r="J15" s="73"/>
      <c r="K15" s="73"/>
    </row>
    <row r="16" spans="1:11" x14ac:dyDescent="0.2">
      <c r="C16" s="71" t="s">
        <v>51</v>
      </c>
      <c r="D16" s="66" t="str">
        <f>VLOOKUP(B1,WklyJobs17,7)</f>
        <v>EAS Job 01, EAS Job 02</v>
      </c>
      <c r="G16" s="73" t="str">
        <f>IF(ISERROR(INDEX(I12:J13,SMALL(IF(I12:I13=H12,ROW(I12:I13)),ROW(1:1)),2)),"",INDEX(I12:J13,SMALL(IF(I12:I13=B1,ROW(I12:I13)),ROW(1:1)),2))</f>
        <v/>
      </c>
      <c r="H16" s="73"/>
      <c r="I16" s="73"/>
      <c r="J16" s="73"/>
      <c r="K16" s="73"/>
    </row>
    <row r="18" spans="1:6" s="40" customFormat="1" ht="12.6" x14ac:dyDescent="0.2">
      <c r="B18" s="40">
        <f>VLOOKUP(A19,Running65,4,0)</f>
        <v>2</v>
      </c>
      <c r="C18" s="82" t="str">
        <f>"Week "&amp;B18</f>
        <v>Week 2</v>
      </c>
      <c r="D18" s="41"/>
    </row>
    <row r="19" spans="1:6" x14ac:dyDescent="0.2">
      <c r="A19" s="66">
        <f>A11+4</f>
        <v>9</v>
      </c>
      <c r="B19" s="66">
        <f>VLOOKUP(A19,Running80,2)</f>
        <v>6</v>
      </c>
      <c r="C19" s="68" t="str">
        <f>IF(ISNUMBER(B19),"Day "&amp;B19,"No School")</f>
        <v>Day 6</v>
      </c>
      <c r="D19" s="69">
        <f>VLOOKUP(A19,Running65,5)</f>
        <v>43479</v>
      </c>
      <c r="E19" s="70"/>
      <c r="F19" s="70"/>
    </row>
    <row r="20" spans="1:6" x14ac:dyDescent="0.2">
      <c r="C20" s="71" t="s">
        <v>5</v>
      </c>
      <c r="D20" s="66">
        <f>IFERROR(VLOOKUP(A19,Course65,5,0),"")</f>
        <v>43479</v>
      </c>
    </row>
    <row r="21" spans="1:6" x14ac:dyDescent="0.2">
      <c r="C21" s="71" t="s">
        <v>6</v>
      </c>
      <c r="D21" s="66" t="str">
        <f>IFERROR(VLOOKUP(A19,Course65,6,0),"")</f>
        <v>Theory</v>
      </c>
      <c r="E21" s="71" t="s">
        <v>8</v>
      </c>
      <c r="F21" s="72" t="str">
        <f>IFERROR(VLOOKUP(A19,Course65,8,0),"")</f>
        <v>Create and analyze motor control logic and wiring diagrams.</v>
      </c>
    </row>
    <row r="22" spans="1:6" x14ac:dyDescent="0.2">
      <c r="A22" s="66">
        <f>A19+1</f>
        <v>10</v>
      </c>
      <c r="B22" s="66">
        <f>VLOOKUP(A22,Running65,2)</f>
        <v>6</v>
      </c>
      <c r="C22" s="68" t="str">
        <f>IF(ISNUMBER(B22),"Day "&amp;B22,"No School")</f>
        <v>Day 6</v>
      </c>
      <c r="D22" s="69">
        <f>VLOOKUP(A22,Running65,5)</f>
        <v>43480</v>
      </c>
      <c r="E22" s="70"/>
      <c r="F22" s="70"/>
    </row>
    <row r="23" spans="1:6" x14ac:dyDescent="0.2">
      <c r="C23" s="71" t="s">
        <v>5</v>
      </c>
      <c r="D23" s="66">
        <f>IFERROR(VLOOKUP(A22,Course65,5,0),"")</f>
        <v>43480</v>
      </c>
    </row>
    <row r="24" spans="1:6" x14ac:dyDescent="0.2">
      <c r="C24" s="71" t="s">
        <v>6</v>
      </c>
      <c r="D24" s="66" t="str">
        <f>IFERROR(VLOOKUP(A22,Course65,6,0),"")</f>
        <v>Theory</v>
      </c>
      <c r="E24" s="71" t="s">
        <v>8</v>
      </c>
      <c r="F24" s="72" t="str">
        <f>IFERROR(VLOOKUP(A22,Course65,8,0),"")</f>
        <v>Create and analyze motor control logic and wiring diagrams.</v>
      </c>
    </row>
    <row r="25" spans="1:6" x14ac:dyDescent="0.2">
      <c r="A25" s="66">
        <f>A22+1</f>
        <v>11</v>
      </c>
      <c r="B25" s="66">
        <f>VLOOKUP(A25,Running65,2)</f>
        <v>7</v>
      </c>
      <c r="C25" s="68" t="str">
        <f>IF(ISNUMBER(B25),"Day "&amp;B25,"No School")</f>
        <v>Day 7</v>
      </c>
      <c r="D25" s="69">
        <f>VLOOKUP(A25,Running65,5)</f>
        <v>43481</v>
      </c>
      <c r="E25" s="70"/>
      <c r="F25" s="70"/>
    </row>
    <row r="26" spans="1:6" x14ac:dyDescent="0.2">
      <c r="C26" s="71" t="s">
        <v>5</v>
      </c>
      <c r="D26" s="66">
        <f>IFERROR(VLOOKUP(A25,Course65,5,0),"")</f>
        <v>43481</v>
      </c>
    </row>
    <row r="27" spans="1:6" x14ac:dyDescent="0.2">
      <c r="C27" s="71" t="s">
        <v>6</v>
      </c>
      <c r="D27" s="66" t="str">
        <f>IFERROR(VLOOKUP(A25,Course65,6,0),"")</f>
        <v>Theory</v>
      </c>
      <c r="E27" s="71" t="s">
        <v>8</v>
      </c>
      <c r="F27" s="72" t="str">
        <f>IFERROR(VLOOKUP(A25,Course65,8,0),"")</f>
        <v>Create and analyze motor control logic and wiring diagrams.</v>
      </c>
    </row>
    <row r="28" spans="1:6" x14ac:dyDescent="0.2">
      <c r="A28" s="66">
        <f>A25+1</f>
        <v>12</v>
      </c>
      <c r="B28" s="66">
        <f>VLOOKUP(A28,Running65,2)</f>
        <v>8</v>
      </c>
      <c r="C28" s="68" t="str">
        <f>IF(ISNUMBER(B28),"Day "&amp;B28,"No School")</f>
        <v>Day 8</v>
      </c>
      <c r="D28" s="69">
        <f>VLOOKUP(A28,Running65,5)</f>
        <v>43482</v>
      </c>
      <c r="E28" s="70"/>
      <c r="F28" s="70"/>
    </row>
    <row r="29" spans="1:6" x14ac:dyDescent="0.2">
      <c r="C29" s="71" t="s">
        <v>5</v>
      </c>
      <c r="D29" s="66">
        <f>IFERROR(VLOOKUP(A28,Course65,5,0),"")</f>
        <v>43482</v>
      </c>
    </row>
    <row r="30" spans="1:6" x14ac:dyDescent="0.2">
      <c r="C30" s="71" t="s">
        <v>6</v>
      </c>
      <c r="D30" s="66" t="str">
        <f>IFERROR(VLOOKUP(A28,Course65,6,0),"")</f>
        <v>Theory</v>
      </c>
      <c r="E30" s="71" t="s">
        <v>8</v>
      </c>
      <c r="F30" s="72" t="str">
        <f>IFERROR(VLOOKUP(A28,Course65,8,0),"")</f>
        <v>Create and analyze motor control logic and wiring diagrams.</v>
      </c>
    </row>
    <row r="31" spans="1:6" x14ac:dyDescent="0.2">
      <c r="C31" s="68" t="s">
        <v>52</v>
      </c>
      <c r="D31" s="69" t="str">
        <f>C18</f>
        <v>Week 2</v>
      </c>
      <c r="E31" s="70"/>
      <c r="F31" s="70"/>
    </row>
    <row r="32" spans="1:6" x14ac:dyDescent="0.2">
      <c r="C32" s="71" t="s">
        <v>7</v>
      </c>
      <c r="D32" s="66" t="str">
        <f>VLOOKUP(B18,WklyHmwk17,7)</f>
        <v>Ohm's Law</v>
      </c>
    </row>
    <row r="33" spans="1:6" x14ac:dyDescent="0.2">
      <c r="C33" s="71" t="s">
        <v>51</v>
      </c>
      <c r="D33" s="66" t="str">
        <f>VLOOKUP(B18,WklyJobs17,7)</f>
        <v>EAS Job 03, EAS Job 04</v>
      </c>
    </row>
    <row r="35" spans="1:6" s="40" customFormat="1" ht="12.6" x14ac:dyDescent="0.2">
      <c r="B35" s="40">
        <f>VLOOKUP(A36,Running65,4,0)</f>
        <v>3</v>
      </c>
      <c r="C35" s="82" t="str">
        <f>"Week "&amp;B35</f>
        <v>Week 3</v>
      </c>
      <c r="D35" s="41"/>
    </row>
    <row r="36" spans="1:6" x14ac:dyDescent="0.2">
      <c r="A36" s="66">
        <f>A28+4</f>
        <v>16</v>
      </c>
      <c r="B36" s="66" t="str">
        <f>VLOOKUP(A36,Running80,2)</f>
        <v/>
      </c>
      <c r="C36" s="68" t="str">
        <f>IF(ISNUMBER(B36),"Day "&amp;B36,"No School")</f>
        <v>No School</v>
      </c>
      <c r="D36" s="69">
        <f>VLOOKUP(A36,Running65,5)</f>
        <v>43486</v>
      </c>
      <c r="E36" s="70"/>
      <c r="F36" s="70"/>
    </row>
    <row r="37" spans="1:6" x14ac:dyDescent="0.2">
      <c r="C37" s="71" t="s">
        <v>5</v>
      </c>
      <c r="D37" s="66" t="str">
        <f>IFERROR(VLOOKUP(A36,Course65,5,0),"")</f>
        <v/>
      </c>
    </row>
    <row r="38" spans="1:6" x14ac:dyDescent="0.2">
      <c r="C38" s="71" t="s">
        <v>6</v>
      </c>
      <c r="D38" s="66" t="str">
        <f>IFERROR(VLOOKUP(A36,Course65,6,0),"")</f>
        <v/>
      </c>
      <c r="E38" s="71" t="s">
        <v>8</v>
      </c>
      <c r="F38" s="72" t="str">
        <f>IFERROR(VLOOKUP(A36,Course65,8,0),"")</f>
        <v/>
      </c>
    </row>
    <row r="39" spans="1:6" x14ac:dyDescent="0.2">
      <c r="A39" s="66">
        <f>A36+1</f>
        <v>17</v>
      </c>
      <c r="B39" s="66">
        <f>VLOOKUP(A39,Running65,2)</f>
        <v>9</v>
      </c>
      <c r="C39" s="68" t="str">
        <f>IF(ISNUMBER(B39),"Day "&amp;B39,"No School")</f>
        <v>Day 9</v>
      </c>
      <c r="D39" s="69">
        <f>VLOOKUP(A39,Running65,5)</f>
        <v>43487</v>
      </c>
      <c r="E39" s="70"/>
      <c r="F39" s="70"/>
    </row>
    <row r="40" spans="1:6" x14ac:dyDescent="0.2">
      <c r="C40" s="71" t="s">
        <v>5</v>
      </c>
      <c r="D40" s="66">
        <f>IFERROR(VLOOKUP(A39,Course65,5,0),"")</f>
        <v>43487</v>
      </c>
    </row>
    <row r="41" spans="1:6" x14ac:dyDescent="0.2">
      <c r="C41" s="71" t="s">
        <v>6</v>
      </c>
      <c r="D41" s="66" t="str">
        <f>IFERROR(VLOOKUP(A39,Course65,6,0),"")</f>
        <v>Theory</v>
      </c>
      <c r="E41" s="71" t="s">
        <v>8</v>
      </c>
      <c r="F41" s="72" t="str">
        <f>IFERROR(VLOOKUP(A39,Course65,8,0),"")</f>
        <v>Create and analyze motor control logic and wiring diagrams.</v>
      </c>
    </row>
    <row r="42" spans="1:6" x14ac:dyDescent="0.2">
      <c r="A42" s="66">
        <f>A39+1</f>
        <v>18</v>
      </c>
      <c r="B42" s="66">
        <f>VLOOKUP(A42,Running65,2)</f>
        <v>10</v>
      </c>
      <c r="C42" s="68" t="str">
        <f>IF(ISNUMBER(B42),"Day "&amp;B42,"No School")</f>
        <v>Day 10</v>
      </c>
      <c r="D42" s="69">
        <f>VLOOKUP(A42,Running65,5)</f>
        <v>43488</v>
      </c>
      <c r="E42" s="70"/>
      <c r="F42" s="70"/>
    </row>
    <row r="43" spans="1:6" x14ac:dyDescent="0.2">
      <c r="C43" s="71" t="s">
        <v>5</v>
      </c>
      <c r="D43" s="66">
        <f>IFERROR(VLOOKUP(A42,Course65,5,0),"")</f>
        <v>43488</v>
      </c>
    </row>
    <row r="44" spans="1:6" x14ac:dyDescent="0.2">
      <c r="C44" s="71" t="s">
        <v>6</v>
      </c>
      <c r="D44" s="66" t="str">
        <f>IFERROR(VLOOKUP(A42,Course65,6,0),"")</f>
        <v>Theory</v>
      </c>
      <c r="E44" s="71" t="s">
        <v>8</v>
      </c>
      <c r="F44" s="72" t="str">
        <f>IFERROR(VLOOKUP(A42,Course65,8,0),"")</f>
        <v>Create and analyze motor control logic and wiring diagrams.</v>
      </c>
    </row>
    <row r="45" spans="1:6" x14ac:dyDescent="0.2">
      <c r="A45" s="66">
        <f>A42+1</f>
        <v>19</v>
      </c>
      <c r="B45" s="66">
        <f>VLOOKUP(A45,Running65,2)</f>
        <v>11</v>
      </c>
      <c r="C45" s="68" t="str">
        <f>IF(ISNUMBER(B45),"Day "&amp;B45,"No School")</f>
        <v>Day 11</v>
      </c>
      <c r="D45" s="69">
        <f>VLOOKUP(A45,Running65,5)</f>
        <v>43489</v>
      </c>
      <c r="E45" s="70"/>
      <c r="F45" s="70"/>
    </row>
    <row r="46" spans="1:6" x14ac:dyDescent="0.2">
      <c r="C46" s="71" t="s">
        <v>5</v>
      </c>
      <c r="D46" s="66">
        <f>IFERROR(VLOOKUP(A45,Course65,5,0),"")</f>
        <v>43489</v>
      </c>
    </row>
    <row r="47" spans="1:6" x14ac:dyDescent="0.2">
      <c r="C47" s="71" t="s">
        <v>6</v>
      </c>
      <c r="D47" s="66" t="str">
        <f>IFERROR(VLOOKUP(A45,Course65,6,0),"")</f>
        <v>Theory</v>
      </c>
      <c r="E47" s="71" t="s">
        <v>8</v>
      </c>
      <c r="F47" s="72" t="str">
        <f>IFERROR(VLOOKUP(A45,Course65,8,0),"")</f>
        <v>Create and analyze motor control logic and wiring diagrams.</v>
      </c>
    </row>
    <row r="48" spans="1:6" x14ac:dyDescent="0.2">
      <c r="C48" s="68" t="s">
        <v>52</v>
      </c>
      <c r="D48" s="69" t="str">
        <f>C35</f>
        <v>Week 3</v>
      </c>
      <c r="E48" s="70"/>
      <c r="F48" s="70"/>
    </row>
    <row r="49" spans="1:6" x14ac:dyDescent="0.2">
      <c r="C49" s="71" t="s">
        <v>7</v>
      </c>
      <c r="D49" s="66" t="str">
        <f>VLOOKUP(B35,WklyHmwk17,7)</f>
        <v>Watt's Law, Ohm's Wheel</v>
      </c>
    </row>
    <row r="50" spans="1:6" x14ac:dyDescent="0.2">
      <c r="C50" s="71" t="s">
        <v>51</v>
      </c>
      <c r="D50" s="66" t="str">
        <f>VLOOKUP(B35,WklyJobs17,7)</f>
        <v>EAS Job 05, EAS Job 06</v>
      </c>
    </row>
    <row r="51" spans="1:6" x14ac:dyDescent="0.2">
      <c r="D51" s="66"/>
    </row>
    <row r="52" spans="1:6" s="40" customFormat="1" ht="12.6" x14ac:dyDescent="0.2">
      <c r="B52" s="40">
        <f>VLOOKUP(A53,Running65,4,0)</f>
        <v>4</v>
      </c>
      <c r="C52" s="82" t="str">
        <f>"Week "&amp;B52</f>
        <v>Week 4</v>
      </c>
      <c r="D52" s="41"/>
    </row>
    <row r="53" spans="1:6" x14ac:dyDescent="0.2">
      <c r="A53" s="66">
        <f>A45+4</f>
        <v>23</v>
      </c>
      <c r="B53" s="66">
        <f>VLOOKUP(A53,Running80,2)</f>
        <v>15</v>
      </c>
      <c r="C53" s="68" t="str">
        <f>IF(ISNUMBER(B53),"Day "&amp;B53,"No School")</f>
        <v>Day 15</v>
      </c>
      <c r="D53" s="69">
        <f>VLOOKUP(A53,Running65,5)</f>
        <v>43493</v>
      </c>
      <c r="E53" s="70"/>
      <c r="F53" s="70"/>
    </row>
    <row r="54" spans="1:6" x14ac:dyDescent="0.2">
      <c r="C54" s="71" t="s">
        <v>5</v>
      </c>
      <c r="D54" s="66">
        <f>IFERROR(VLOOKUP(A53,Course65,5,0),"")</f>
        <v>43493</v>
      </c>
    </row>
    <row r="55" spans="1:6" x14ac:dyDescent="0.2">
      <c r="C55" s="71" t="s">
        <v>6</v>
      </c>
      <c r="D55" s="66" t="str">
        <f>IFERROR(VLOOKUP(A53,Course65,6,0),"")</f>
        <v>Theory</v>
      </c>
      <c r="E55" s="71" t="s">
        <v>8</v>
      </c>
      <c r="F55" s="72" t="str">
        <f>IFERROR(VLOOKUP(A53,Course65,8,0),"")</f>
        <v>Create and analyze motor control logic and wiring diagrams.</v>
      </c>
    </row>
    <row r="56" spans="1:6" x14ac:dyDescent="0.2">
      <c r="A56" s="66">
        <f>A53+1</f>
        <v>24</v>
      </c>
      <c r="B56" s="66">
        <f>VLOOKUP(A56,Running65,2)</f>
        <v>13</v>
      </c>
      <c r="C56" s="68" t="str">
        <f>IF(ISNUMBER(B56),"Day "&amp;B56,"No School")</f>
        <v>Day 13</v>
      </c>
      <c r="D56" s="69">
        <f>VLOOKUP(A56,Running65,5)</f>
        <v>43494</v>
      </c>
      <c r="E56" s="70"/>
      <c r="F56" s="70"/>
    </row>
    <row r="57" spans="1:6" x14ac:dyDescent="0.2">
      <c r="C57" s="71" t="s">
        <v>5</v>
      </c>
      <c r="D57" s="66">
        <f>IFERROR(VLOOKUP(A56,Course65,5,0),"")</f>
        <v>43494</v>
      </c>
    </row>
    <row r="58" spans="1:6" x14ac:dyDescent="0.2">
      <c r="C58" s="71" t="s">
        <v>6</v>
      </c>
      <c r="D58" s="66" t="str">
        <f>IFERROR(VLOOKUP(A56,Course65,6,0),"")</f>
        <v>Theory</v>
      </c>
      <c r="E58" s="71" t="s">
        <v>8</v>
      </c>
      <c r="F58" s="72" t="str">
        <f>IFERROR(VLOOKUP(A56,Course65,8,0),"")</f>
        <v>Create and analyze motor control logic and wiring diagrams.</v>
      </c>
    </row>
    <row r="59" spans="1:6" x14ac:dyDescent="0.2">
      <c r="A59" s="66">
        <f>A56+1</f>
        <v>25</v>
      </c>
      <c r="B59" s="66">
        <f>VLOOKUP(A59,Running65,2)</f>
        <v>14</v>
      </c>
      <c r="C59" s="68" t="str">
        <f>IF(ISNUMBER(B59),"Day "&amp;B59,"No School")</f>
        <v>Day 14</v>
      </c>
      <c r="D59" s="69">
        <f>VLOOKUP(A59,Running65,5)</f>
        <v>43495</v>
      </c>
      <c r="E59" s="70"/>
      <c r="F59" s="70"/>
    </row>
    <row r="60" spans="1:6" x14ac:dyDescent="0.2">
      <c r="C60" s="71" t="s">
        <v>5</v>
      </c>
      <c r="D60" s="66">
        <f>IFERROR(VLOOKUP(A59,Course65,5,0),"")</f>
        <v>43495</v>
      </c>
    </row>
    <row r="61" spans="1:6" x14ac:dyDescent="0.2">
      <c r="C61" s="71" t="s">
        <v>6</v>
      </c>
      <c r="D61" s="66" t="str">
        <f>IFERROR(VLOOKUP(A59,Course65,6,0),"")</f>
        <v>Theory</v>
      </c>
      <c r="E61" s="71" t="s">
        <v>8</v>
      </c>
      <c r="F61" s="72" t="str">
        <f>IFERROR(VLOOKUP(A59,Course65,8,0),"")</f>
        <v>Create and analyze motor control logic and wiring diagrams.</v>
      </c>
    </row>
    <row r="62" spans="1:6" x14ac:dyDescent="0.2">
      <c r="A62" s="66">
        <f>A59+1</f>
        <v>26</v>
      </c>
      <c r="B62" s="66">
        <f>VLOOKUP(A62,Running65,2)</f>
        <v>15</v>
      </c>
      <c r="C62" s="68" t="str">
        <f>IF(ISNUMBER(B62),"Day "&amp;B62,"No School")</f>
        <v>Day 15</v>
      </c>
      <c r="D62" s="69">
        <f>VLOOKUP(A62,Running65,5)</f>
        <v>43496</v>
      </c>
      <c r="E62" s="70"/>
      <c r="F62" s="70"/>
    </row>
    <row r="63" spans="1:6" x14ac:dyDescent="0.2">
      <c r="C63" s="71" t="s">
        <v>5</v>
      </c>
      <c r="D63" s="66">
        <f>IFERROR(VLOOKUP(A62,Course65,5,0),"")</f>
        <v>43496</v>
      </c>
    </row>
    <row r="64" spans="1:6" x14ac:dyDescent="0.2">
      <c r="C64" s="71" t="s">
        <v>6</v>
      </c>
      <c r="D64" s="66" t="str">
        <f>IFERROR(VLOOKUP(A62,Course65,6,0),"")</f>
        <v>Theory</v>
      </c>
      <c r="E64" s="71" t="s">
        <v>8</v>
      </c>
      <c r="F64" s="72" t="str">
        <f>IFERROR(VLOOKUP(A62,Course65,8,0),"")</f>
        <v>Create and analyze motor control logic and wiring diagrams.</v>
      </c>
    </row>
    <row r="65" spans="1:6" x14ac:dyDescent="0.2">
      <c r="C65" s="68" t="s">
        <v>52</v>
      </c>
      <c r="D65" s="69" t="str">
        <f>C52</f>
        <v>Week 4</v>
      </c>
      <c r="E65" s="70"/>
      <c r="F65" s="70"/>
    </row>
    <row r="66" spans="1:6" x14ac:dyDescent="0.2">
      <c r="C66" s="71" t="s">
        <v>7</v>
      </c>
      <c r="D66" s="66" t="str">
        <f>VLOOKUP(B52,WklyHmwk17,7)</f>
        <v>Series Circuits, More Series Circuits</v>
      </c>
    </row>
    <row r="67" spans="1:6" x14ac:dyDescent="0.2">
      <c r="C67" s="71" t="s">
        <v>51</v>
      </c>
      <c r="D67" s="66" t="str">
        <f>VLOOKUP(B52,WklyJobs17,7)</f>
        <v>EAS Job 07, EAS Job 08, EAS Job 09</v>
      </c>
    </row>
    <row r="68" spans="1:6" x14ac:dyDescent="0.2">
      <c r="D68" s="66"/>
    </row>
    <row r="69" spans="1:6" s="40" customFormat="1" ht="12.6" x14ac:dyDescent="0.2">
      <c r="B69" s="40">
        <f>VLOOKUP(A70,Running65,4,0)</f>
        <v>5</v>
      </c>
      <c r="C69" s="82" t="str">
        <f>"Week "&amp;B69</f>
        <v>Week 5</v>
      </c>
      <c r="D69" s="41"/>
    </row>
    <row r="70" spans="1:6" s="73" customFormat="1" x14ac:dyDescent="0.2">
      <c r="A70" s="66">
        <f>A62+4</f>
        <v>30</v>
      </c>
      <c r="B70" s="66">
        <f>VLOOKUP(A70,Running80,2)</f>
        <v>20</v>
      </c>
      <c r="C70" s="68" t="str">
        <f>IF(ISNUMBER(B70),"Day "&amp;B70,"No School")</f>
        <v>Day 20</v>
      </c>
      <c r="D70" s="69">
        <f>VLOOKUP(A70,Running65,5)</f>
        <v>43500</v>
      </c>
      <c r="E70" s="70"/>
      <c r="F70" s="70"/>
    </row>
    <row r="71" spans="1:6" s="73" customFormat="1" x14ac:dyDescent="0.2">
      <c r="A71" s="66"/>
      <c r="B71" s="66"/>
      <c r="C71" s="71" t="s">
        <v>5</v>
      </c>
      <c r="D71" s="66">
        <f>IFERROR(VLOOKUP(A70,Course65,5,0),"")</f>
        <v>43500</v>
      </c>
      <c r="E71" s="66"/>
      <c r="F71" s="66"/>
    </row>
    <row r="72" spans="1:6" s="73" customFormat="1" x14ac:dyDescent="0.2">
      <c r="A72" s="66"/>
      <c r="B72" s="66"/>
      <c r="C72" s="71" t="s">
        <v>6</v>
      </c>
      <c r="D72" s="66" t="str">
        <f>IFERROR(VLOOKUP(A70,Course65,6,0),"")</f>
        <v>Theory</v>
      </c>
      <c r="E72" s="71" t="s">
        <v>8</v>
      </c>
      <c r="F72" s="72" t="str">
        <f>IFERROR(VLOOKUP(A70,Course65,8,0),"")</f>
        <v>Create and analyze motor control logic and wiring diagrams.</v>
      </c>
    </row>
    <row r="73" spans="1:6" s="73" customFormat="1" x14ac:dyDescent="0.2">
      <c r="A73" s="66">
        <f>A70+1</f>
        <v>31</v>
      </c>
      <c r="B73" s="66">
        <f>VLOOKUP(A73,Running65,2)</f>
        <v>17</v>
      </c>
      <c r="C73" s="68" t="str">
        <f>IF(ISNUMBER(B73),"Day "&amp;B73,"No School")</f>
        <v>Day 17</v>
      </c>
      <c r="D73" s="69">
        <f>VLOOKUP(A73,Running65,5)</f>
        <v>43501</v>
      </c>
      <c r="E73" s="70"/>
      <c r="F73" s="70"/>
    </row>
    <row r="74" spans="1:6" s="73" customFormat="1" x14ac:dyDescent="0.2">
      <c r="A74" s="66"/>
      <c r="B74" s="66"/>
      <c r="C74" s="71" t="s">
        <v>5</v>
      </c>
      <c r="D74" s="66">
        <f>IFERROR(VLOOKUP(A73,Course65,5,0),"")</f>
        <v>43501</v>
      </c>
      <c r="E74" s="66"/>
      <c r="F74" s="66"/>
    </row>
    <row r="75" spans="1:6" s="73" customFormat="1" x14ac:dyDescent="0.2">
      <c r="A75" s="66"/>
      <c r="B75" s="66"/>
      <c r="C75" s="71" t="s">
        <v>6</v>
      </c>
      <c r="D75" s="66" t="str">
        <f>IFERROR(VLOOKUP(A73,Course65,6,0),"")</f>
        <v>Theory</v>
      </c>
      <c r="E75" s="71" t="s">
        <v>8</v>
      </c>
      <c r="F75" s="72" t="str">
        <f>IFERROR(VLOOKUP(A73,Course65,8,0),"")</f>
        <v>Create and analyze motor control logic and wiring diagrams.</v>
      </c>
    </row>
    <row r="76" spans="1:6" s="73" customFormat="1" x14ac:dyDescent="0.2">
      <c r="A76" s="66">
        <f>A73+1</f>
        <v>32</v>
      </c>
      <c r="B76" s="66">
        <f>VLOOKUP(A76,Running65,2)</f>
        <v>18</v>
      </c>
      <c r="C76" s="68" t="str">
        <f>IF(ISNUMBER(B76),"Day "&amp;B76,"No School")</f>
        <v>Day 18</v>
      </c>
      <c r="D76" s="69">
        <f>VLOOKUP(A76,Running65,5)</f>
        <v>43502</v>
      </c>
      <c r="E76" s="70"/>
      <c r="F76" s="70"/>
    </row>
    <row r="77" spans="1:6" s="73" customFormat="1" x14ac:dyDescent="0.2">
      <c r="A77" s="66"/>
      <c r="B77" s="66"/>
      <c r="C77" s="71" t="s">
        <v>5</v>
      </c>
      <c r="D77" s="66">
        <f>IFERROR(VLOOKUP(A76,Course65,5,0),"")</f>
        <v>43502</v>
      </c>
      <c r="E77" s="66"/>
      <c r="F77" s="66"/>
    </row>
    <row r="78" spans="1:6" s="73" customFormat="1" x14ac:dyDescent="0.2">
      <c r="A78" s="66"/>
      <c r="B78" s="66"/>
      <c r="C78" s="71" t="s">
        <v>6</v>
      </c>
      <c r="D78" s="66" t="str">
        <f>IFERROR(VLOOKUP(A76,Course65,6,0),"")</f>
        <v>Theory</v>
      </c>
      <c r="E78" s="71" t="s">
        <v>8</v>
      </c>
      <c r="F78" s="72" t="str">
        <f>IFERROR(VLOOKUP(A76,Course65,8,0),"")</f>
        <v>Create and analyze motor control logic and wiring diagrams.</v>
      </c>
    </row>
    <row r="79" spans="1:6" s="73" customFormat="1" x14ac:dyDescent="0.2">
      <c r="A79" s="66">
        <f>A76+1</f>
        <v>33</v>
      </c>
      <c r="B79" s="66">
        <f>VLOOKUP(A79,Running65,2)</f>
        <v>19</v>
      </c>
      <c r="C79" s="68" t="str">
        <f>IF(ISNUMBER(B79),"Day "&amp;B79,"No School")</f>
        <v>Day 19</v>
      </c>
      <c r="D79" s="69">
        <f>VLOOKUP(A79,Running65,5)</f>
        <v>43503</v>
      </c>
      <c r="E79" s="70"/>
      <c r="F79" s="70"/>
    </row>
    <row r="80" spans="1:6" s="73" customFormat="1" x14ac:dyDescent="0.2">
      <c r="A80" s="66"/>
      <c r="B80" s="66"/>
      <c r="C80" s="71" t="s">
        <v>5</v>
      </c>
      <c r="D80" s="66">
        <f>IFERROR(VLOOKUP(A79,Course65,5,0),"")</f>
        <v>43503</v>
      </c>
      <c r="E80" s="66"/>
      <c r="F80" s="66"/>
    </row>
    <row r="81" spans="1:6" s="73" customFormat="1" x14ac:dyDescent="0.2">
      <c r="A81" s="66"/>
      <c r="B81" s="66"/>
      <c r="C81" s="71" t="s">
        <v>6</v>
      </c>
      <c r="D81" s="66" t="str">
        <f>IFERROR(VLOOKUP(A79,Course65,6,0),"")</f>
        <v>Theory</v>
      </c>
      <c r="E81" s="71" t="s">
        <v>8</v>
      </c>
      <c r="F81" s="72" t="str">
        <f>IFERROR(VLOOKUP(A79,Course65,8,0),"")</f>
        <v>Create and analyze motor control logic and wiring diagrams.</v>
      </c>
    </row>
    <row r="82" spans="1:6" s="73" customFormat="1" x14ac:dyDescent="0.2">
      <c r="A82" s="66"/>
      <c r="B82" s="66"/>
      <c r="C82" s="68" t="s">
        <v>52</v>
      </c>
      <c r="D82" s="69" t="str">
        <f>C69</f>
        <v>Week 5</v>
      </c>
      <c r="E82" s="70"/>
      <c r="F82" s="70"/>
    </row>
    <row r="83" spans="1:6" s="73" customFormat="1" x14ac:dyDescent="0.2">
      <c r="A83" s="66"/>
      <c r="B83" s="66"/>
      <c r="C83" s="71" t="s">
        <v>7</v>
      </c>
      <c r="D83" s="66" t="str">
        <f>VLOOKUP(B69,WklyHmwk17,7)</f>
        <v>Voltage Referencing, Parallel Circuits, Kirchhoff's Current Law, More Parallel Circuits</v>
      </c>
      <c r="E83" s="66"/>
      <c r="F83" s="66"/>
    </row>
    <row r="84" spans="1:6" s="73" customFormat="1" x14ac:dyDescent="0.2">
      <c r="A84" s="66"/>
      <c r="B84" s="66"/>
      <c r="C84" s="71" t="s">
        <v>51</v>
      </c>
      <c r="D84" s="66" t="str">
        <f>VLOOKUP(B69,WklyJobs17,7)</f>
        <v>EAS Job 10, EAS Job 11</v>
      </c>
      <c r="E84" s="66"/>
      <c r="F84" s="66"/>
    </row>
    <row r="85" spans="1:6" s="73" customFormat="1" x14ac:dyDescent="0.2">
      <c r="C85" s="76"/>
      <c r="D85" s="77"/>
    </row>
    <row r="86" spans="1:6" s="40" customFormat="1" ht="12.6" x14ac:dyDescent="0.2">
      <c r="B86" s="40">
        <f>VLOOKUP(A87,Running65,4,0)</f>
        <v>6</v>
      </c>
      <c r="C86" s="82" t="str">
        <f>"Week "&amp;B86</f>
        <v>Week 6</v>
      </c>
      <c r="D86" s="41"/>
    </row>
    <row r="87" spans="1:6" s="73" customFormat="1" x14ac:dyDescent="0.2">
      <c r="A87" s="66">
        <f>A79+4</f>
        <v>37</v>
      </c>
      <c r="B87" s="66">
        <f>VLOOKUP(A87,Running80,2)</f>
        <v>25</v>
      </c>
      <c r="C87" s="68" t="str">
        <f>IF(ISNUMBER(B87),"Day "&amp;B87,"No School")</f>
        <v>Day 25</v>
      </c>
      <c r="D87" s="69">
        <f>VLOOKUP(A87,Running65,5)</f>
        <v>43507</v>
      </c>
      <c r="E87" s="70"/>
      <c r="F87" s="70"/>
    </row>
    <row r="88" spans="1:6" s="73" customFormat="1" x14ac:dyDescent="0.2">
      <c r="A88" s="66"/>
      <c r="B88" s="66"/>
      <c r="C88" s="71" t="s">
        <v>5</v>
      </c>
      <c r="D88" s="66">
        <f>IFERROR(VLOOKUP(A87,Course65,5,0),"")</f>
        <v>43507</v>
      </c>
      <c r="E88" s="66"/>
      <c r="F88" s="66"/>
    </row>
    <row r="89" spans="1:6" s="73" customFormat="1" x14ac:dyDescent="0.2">
      <c r="A89" s="66"/>
      <c r="B89" s="66"/>
      <c r="C89" s="71" t="s">
        <v>6</v>
      </c>
      <c r="D89" s="66" t="str">
        <f>IFERROR(VLOOKUP(A87,Course65,6,0),"")</f>
        <v>Theory</v>
      </c>
      <c r="E89" s="71" t="s">
        <v>8</v>
      </c>
      <c r="F89" s="72" t="str">
        <f>IFERROR(VLOOKUP(A87,Course65,8,0),"")</f>
        <v>Create and analyze motor control logic and wiring diagrams.</v>
      </c>
    </row>
    <row r="90" spans="1:6" s="73" customFormat="1" x14ac:dyDescent="0.2">
      <c r="A90" s="66">
        <f>A87+1</f>
        <v>38</v>
      </c>
      <c r="B90" s="66">
        <f>VLOOKUP(A90,Running65,2)</f>
        <v>21</v>
      </c>
      <c r="C90" s="68" t="str">
        <f>IF(ISNUMBER(B90),"Day "&amp;B90,"No School")</f>
        <v>Day 21</v>
      </c>
      <c r="D90" s="69">
        <f>VLOOKUP(A90,Running65,5)</f>
        <v>43508</v>
      </c>
      <c r="E90" s="70"/>
      <c r="F90" s="70"/>
    </row>
    <row r="91" spans="1:6" s="73" customFormat="1" x14ac:dyDescent="0.2">
      <c r="A91" s="66"/>
      <c r="B91" s="66"/>
      <c r="C91" s="71" t="s">
        <v>5</v>
      </c>
      <c r="D91" s="66">
        <f>IFERROR(VLOOKUP(A90,Course65,5,0),"")</f>
        <v>43508</v>
      </c>
      <c r="E91" s="66"/>
      <c r="F91" s="66"/>
    </row>
    <row r="92" spans="1:6" s="73" customFormat="1" x14ac:dyDescent="0.2">
      <c r="A92" s="66"/>
      <c r="B92" s="66"/>
      <c r="C92" s="71" t="s">
        <v>6</v>
      </c>
      <c r="D92" s="66" t="str">
        <f>IFERROR(VLOOKUP(A90,Course65,6,0),"")</f>
        <v>Theory</v>
      </c>
      <c r="E92" s="71" t="s">
        <v>8</v>
      </c>
      <c r="F92" s="72" t="str">
        <f>IFERROR(VLOOKUP(A90,Course65,8,0),"")</f>
        <v>Create and analyze motor control logic and wiring diagrams.</v>
      </c>
    </row>
    <row r="93" spans="1:6" s="73" customFormat="1" x14ac:dyDescent="0.2">
      <c r="A93" s="66">
        <f>A90+1</f>
        <v>39</v>
      </c>
      <c r="B93" s="66">
        <f>VLOOKUP(A93,Running65,2)</f>
        <v>22</v>
      </c>
      <c r="C93" s="68" t="str">
        <f>IF(ISNUMBER(B93),"Day "&amp;B93,"No School")</f>
        <v>Day 22</v>
      </c>
      <c r="D93" s="69">
        <f>VLOOKUP(A93,Running65,5)</f>
        <v>43509</v>
      </c>
      <c r="E93" s="70"/>
      <c r="F93" s="70"/>
    </row>
    <row r="94" spans="1:6" s="73" customFormat="1" x14ac:dyDescent="0.2">
      <c r="A94" s="66"/>
      <c r="B94" s="66"/>
      <c r="C94" s="71" t="s">
        <v>5</v>
      </c>
      <c r="D94" s="66">
        <f>IFERROR(VLOOKUP(A93,Course65,5,0),"")</f>
        <v>43509</v>
      </c>
      <c r="E94" s="66"/>
      <c r="F94" s="66"/>
    </row>
    <row r="95" spans="1:6" s="73" customFormat="1" x14ac:dyDescent="0.2">
      <c r="A95" s="66"/>
      <c r="B95" s="66"/>
      <c r="C95" s="71" t="s">
        <v>6</v>
      </c>
      <c r="D95" s="66" t="str">
        <f>IFERROR(VLOOKUP(A93,Course65,6,0),"")</f>
        <v>Theory</v>
      </c>
      <c r="E95" s="71" t="s">
        <v>8</v>
      </c>
      <c r="F95" s="72" t="str">
        <f>IFERROR(VLOOKUP(A93,Course65,8,0),"")</f>
        <v>Create and analyze motor control logic and wiring diagrams.</v>
      </c>
    </row>
    <row r="96" spans="1:6" s="73" customFormat="1" x14ac:dyDescent="0.2">
      <c r="A96" s="66">
        <f>A93+1</f>
        <v>40</v>
      </c>
      <c r="B96" s="66">
        <f>VLOOKUP(A96,Running65,2)</f>
        <v>23</v>
      </c>
      <c r="C96" s="68" t="str">
        <f>IF(ISNUMBER(B96),"Day "&amp;B96,"No School")</f>
        <v>Day 23</v>
      </c>
      <c r="D96" s="69">
        <f>VLOOKUP(A96,Running65,5)</f>
        <v>43510</v>
      </c>
      <c r="E96" s="70"/>
      <c r="F96" s="70"/>
    </row>
    <row r="97" spans="1:6" s="73" customFormat="1" x14ac:dyDescent="0.2">
      <c r="A97" s="66"/>
      <c r="B97" s="66"/>
      <c r="C97" s="71" t="s">
        <v>5</v>
      </c>
      <c r="D97" s="66">
        <f>IFERROR(VLOOKUP(A96,Course65,5,0),"")</f>
        <v>43510</v>
      </c>
      <c r="E97" s="66"/>
      <c r="F97" s="66"/>
    </row>
    <row r="98" spans="1:6" s="73" customFormat="1" x14ac:dyDescent="0.2">
      <c r="A98" s="66"/>
      <c r="B98" s="66"/>
      <c r="C98" s="71" t="s">
        <v>6</v>
      </c>
      <c r="D98" s="66" t="str">
        <f>IFERROR(VLOOKUP(A96,Course65,6,0),"")</f>
        <v>Theory</v>
      </c>
      <c r="E98" s="71" t="s">
        <v>8</v>
      </c>
      <c r="F98" s="72" t="str">
        <f>IFERROR(VLOOKUP(A96,Course65,8,0),"")</f>
        <v>Create and analyze motor control logic and wiring diagrams.</v>
      </c>
    </row>
    <row r="99" spans="1:6" s="73" customFormat="1" x14ac:dyDescent="0.2">
      <c r="A99" s="66"/>
      <c r="B99" s="66"/>
      <c r="C99" s="68" t="s">
        <v>52</v>
      </c>
      <c r="D99" s="69" t="str">
        <f>C86</f>
        <v>Week 6</v>
      </c>
      <c r="E99" s="70"/>
      <c r="F99" s="70"/>
    </row>
    <row r="100" spans="1:6" s="73" customFormat="1" x14ac:dyDescent="0.2">
      <c r="A100" s="66"/>
      <c r="B100" s="66"/>
      <c r="C100" s="71" t="s">
        <v>7</v>
      </c>
      <c r="D100" s="66" t="str">
        <f>VLOOKUP(B86,WklyHmwk17,7)</f>
        <v>Series-Parallel Circuits, Parallel-Series Circuits, Combination Circuits</v>
      </c>
      <c r="E100" s="66"/>
      <c r="F100" s="66"/>
    </row>
    <row r="101" spans="1:6" s="73" customFormat="1" x14ac:dyDescent="0.2">
      <c r="A101" s="66"/>
      <c r="B101" s="66"/>
      <c r="C101" s="71" t="s">
        <v>51</v>
      </c>
      <c r="D101" s="66" t="str">
        <f>VLOOKUP(B86,WklyJobs17,7)</f>
        <v>EAS Job 12, EAS Job 13, EAS Job 14</v>
      </c>
      <c r="E101" s="66"/>
      <c r="F101" s="66"/>
    </row>
    <row r="102" spans="1:6" s="73" customFormat="1" x14ac:dyDescent="0.2">
      <c r="C102" s="76"/>
      <c r="D102" s="77"/>
    </row>
    <row r="103" spans="1:6" s="40" customFormat="1" ht="12.6" x14ac:dyDescent="0.2">
      <c r="B103" s="40">
        <f>VLOOKUP(A104,Running65,4,0)</f>
        <v>7</v>
      </c>
      <c r="C103" s="82" t="str">
        <f>"Week "&amp;B103</f>
        <v>Week 7</v>
      </c>
      <c r="D103" s="41"/>
    </row>
    <row r="104" spans="1:6" s="73" customFormat="1" x14ac:dyDescent="0.2">
      <c r="A104" s="66">
        <f>A96+4</f>
        <v>44</v>
      </c>
      <c r="B104" s="66" t="str">
        <f>VLOOKUP(A104,Running80,2)</f>
        <v/>
      </c>
      <c r="C104" s="68" t="str">
        <f>IF(ISNUMBER(B104),"Day "&amp;B104,"No School")</f>
        <v>No School</v>
      </c>
      <c r="D104" s="69">
        <f>VLOOKUP(A104,Running65,5)</f>
        <v>43514</v>
      </c>
      <c r="E104" s="70"/>
      <c r="F104" s="70"/>
    </row>
    <row r="105" spans="1:6" s="73" customFormat="1" x14ac:dyDescent="0.2">
      <c r="A105" s="66"/>
      <c r="B105" s="66"/>
      <c r="C105" s="71" t="s">
        <v>5</v>
      </c>
      <c r="D105" s="66" t="str">
        <f>IFERROR(VLOOKUP(A104,Course65,5,0),"")</f>
        <v/>
      </c>
      <c r="E105" s="66"/>
      <c r="F105" s="66"/>
    </row>
    <row r="106" spans="1:6" s="73" customFormat="1" x14ac:dyDescent="0.2">
      <c r="A106" s="66"/>
      <c r="B106" s="66"/>
      <c r="C106" s="71" t="s">
        <v>6</v>
      </c>
      <c r="D106" s="66" t="str">
        <f>IFERROR(VLOOKUP(A104,Course65,6,0),"")</f>
        <v/>
      </c>
      <c r="E106" s="71" t="s">
        <v>8</v>
      </c>
      <c r="F106" s="72" t="str">
        <f>IFERROR(VLOOKUP(A104,Course65,8,0),"")</f>
        <v/>
      </c>
    </row>
    <row r="107" spans="1:6" s="73" customFormat="1" x14ac:dyDescent="0.2">
      <c r="A107" s="66">
        <f>A104+1</f>
        <v>45</v>
      </c>
      <c r="B107" s="66">
        <f>VLOOKUP(A107,Running65,2)</f>
        <v>24</v>
      </c>
      <c r="C107" s="68" t="str">
        <f>IF(ISNUMBER(B107),"Day "&amp;B107,"No School")</f>
        <v>Day 24</v>
      </c>
      <c r="D107" s="69">
        <f>VLOOKUP(A107,Running65,5)</f>
        <v>43515</v>
      </c>
      <c r="E107" s="70"/>
      <c r="F107" s="70"/>
    </row>
    <row r="108" spans="1:6" s="73" customFormat="1" x14ac:dyDescent="0.2">
      <c r="A108" s="66"/>
      <c r="B108" s="66"/>
      <c r="C108" s="71" t="s">
        <v>5</v>
      </c>
      <c r="D108" s="66">
        <f>IFERROR(VLOOKUP(A107,Course65,5,0),"")</f>
        <v>43515</v>
      </c>
      <c r="E108" s="66"/>
      <c r="F108" s="66"/>
    </row>
    <row r="109" spans="1:6" s="73" customFormat="1" x14ac:dyDescent="0.2">
      <c r="A109" s="66"/>
      <c r="B109" s="66"/>
      <c r="C109" s="71" t="s">
        <v>6</v>
      </c>
      <c r="D109" s="66" t="str">
        <f>IFERROR(VLOOKUP(A107,Course65,6,0),"")</f>
        <v>Theory</v>
      </c>
      <c r="E109" s="71" t="s">
        <v>8</v>
      </c>
      <c r="F109" s="72" t="str">
        <f>IFERROR(VLOOKUP(A107,Course65,8,0),"")</f>
        <v>Create and analyze motor control logic and wiring diagrams.</v>
      </c>
    </row>
    <row r="110" spans="1:6" s="73" customFormat="1" x14ac:dyDescent="0.2">
      <c r="A110" s="66">
        <f>A107+1</f>
        <v>46</v>
      </c>
      <c r="B110" s="66">
        <f>VLOOKUP(A110,Running65,2)</f>
        <v>25</v>
      </c>
      <c r="C110" s="68" t="str">
        <f>IF(ISNUMBER(B110),"Day "&amp;B110,"No School")</f>
        <v>Day 25</v>
      </c>
      <c r="D110" s="69">
        <f>VLOOKUP(A110,Running65,5)</f>
        <v>43516</v>
      </c>
      <c r="E110" s="70"/>
      <c r="F110" s="70"/>
    </row>
    <row r="111" spans="1:6" s="73" customFormat="1" x14ac:dyDescent="0.2">
      <c r="A111" s="66"/>
      <c r="B111" s="66"/>
      <c r="C111" s="71" t="s">
        <v>5</v>
      </c>
      <c r="D111" s="66">
        <f>IFERROR(VLOOKUP(A110,Course65,5,0),"")</f>
        <v>43516</v>
      </c>
      <c r="E111" s="66"/>
      <c r="F111" s="66"/>
    </row>
    <row r="112" spans="1:6" s="73" customFormat="1" x14ac:dyDescent="0.2">
      <c r="A112" s="66"/>
      <c r="B112" s="66"/>
      <c r="C112" s="71" t="s">
        <v>6</v>
      </c>
      <c r="D112" s="66" t="str">
        <f>IFERROR(VLOOKUP(A110,Course65,6,0),"")</f>
        <v>Theory</v>
      </c>
      <c r="E112" s="71" t="s">
        <v>8</v>
      </c>
      <c r="F112" s="72" t="str">
        <f>IFERROR(VLOOKUP(A110,Course65,8,0),"")</f>
        <v>Properly size conductor and overload protection for single and three phase motor control circuits.</v>
      </c>
    </row>
    <row r="113" spans="1:6" s="73" customFormat="1" x14ac:dyDescent="0.2">
      <c r="A113" s="66">
        <f>A110+1</f>
        <v>47</v>
      </c>
      <c r="B113" s="66">
        <f>VLOOKUP(A113,Running65,2)</f>
        <v>26</v>
      </c>
      <c r="C113" s="68" t="str">
        <f>IF(ISNUMBER(B113),"Day "&amp;B113,"No School")</f>
        <v>Day 26</v>
      </c>
      <c r="D113" s="69">
        <f>VLOOKUP(A113,Running65,5)</f>
        <v>43517</v>
      </c>
      <c r="E113" s="70"/>
      <c r="F113" s="70"/>
    </row>
    <row r="114" spans="1:6" s="73" customFormat="1" x14ac:dyDescent="0.2">
      <c r="A114" s="66"/>
      <c r="B114" s="66"/>
      <c r="C114" s="71" t="s">
        <v>5</v>
      </c>
      <c r="D114" s="66">
        <f>IFERROR(VLOOKUP(A113,Course65,5,0),"")</f>
        <v>43517</v>
      </c>
      <c r="E114" s="66"/>
      <c r="F114" s="66"/>
    </row>
    <row r="115" spans="1:6" s="73" customFormat="1" x14ac:dyDescent="0.2">
      <c r="A115" s="66"/>
      <c r="B115" s="66"/>
      <c r="C115" s="71" t="s">
        <v>6</v>
      </c>
      <c r="D115" s="66" t="str">
        <f>IFERROR(VLOOKUP(A113,Course65,6,0),"")</f>
        <v>Theory</v>
      </c>
      <c r="E115" s="71" t="s">
        <v>8</v>
      </c>
      <c r="F115" s="72" t="str">
        <f>IFERROR(VLOOKUP(A113,Course65,8,0),"")</f>
        <v>Properly size conductor and overload protection for single and three phase motor control circuits.</v>
      </c>
    </row>
    <row r="116" spans="1:6" s="73" customFormat="1" x14ac:dyDescent="0.2">
      <c r="A116" s="66"/>
      <c r="B116" s="66"/>
      <c r="C116" s="68" t="s">
        <v>52</v>
      </c>
      <c r="D116" s="69" t="str">
        <f>C103</f>
        <v>Week 7</v>
      </c>
      <c r="E116" s="70"/>
      <c r="F116" s="70"/>
    </row>
    <row r="117" spans="1:6" s="73" customFormat="1" x14ac:dyDescent="0.2">
      <c r="A117" s="66"/>
      <c r="B117" s="66"/>
      <c r="C117" s="71" t="s">
        <v>7</v>
      </c>
      <c r="D117" s="66" t="str">
        <f>VLOOKUP(B103,WklyHmwk17,7)</f>
        <v>Voltage Dividers, Loaded Voltage Dividers, More Loaded Voltage Dividers</v>
      </c>
      <c r="E117" s="66"/>
      <c r="F117" s="66"/>
    </row>
    <row r="118" spans="1:6" s="73" customFormat="1" x14ac:dyDescent="0.2">
      <c r="A118" s="66"/>
      <c r="B118" s="66"/>
      <c r="C118" s="71" t="s">
        <v>51</v>
      </c>
      <c r="D118" s="66" t="str">
        <f>VLOOKUP(B103,WklyJobs17,7)</f>
        <v>EAS Job 15</v>
      </c>
      <c r="E118" s="66"/>
      <c r="F118" s="66"/>
    </row>
    <row r="119" spans="1:6" s="73" customFormat="1" x14ac:dyDescent="0.2">
      <c r="C119" s="76"/>
      <c r="D119" s="77"/>
    </row>
    <row r="120" spans="1:6" s="40" customFormat="1" ht="12.6" x14ac:dyDescent="0.2">
      <c r="B120" s="40">
        <f>VLOOKUP(A121,Running65,4,0)</f>
        <v>8</v>
      </c>
      <c r="C120" s="82" t="str">
        <f>"Week "&amp;B120</f>
        <v>Week 8</v>
      </c>
      <c r="D120" s="41"/>
    </row>
    <row r="121" spans="1:6" s="73" customFormat="1" x14ac:dyDescent="0.2">
      <c r="A121" s="66">
        <f>A113+4</f>
        <v>51</v>
      </c>
      <c r="B121" s="66">
        <f>VLOOKUP(A121,Running80,2)</f>
        <v>34</v>
      </c>
      <c r="C121" s="68" t="str">
        <f>IF(ISNUMBER(B121),"Day "&amp;B121,"No School")</f>
        <v>Day 34</v>
      </c>
      <c r="D121" s="69">
        <f>VLOOKUP(A121,Running65,5)</f>
        <v>43521</v>
      </c>
      <c r="E121" s="70"/>
      <c r="F121" s="70"/>
    </row>
    <row r="122" spans="1:6" s="73" customFormat="1" x14ac:dyDescent="0.2">
      <c r="A122" s="66"/>
      <c r="B122" s="66"/>
      <c r="C122" s="71" t="s">
        <v>5</v>
      </c>
      <c r="D122" s="66">
        <f>IFERROR(VLOOKUP(A121,Course65,5,0),"")</f>
        <v>43521</v>
      </c>
      <c r="E122" s="66"/>
      <c r="F122" s="66"/>
    </row>
    <row r="123" spans="1:6" s="73" customFormat="1" x14ac:dyDescent="0.2">
      <c r="A123" s="66"/>
      <c r="B123" s="66"/>
      <c r="C123" s="71" t="s">
        <v>6</v>
      </c>
      <c r="D123" s="66" t="str">
        <f>IFERROR(VLOOKUP(A121,Course65,6,0),"")</f>
        <v>Theory</v>
      </c>
      <c r="E123" s="71" t="s">
        <v>8</v>
      </c>
      <c r="F123" s="72" t="str">
        <f>IFERROR(VLOOKUP(A121,Course65,8,0),"")</f>
        <v>Properly size conductor and overload protection for single and three phase motor control circuits.</v>
      </c>
    </row>
    <row r="124" spans="1:6" s="73" customFormat="1" x14ac:dyDescent="0.2">
      <c r="A124" s="66">
        <f>A121+1</f>
        <v>52</v>
      </c>
      <c r="B124" s="66">
        <f>VLOOKUP(A124,Running65,2)</f>
        <v>28</v>
      </c>
      <c r="C124" s="68" t="str">
        <f>IF(ISNUMBER(B124),"Day "&amp;B124,"No School")</f>
        <v>Day 28</v>
      </c>
      <c r="D124" s="69">
        <f>VLOOKUP(A124,Running65,5)</f>
        <v>43522</v>
      </c>
      <c r="E124" s="70"/>
      <c r="F124" s="70"/>
    </row>
    <row r="125" spans="1:6" s="73" customFormat="1" x14ac:dyDescent="0.2">
      <c r="A125" s="66"/>
      <c r="B125" s="66"/>
      <c r="C125" s="71" t="s">
        <v>5</v>
      </c>
      <c r="D125" s="66">
        <f>IFERROR(VLOOKUP(A124,Course65,5,0),"")</f>
        <v>43522</v>
      </c>
      <c r="E125" s="66"/>
      <c r="F125" s="66"/>
    </row>
    <row r="126" spans="1:6" s="73" customFormat="1" x14ac:dyDescent="0.2">
      <c r="A126" s="66"/>
      <c r="B126" s="66"/>
      <c r="C126" s="71" t="s">
        <v>6</v>
      </c>
      <c r="D126" s="66" t="str">
        <f>IFERROR(VLOOKUP(A124,Course65,6,0),"")</f>
        <v>Theory</v>
      </c>
      <c r="E126" s="71" t="s">
        <v>8</v>
      </c>
      <c r="F126" s="72" t="str">
        <f>IFERROR(VLOOKUP(A124,Course65,8,0),"")</f>
        <v>Properly size conductor and overload protection for single and three phase motor control circuits.</v>
      </c>
    </row>
    <row r="127" spans="1:6" s="73" customFormat="1" x14ac:dyDescent="0.2">
      <c r="A127" s="66">
        <f>A124+1</f>
        <v>53</v>
      </c>
      <c r="B127" s="66">
        <f>VLOOKUP(A127,Running65,2)</f>
        <v>29</v>
      </c>
      <c r="C127" s="68" t="str">
        <f>IF(ISNUMBER(B127),"Day "&amp;B127,"No School")</f>
        <v>Day 29</v>
      </c>
      <c r="D127" s="69">
        <f>VLOOKUP(A127,Running65,5)</f>
        <v>43523</v>
      </c>
      <c r="E127" s="70"/>
      <c r="F127" s="70"/>
    </row>
    <row r="128" spans="1:6" s="73" customFormat="1" x14ac:dyDescent="0.2">
      <c r="A128" s="66"/>
      <c r="B128" s="66"/>
      <c r="C128" s="71" t="s">
        <v>5</v>
      </c>
      <c r="D128" s="66">
        <f>IFERROR(VLOOKUP(A127,Course65,5,0),"")</f>
        <v>43523</v>
      </c>
      <c r="E128" s="66"/>
      <c r="F128" s="66"/>
    </row>
    <row r="129" spans="1:6" s="73" customFormat="1" x14ac:dyDescent="0.2">
      <c r="A129" s="66"/>
      <c r="B129" s="66"/>
      <c r="C129" s="71" t="s">
        <v>6</v>
      </c>
      <c r="D129" s="66" t="str">
        <f>IFERROR(VLOOKUP(A127,Course65,6,0),"")</f>
        <v>Theory</v>
      </c>
      <c r="E129" s="71" t="s">
        <v>8</v>
      </c>
      <c r="F129" s="72" t="str">
        <f>IFERROR(VLOOKUP(A127,Course65,8,0),"")</f>
        <v>Design, construct, and troubleshoot motor control circuits.</v>
      </c>
    </row>
    <row r="130" spans="1:6" s="73" customFormat="1" x14ac:dyDescent="0.2">
      <c r="A130" s="66">
        <f>A127+1</f>
        <v>54</v>
      </c>
      <c r="B130" s="66">
        <f>VLOOKUP(A130,Running65,2)</f>
        <v>30</v>
      </c>
      <c r="C130" s="68" t="str">
        <f>IF(ISNUMBER(B130),"Day "&amp;B130,"No School")</f>
        <v>Day 30</v>
      </c>
      <c r="D130" s="69">
        <f>VLOOKUP(A130,Running65,5)</f>
        <v>43524</v>
      </c>
      <c r="E130" s="70"/>
      <c r="F130" s="70"/>
    </row>
    <row r="131" spans="1:6" s="73" customFormat="1" x14ac:dyDescent="0.2">
      <c r="A131" s="66"/>
      <c r="B131" s="66"/>
      <c r="C131" s="71" t="s">
        <v>5</v>
      </c>
      <c r="D131" s="66">
        <f>IFERROR(VLOOKUP(A130,Course65,5,0),"")</f>
        <v>43524</v>
      </c>
      <c r="E131" s="66"/>
      <c r="F131" s="66"/>
    </row>
    <row r="132" spans="1:6" s="73" customFormat="1" x14ac:dyDescent="0.2">
      <c r="A132" s="66"/>
      <c r="B132" s="66"/>
      <c r="C132" s="71" t="s">
        <v>6</v>
      </c>
      <c r="D132" s="66" t="str">
        <f>IFERROR(VLOOKUP(A130,Course65,6,0),"")</f>
        <v>Theory</v>
      </c>
      <c r="E132" s="71" t="s">
        <v>8</v>
      </c>
      <c r="F132" s="72" t="str">
        <f>IFERROR(VLOOKUP(A130,Course65,8,0),"")</f>
        <v>Properly size conductor and overload protection for single and three phase motor control circuits.</v>
      </c>
    </row>
    <row r="133" spans="1:6" s="73" customFormat="1" x14ac:dyDescent="0.2">
      <c r="A133" s="66"/>
      <c r="B133" s="66"/>
      <c r="C133" s="68" t="s">
        <v>52</v>
      </c>
      <c r="D133" s="69" t="str">
        <f>C120</f>
        <v>Week 8</v>
      </c>
      <c r="E133" s="70"/>
      <c r="F133" s="70"/>
    </row>
    <row r="134" spans="1:6" s="73" customFormat="1" x14ac:dyDescent="0.2">
      <c r="A134" s="66"/>
      <c r="B134" s="66"/>
      <c r="C134" s="71" t="s">
        <v>7</v>
      </c>
      <c r="D134" s="66" t="str">
        <f>VLOOKUP(B120,WklyHmwk17,7)</f>
        <v>Internal Resistance, Wheatstone Bridge, More Wheatstone Bridge</v>
      </c>
      <c r="E134" s="66"/>
      <c r="F134" s="66"/>
    </row>
    <row r="135" spans="1:6" s="73" customFormat="1" x14ac:dyDescent="0.2">
      <c r="A135" s="66"/>
      <c r="B135" s="66"/>
      <c r="C135" s="71" t="s">
        <v>51</v>
      </c>
      <c r="D135" s="66" t="str">
        <f>VLOOKUP(B120,WklyJobs17,7)</f>
        <v>EAS Job 16</v>
      </c>
      <c r="E135" s="66"/>
      <c r="F135" s="66"/>
    </row>
    <row r="136" spans="1:6" s="73" customFormat="1" x14ac:dyDescent="0.2">
      <c r="C136" s="76"/>
    </row>
    <row r="137" spans="1:6" s="40" customFormat="1" ht="12.6" x14ac:dyDescent="0.2">
      <c r="B137" s="40">
        <f>VLOOKUP(A138,Running65,4,0)</f>
        <v>9</v>
      </c>
      <c r="C137" s="82" t="str">
        <f>"Week "&amp;B137</f>
        <v>Week 9</v>
      </c>
      <c r="D137" s="41"/>
    </row>
    <row r="138" spans="1:6" s="73" customFormat="1" x14ac:dyDescent="0.2">
      <c r="A138" s="66">
        <f>A130+4</f>
        <v>58</v>
      </c>
      <c r="B138" s="66">
        <f>VLOOKUP(A138,Running80,2)</f>
        <v>39</v>
      </c>
      <c r="C138" s="68" t="str">
        <f>IF(ISNUMBER(B138),"Day "&amp;B138,"No School")</f>
        <v>Day 39</v>
      </c>
      <c r="D138" s="69">
        <f>VLOOKUP(A138,Running65,5)</f>
        <v>43528</v>
      </c>
      <c r="E138" s="70"/>
      <c r="F138" s="70"/>
    </row>
    <row r="139" spans="1:6" s="73" customFormat="1" x14ac:dyDescent="0.2">
      <c r="A139" s="66"/>
      <c r="B139" s="66"/>
      <c r="C139" s="71" t="s">
        <v>5</v>
      </c>
      <c r="D139" s="66">
        <f>IFERROR(VLOOKUP(A138,Course65,5,0),"")</f>
        <v>43528</v>
      </c>
      <c r="E139" s="66"/>
      <c r="F139" s="66"/>
    </row>
    <row r="140" spans="1:6" s="73" customFormat="1" x14ac:dyDescent="0.2">
      <c r="A140" s="66"/>
      <c r="B140" s="66"/>
      <c r="C140" s="71" t="s">
        <v>6</v>
      </c>
      <c r="D140" s="66" t="str">
        <f>IFERROR(VLOOKUP(A138,Course65,6,0),"")</f>
        <v>Theory</v>
      </c>
      <c r="E140" s="71" t="s">
        <v>8</v>
      </c>
      <c r="F140" s="72" t="str">
        <f>IFERROR(VLOOKUP(A138,Course65,8,0),"")</f>
        <v>Create and analyze motor control logic and wiring diagrams.</v>
      </c>
    </row>
    <row r="141" spans="1:6" s="73" customFormat="1" x14ac:dyDescent="0.2">
      <c r="A141" s="66">
        <f>A138+1</f>
        <v>59</v>
      </c>
      <c r="B141" s="66">
        <f>VLOOKUP(A141,Running65,2)</f>
        <v>32</v>
      </c>
      <c r="C141" s="68" t="str">
        <f>IF(ISNUMBER(B141),"Day "&amp;B141,"No School")</f>
        <v>Day 32</v>
      </c>
      <c r="D141" s="69">
        <f>VLOOKUP(A141,Running65,5)</f>
        <v>43529</v>
      </c>
      <c r="E141" s="70"/>
      <c r="F141" s="70"/>
    </row>
    <row r="142" spans="1:6" s="73" customFormat="1" x14ac:dyDescent="0.2">
      <c r="A142" s="66"/>
      <c r="B142" s="66"/>
      <c r="C142" s="71" t="s">
        <v>5</v>
      </c>
      <c r="D142" s="66">
        <f>IFERROR(VLOOKUP(A141,Course65,5,0),"")</f>
        <v>43529</v>
      </c>
      <c r="E142" s="66"/>
      <c r="F142" s="66"/>
    </row>
    <row r="143" spans="1:6" s="73" customFormat="1" x14ac:dyDescent="0.2">
      <c r="A143" s="66"/>
      <c r="B143" s="66"/>
      <c r="C143" s="71" t="s">
        <v>6</v>
      </c>
      <c r="D143" s="66" t="str">
        <f>IFERROR(VLOOKUP(A141,Course65,6,0),"")</f>
        <v>Theory</v>
      </c>
      <c r="E143" s="71" t="s">
        <v>8</v>
      </c>
      <c r="F143" s="72" t="str">
        <f>IFERROR(VLOOKUP(A141,Course65,8,0),"")</f>
        <v>Design, construct, and troubleshoot motor control circuits.</v>
      </c>
    </row>
    <row r="144" spans="1:6" s="73" customFormat="1" x14ac:dyDescent="0.2">
      <c r="A144" s="66">
        <f>A141+1</f>
        <v>60</v>
      </c>
      <c r="B144" s="66">
        <f>VLOOKUP(A144,Running65,2)</f>
        <v>33</v>
      </c>
      <c r="C144" s="68" t="str">
        <f>IF(ISNUMBER(B144),"Day "&amp;B144,"No School")</f>
        <v>Day 33</v>
      </c>
      <c r="D144" s="69">
        <f>VLOOKUP(A144,Running65,5)</f>
        <v>43530</v>
      </c>
      <c r="E144" s="70"/>
      <c r="F144" s="70"/>
    </row>
    <row r="145" spans="1:6" s="73" customFormat="1" x14ac:dyDescent="0.2">
      <c r="A145" s="66"/>
      <c r="B145" s="66"/>
      <c r="C145" s="71" t="s">
        <v>5</v>
      </c>
      <c r="D145" s="66">
        <f>IFERROR(VLOOKUP(A144,Course65,5,0),"")</f>
        <v>43530</v>
      </c>
      <c r="E145" s="66"/>
      <c r="F145" s="66"/>
    </row>
    <row r="146" spans="1:6" s="73" customFormat="1" x14ac:dyDescent="0.2">
      <c r="A146" s="66"/>
      <c r="B146" s="66"/>
      <c r="C146" s="71" t="s">
        <v>6</v>
      </c>
      <c r="D146" s="66" t="str">
        <f>IFERROR(VLOOKUP(A144,Course65,6,0),"")</f>
        <v>Theory</v>
      </c>
      <c r="E146" s="71" t="s">
        <v>8</v>
      </c>
      <c r="F146" s="72" t="str">
        <f>IFERROR(VLOOKUP(A144,Course65,8,0),"")</f>
        <v>Design, construct, and troubleshoot motor control circuits.</v>
      </c>
    </row>
    <row r="147" spans="1:6" s="73" customFormat="1" x14ac:dyDescent="0.2">
      <c r="A147" s="66">
        <f>A144+1</f>
        <v>61</v>
      </c>
      <c r="B147" s="66">
        <f>VLOOKUP(A147,Running65,2)</f>
        <v>34</v>
      </c>
      <c r="C147" s="68" t="str">
        <f>IF(ISNUMBER(B147),"Day "&amp;B147,"No School")</f>
        <v>Day 34</v>
      </c>
      <c r="D147" s="69">
        <f>VLOOKUP(A147,Running65,5)</f>
        <v>43531</v>
      </c>
      <c r="E147" s="70"/>
      <c r="F147" s="70"/>
    </row>
    <row r="148" spans="1:6" s="73" customFormat="1" x14ac:dyDescent="0.2">
      <c r="A148" s="66"/>
      <c r="B148" s="66"/>
      <c r="C148" s="71" t="s">
        <v>5</v>
      </c>
      <c r="D148" s="66">
        <f>IFERROR(VLOOKUP(A147,Course65,5,0),"")</f>
        <v>43531</v>
      </c>
      <c r="E148" s="66"/>
      <c r="F148" s="66"/>
    </row>
    <row r="149" spans="1:6" s="73" customFormat="1" x14ac:dyDescent="0.2">
      <c r="A149" s="66"/>
      <c r="B149" s="66"/>
      <c r="C149" s="71" t="s">
        <v>6</v>
      </c>
      <c r="D149" s="66" t="str">
        <f>IFERROR(VLOOKUP(A147,Course65,6,0),"")</f>
        <v>Theory</v>
      </c>
      <c r="E149" s="71" t="s">
        <v>8</v>
      </c>
      <c r="F149" s="72" t="str">
        <f>IFERROR(VLOOKUP(A147,Course65,8,0),"")</f>
        <v>Design, construct, and troubleshoot motor control circuits.</v>
      </c>
    </row>
    <row r="150" spans="1:6" s="73" customFormat="1" x14ac:dyDescent="0.2">
      <c r="A150" s="66"/>
      <c r="B150" s="66"/>
      <c r="C150" s="68" t="s">
        <v>52</v>
      </c>
      <c r="D150" s="69" t="str">
        <f>C137</f>
        <v>Week 9</v>
      </c>
      <c r="E150" s="70"/>
      <c r="F150" s="70"/>
    </row>
    <row r="151" spans="1:6" s="73" customFormat="1" x14ac:dyDescent="0.2">
      <c r="A151" s="66"/>
      <c r="B151" s="66"/>
      <c r="C151" s="71" t="s">
        <v>7</v>
      </c>
      <c r="D151" s="66" t="str">
        <f>VLOOKUP(B137,WklyHmwk17,7)</f>
        <v>Electromagnetism, Flemming's Right Hand Rule, Generator Effect</v>
      </c>
      <c r="E151" s="66"/>
      <c r="F151" s="66"/>
    </row>
    <row r="152" spans="1:6" s="73" customFormat="1" x14ac:dyDescent="0.2">
      <c r="A152" s="66"/>
      <c r="B152" s="66"/>
      <c r="C152" s="71" t="s">
        <v>51</v>
      </c>
      <c r="D152" s="66" t="str">
        <f>VLOOKUP(B137,WklyJobs17,7)</f>
        <v>EAS Job 17, EAS Job 18, EAS Job 19</v>
      </c>
      <c r="E152" s="66"/>
      <c r="F152" s="66"/>
    </row>
    <row r="153" spans="1:6" s="73" customFormat="1" x14ac:dyDescent="0.2">
      <c r="C153" s="78"/>
      <c r="D153" s="77"/>
    </row>
    <row r="154" spans="1:6" s="40" customFormat="1" ht="12.6" x14ac:dyDescent="0.2">
      <c r="B154" s="40">
        <f>VLOOKUP(A155,Running65,4,0)</f>
        <v>0</v>
      </c>
      <c r="C154" s="82" t="str">
        <f>"Week "&amp;B154</f>
        <v>Week 0</v>
      </c>
      <c r="D154" s="41"/>
    </row>
    <row r="155" spans="1:6" s="73" customFormat="1" x14ac:dyDescent="0.2">
      <c r="A155" s="66">
        <f>A147+4</f>
        <v>65</v>
      </c>
      <c r="B155" s="66" t="str">
        <f>VLOOKUP(A155,Running80,2)</f>
        <v/>
      </c>
      <c r="C155" s="68" t="str">
        <f>IF(ISNUMBER(B155),"Day "&amp;B155,"No School")</f>
        <v>No School</v>
      </c>
      <c r="D155" s="69">
        <f>VLOOKUP(A155,Running65,5)</f>
        <v>43535</v>
      </c>
      <c r="E155" s="70"/>
      <c r="F155" s="70"/>
    </row>
    <row r="156" spans="1:6" s="73" customFormat="1" x14ac:dyDescent="0.2">
      <c r="A156" s="66"/>
      <c r="B156" s="66"/>
      <c r="C156" s="71" t="s">
        <v>5</v>
      </c>
      <c r="D156" s="66" t="str">
        <f>IFERROR(VLOOKUP(A155,Course65,5,0),"")</f>
        <v/>
      </c>
      <c r="E156" s="66"/>
      <c r="F156" s="66"/>
    </row>
    <row r="157" spans="1:6" s="73" customFormat="1" x14ac:dyDescent="0.2">
      <c r="A157" s="66"/>
      <c r="B157" s="66"/>
      <c r="C157" s="71" t="s">
        <v>6</v>
      </c>
      <c r="D157" s="66" t="str">
        <f>IFERROR(VLOOKUP(A155,Course65,6,0),"")</f>
        <v/>
      </c>
      <c r="E157" s="71" t="s">
        <v>8</v>
      </c>
      <c r="F157" s="72" t="str">
        <f>IFERROR(VLOOKUP(A155,Course65,8,0),"")</f>
        <v/>
      </c>
    </row>
    <row r="158" spans="1:6" s="73" customFormat="1" x14ac:dyDescent="0.2">
      <c r="A158" s="66">
        <f>A155+1</f>
        <v>66</v>
      </c>
      <c r="B158" s="66" t="str">
        <f>VLOOKUP(A158,Running65,2)</f>
        <v/>
      </c>
      <c r="C158" s="68" t="str">
        <f>IF(ISNUMBER(B158),"Day "&amp;B158,"No School")</f>
        <v>No School</v>
      </c>
      <c r="D158" s="69">
        <f>VLOOKUP(A158,Running65,5)</f>
        <v>43536</v>
      </c>
      <c r="E158" s="70"/>
      <c r="F158" s="70"/>
    </row>
    <row r="159" spans="1:6" s="73" customFormat="1" x14ac:dyDescent="0.2">
      <c r="A159" s="66"/>
      <c r="B159" s="66"/>
      <c r="C159" s="71" t="s">
        <v>5</v>
      </c>
      <c r="D159" s="66" t="str">
        <f>IFERROR(VLOOKUP(A158,Course65,5,0),"")</f>
        <v/>
      </c>
      <c r="E159" s="66"/>
      <c r="F159" s="66"/>
    </row>
    <row r="160" spans="1:6" s="73" customFormat="1" x14ac:dyDescent="0.2">
      <c r="A160" s="66"/>
      <c r="B160" s="66"/>
      <c r="C160" s="71" t="s">
        <v>6</v>
      </c>
      <c r="D160" s="66" t="str">
        <f>IFERROR(VLOOKUP(A158,Course65,6,0),"")</f>
        <v/>
      </c>
      <c r="E160" s="71" t="s">
        <v>8</v>
      </c>
      <c r="F160" s="72" t="str">
        <f>IFERROR(VLOOKUP(A158,Course65,8,0),"")</f>
        <v/>
      </c>
    </row>
    <row r="161" spans="1:6" s="73" customFormat="1" x14ac:dyDescent="0.2">
      <c r="A161" s="66">
        <f>A158+1</f>
        <v>67</v>
      </c>
      <c r="B161" s="66" t="str">
        <f>VLOOKUP(A161,Running65,2)</f>
        <v/>
      </c>
      <c r="C161" s="68" t="str">
        <f>IF(ISNUMBER(B161),"Day "&amp;B161,"No School")</f>
        <v>No School</v>
      </c>
      <c r="D161" s="69">
        <f>VLOOKUP(A161,Running65,5)</f>
        <v>43537</v>
      </c>
      <c r="E161" s="70"/>
      <c r="F161" s="70"/>
    </row>
    <row r="162" spans="1:6" s="73" customFormat="1" x14ac:dyDescent="0.2">
      <c r="A162" s="66"/>
      <c r="B162" s="66"/>
      <c r="C162" s="71" t="s">
        <v>5</v>
      </c>
      <c r="D162" s="66" t="str">
        <f>IFERROR(VLOOKUP(A161,Course65,5,0),"")</f>
        <v/>
      </c>
      <c r="E162" s="66"/>
      <c r="F162" s="66"/>
    </row>
    <row r="163" spans="1:6" s="73" customFormat="1" x14ac:dyDescent="0.2">
      <c r="A163" s="66"/>
      <c r="B163" s="66"/>
      <c r="C163" s="71" t="s">
        <v>6</v>
      </c>
      <c r="D163" s="66" t="str">
        <f>IFERROR(VLOOKUP(A161,Course65,6,0),"")</f>
        <v/>
      </c>
      <c r="E163" s="71" t="s">
        <v>8</v>
      </c>
      <c r="F163" s="72" t="str">
        <f>IFERROR(VLOOKUP(A161,Course65,8,0),"")</f>
        <v/>
      </c>
    </row>
    <row r="164" spans="1:6" s="73" customFormat="1" x14ac:dyDescent="0.2">
      <c r="A164" s="66">
        <f>A161+1</f>
        <v>68</v>
      </c>
      <c r="B164" s="66" t="str">
        <f>VLOOKUP(A164,Running65,2)</f>
        <v/>
      </c>
      <c r="C164" s="68" t="str">
        <f>IF(ISNUMBER(B164),"Day "&amp;B164,"No School")</f>
        <v>No School</v>
      </c>
      <c r="D164" s="69">
        <f>VLOOKUP(A164,Running65,5)</f>
        <v>43538</v>
      </c>
      <c r="E164" s="70"/>
      <c r="F164" s="70"/>
    </row>
    <row r="165" spans="1:6" s="73" customFormat="1" x14ac:dyDescent="0.2">
      <c r="A165" s="66"/>
      <c r="B165" s="66"/>
      <c r="C165" s="71" t="s">
        <v>5</v>
      </c>
      <c r="D165" s="66" t="str">
        <f>IFERROR(VLOOKUP(A164,Course65,5,0),"")</f>
        <v/>
      </c>
      <c r="E165" s="66"/>
      <c r="F165" s="66"/>
    </row>
    <row r="166" spans="1:6" s="73" customFormat="1" x14ac:dyDescent="0.2">
      <c r="A166" s="66"/>
      <c r="B166" s="66"/>
      <c r="C166" s="71" t="s">
        <v>6</v>
      </c>
      <c r="D166" s="66" t="str">
        <f>IFERROR(VLOOKUP(A164,Course65,6,0),"")</f>
        <v/>
      </c>
      <c r="E166" s="71" t="s">
        <v>8</v>
      </c>
      <c r="F166" s="72" t="str">
        <f>IFERROR(VLOOKUP(A164,Course65,8,0),"")</f>
        <v/>
      </c>
    </row>
    <row r="167" spans="1:6" s="73" customFormat="1" x14ac:dyDescent="0.2">
      <c r="A167" s="66"/>
      <c r="B167" s="66"/>
      <c r="C167" s="68" t="s">
        <v>52</v>
      </c>
      <c r="D167" s="69" t="str">
        <f>C154</f>
        <v>Week 0</v>
      </c>
      <c r="E167" s="70"/>
      <c r="F167" s="70"/>
    </row>
    <row r="168" spans="1:6" s="73" customFormat="1" x14ac:dyDescent="0.2">
      <c r="A168" s="66"/>
      <c r="B168" s="66"/>
      <c r="C168" s="71" t="s">
        <v>7</v>
      </c>
      <c r="D168" s="66" t="e">
        <f>VLOOKUP(B154,WklyHmwk17,7)</f>
        <v>#N/A</v>
      </c>
      <c r="E168" s="66"/>
      <c r="F168" s="66"/>
    </row>
    <row r="169" spans="1:6" s="73" customFormat="1" x14ac:dyDescent="0.2">
      <c r="A169" s="66"/>
      <c r="B169" s="66"/>
      <c r="C169" s="71" t="s">
        <v>51</v>
      </c>
      <c r="D169" s="66" t="e">
        <f>VLOOKUP(B154,WklyJobs17,7)</f>
        <v>#N/A</v>
      </c>
      <c r="E169" s="66"/>
      <c r="F169" s="66"/>
    </row>
    <row r="170" spans="1:6" s="73" customFormat="1" x14ac:dyDescent="0.2">
      <c r="C170" s="79"/>
      <c r="D170" s="80"/>
    </row>
    <row r="171" spans="1:6" s="40" customFormat="1" ht="12.6" x14ac:dyDescent="0.2">
      <c r="B171" s="40">
        <f>VLOOKUP(A172,Running65,4,0)</f>
        <v>10</v>
      </c>
      <c r="C171" s="82" t="str">
        <f>"Week "&amp;B171</f>
        <v>Week 10</v>
      </c>
      <c r="D171" s="41"/>
    </row>
    <row r="172" spans="1:6" s="73" customFormat="1" x14ac:dyDescent="0.2">
      <c r="A172" s="66">
        <f>A164+4</f>
        <v>72</v>
      </c>
      <c r="B172" s="66">
        <f>VLOOKUP(A172,Running80,2)</f>
        <v>44</v>
      </c>
      <c r="C172" s="68" t="str">
        <f>IF(ISNUMBER(B172),"Day "&amp;B172,"No School")</f>
        <v>Day 44</v>
      </c>
      <c r="D172" s="69">
        <f>VLOOKUP(A172,Running65,5)</f>
        <v>43542</v>
      </c>
      <c r="E172" s="70"/>
      <c r="F172" s="70"/>
    </row>
    <row r="173" spans="1:6" s="73" customFormat="1" x14ac:dyDescent="0.2">
      <c r="A173" s="66"/>
      <c r="B173" s="66"/>
      <c r="C173" s="71" t="s">
        <v>5</v>
      </c>
      <c r="D173" s="66">
        <f>IFERROR(VLOOKUP(A172,Course65,5,0),"")</f>
        <v>43542</v>
      </c>
      <c r="E173" s="66"/>
      <c r="F173" s="66"/>
    </row>
    <row r="174" spans="1:6" s="73" customFormat="1" x14ac:dyDescent="0.2">
      <c r="A174" s="66"/>
      <c r="B174" s="66"/>
      <c r="C174" s="71" t="s">
        <v>6</v>
      </c>
      <c r="D174" s="66" t="str">
        <f>IFERROR(VLOOKUP(A172,Course65,6,0),"")</f>
        <v>Theory</v>
      </c>
      <c r="E174" s="71" t="s">
        <v>8</v>
      </c>
      <c r="F174" s="72" t="str">
        <f>IFERROR(VLOOKUP(A172,Course65,8,0),"")</f>
        <v>Design, construct, and troubleshoot motor control circuits.</v>
      </c>
    </row>
    <row r="175" spans="1:6" s="73" customFormat="1" x14ac:dyDescent="0.2">
      <c r="A175" s="66">
        <f>A172+1</f>
        <v>73</v>
      </c>
      <c r="B175" s="66">
        <f>VLOOKUP(A175,Running65,2)</f>
        <v>36</v>
      </c>
      <c r="C175" s="68" t="str">
        <f>IF(ISNUMBER(B175),"Day "&amp;B175,"No School")</f>
        <v>Day 36</v>
      </c>
      <c r="D175" s="69">
        <f>VLOOKUP(A175,Running65,5)</f>
        <v>43543</v>
      </c>
      <c r="E175" s="70"/>
      <c r="F175" s="70"/>
    </row>
    <row r="176" spans="1:6" s="73" customFormat="1" x14ac:dyDescent="0.2">
      <c r="A176" s="66"/>
      <c r="B176" s="66"/>
      <c r="C176" s="71" t="s">
        <v>5</v>
      </c>
      <c r="D176" s="66">
        <f>IFERROR(VLOOKUP(A175,Course65,5,0),"")</f>
        <v>43543</v>
      </c>
      <c r="E176" s="66"/>
      <c r="F176" s="66"/>
    </row>
    <row r="177" spans="1:6" s="73" customFormat="1" x14ac:dyDescent="0.2">
      <c r="A177" s="66"/>
      <c r="B177" s="66"/>
      <c r="C177" s="71" t="s">
        <v>6</v>
      </c>
      <c r="D177" s="66" t="str">
        <f>IFERROR(VLOOKUP(A175,Course65,6,0),"")</f>
        <v>Theory</v>
      </c>
      <c r="E177" s="71" t="s">
        <v>8</v>
      </c>
      <c r="F177" s="72" t="str">
        <f>IFERROR(VLOOKUP(A175,Course65,8,0),"")</f>
        <v>Design, construct, and troubleshoot motor control circuits.</v>
      </c>
    </row>
    <row r="178" spans="1:6" s="73" customFormat="1" x14ac:dyDescent="0.2">
      <c r="A178" s="66">
        <f>A175+1</f>
        <v>74</v>
      </c>
      <c r="B178" s="66">
        <f>VLOOKUP(A178,Running65,2)</f>
        <v>37</v>
      </c>
      <c r="C178" s="68" t="str">
        <f>IF(ISNUMBER(B178),"Day "&amp;B178,"No School")</f>
        <v>Day 37</v>
      </c>
      <c r="D178" s="69">
        <f>VLOOKUP(A178,Running65,5)</f>
        <v>43544</v>
      </c>
      <c r="E178" s="70"/>
      <c r="F178" s="70"/>
    </row>
    <row r="179" spans="1:6" s="73" customFormat="1" x14ac:dyDescent="0.2">
      <c r="A179" s="66"/>
      <c r="B179" s="66"/>
      <c r="C179" s="71" t="s">
        <v>5</v>
      </c>
      <c r="D179" s="66">
        <f>IFERROR(VLOOKUP(A178,Course65,5,0),"")</f>
        <v>43544</v>
      </c>
      <c r="E179" s="66"/>
      <c r="F179" s="66"/>
    </row>
    <row r="180" spans="1:6" s="73" customFormat="1" x14ac:dyDescent="0.2">
      <c r="A180" s="66"/>
      <c r="B180" s="66"/>
      <c r="C180" s="71" t="s">
        <v>6</v>
      </c>
      <c r="D180" s="66" t="str">
        <f>IFERROR(VLOOKUP(A178,Course65,6,0),"")</f>
        <v>Theory</v>
      </c>
      <c r="E180" s="71" t="s">
        <v>8</v>
      </c>
      <c r="F180" s="72" t="str">
        <f>IFERROR(VLOOKUP(A178,Course65,8,0),"")</f>
        <v>Design, construct, and troubleshoot motor control circuits.</v>
      </c>
    </row>
    <row r="181" spans="1:6" s="73" customFormat="1" x14ac:dyDescent="0.2">
      <c r="A181" s="66">
        <f>A178+1</f>
        <v>75</v>
      </c>
      <c r="B181" s="66">
        <f>VLOOKUP(A181,Running65,2)</f>
        <v>38</v>
      </c>
      <c r="C181" s="68" t="str">
        <f>IF(ISNUMBER(B181),"Day "&amp;B181,"No School")</f>
        <v>Day 38</v>
      </c>
      <c r="D181" s="69">
        <f>VLOOKUP(A181,Running65,5)</f>
        <v>43545</v>
      </c>
      <c r="E181" s="70"/>
      <c r="F181" s="70"/>
    </row>
    <row r="182" spans="1:6" s="73" customFormat="1" x14ac:dyDescent="0.2">
      <c r="A182" s="66"/>
      <c r="B182" s="66"/>
      <c r="C182" s="71" t="s">
        <v>5</v>
      </c>
      <c r="D182" s="66">
        <f>IFERROR(VLOOKUP(A181,Course65,5,0),"")</f>
        <v>43545</v>
      </c>
      <c r="E182" s="66"/>
      <c r="F182" s="66"/>
    </row>
    <row r="183" spans="1:6" s="73" customFormat="1" x14ac:dyDescent="0.2">
      <c r="A183" s="66"/>
      <c r="B183" s="66"/>
      <c r="C183" s="71" t="s">
        <v>6</v>
      </c>
      <c r="D183" s="66" t="str">
        <f>IFERROR(VLOOKUP(A181,Course65,6,0),"")</f>
        <v>Theory</v>
      </c>
      <c r="E183" s="71" t="s">
        <v>8</v>
      </c>
      <c r="F183" s="72" t="str">
        <f>IFERROR(VLOOKUP(A181,Course65,8,0),"")</f>
        <v>Design, construct, and troubleshoot motor control circuits.</v>
      </c>
    </row>
    <row r="184" spans="1:6" s="73" customFormat="1" x14ac:dyDescent="0.2">
      <c r="A184" s="66"/>
      <c r="B184" s="66"/>
      <c r="C184" s="68" t="s">
        <v>52</v>
      </c>
      <c r="D184" s="69" t="str">
        <f>C171</f>
        <v>Week 10</v>
      </c>
      <c r="E184" s="70"/>
      <c r="F184" s="70"/>
    </row>
    <row r="185" spans="1:6" s="73" customFormat="1" x14ac:dyDescent="0.2">
      <c r="A185" s="66"/>
      <c r="B185" s="66"/>
      <c r="C185" s="71" t="s">
        <v>7</v>
      </c>
      <c r="D185" s="66" t="str">
        <f>VLOOKUP(B171,WklyHmwk17,7)</f>
        <v>Trigonometry</v>
      </c>
      <c r="E185" s="66"/>
      <c r="F185" s="66"/>
    </row>
    <row r="186" spans="1:6" s="73" customFormat="1" x14ac:dyDescent="0.2">
      <c r="A186" s="66"/>
      <c r="B186" s="66"/>
      <c r="C186" s="71" t="s">
        <v>51</v>
      </c>
      <c r="D186" s="66" t="str">
        <f>VLOOKUP(B171,WklyJobs17,7)</f>
        <v>EAS Job 20, EAS Job 21, EAS Job 22</v>
      </c>
      <c r="E186" s="66"/>
      <c r="F186" s="66"/>
    </row>
    <row r="187" spans="1:6" s="73" customFormat="1" x14ac:dyDescent="0.2">
      <c r="C187" s="79"/>
      <c r="D187" s="80"/>
    </row>
    <row r="188" spans="1:6" s="40" customFormat="1" ht="12.6" x14ac:dyDescent="0.2">
      <c r="B188" s="40">
        <f>VLOOKUP(A189,Running65,4,0)</f>
        <v>11</v>
      </c>
      <c r="C188" s="82" t="str">
        <f>"Week "&amp;B188</f>
        <v>Week 11</v>
      </c>
      <c r="D188" s="41"/>
    </row>
    <row r="189" spans="1:6" s="73" customFormat="1" x14ac:dyDescent="0.2">
      <c r="A189" s="66">
        <f>A181+4</f>
        <v>79</v>
      </c>
      <c r="B189" s="66">
        <f>VLOOKUP(A189,Running80,2)</f>
        <v>49</v>
      </c>
      <c r="C189" s="68" t="str">
        <f>IF(ISNUMBER(B189),"Day "&amp;B189,"No School")</f>
        <v>Day 49</v>
      </c>
      <c r="D189" s="69">
        <f>VLOOKUP(A189,Running65,5)</f>
        <v>43549</v>
      </c>
      <c r="E189" s="70"/>
      <c r="F189" s="70"/>
    </row>
    <row r="190" spans="1:6" s="73" customFormat="1" x14ac:dyDescent="0.2">
      <c r="A190" s="66"/>
      <c r="B190" s="66"/>
      <c r="C190" s="71" t="s">
        <v>5</v>
      </c>
      <c r="D190" s="66">
        <f>IFERROR(VLOOKUP(A189,Course65,5,0),"")</f>
        <v>43549</v>
      </c>
      <c r="E190" s="66"/>
      <c r="F190" s="66"/>
    </row>
    <row r="191" spans="1:6" s="73" customFormat="1" x14ac:dyDescent="0.2">
      <c r="A191" s="66"/>
      <c r="B191" s="66"/>
      <c r="C191" s="71" t="s">
        <v>6</v>
      </c>
      <c r="D191" s="66" t="str">
        <f>IFERROR(VLOOKUP(A189,Course65,6,0),"")</f>
        <v>Theory</v>
      </c>
      <c r="E191" s="71" t="s">
        <v>8</v>
      </c>
      <c r="F191" s="72" t="str">
        <f>IFERROR(VLOOKUP(A189,Course65,8,0),"")</f>
        <v>Program and wire a PLC integrated with a motor control circuit.</v>
      </c>
    </row>
    <row r="192" spans="1:6" s="73" customFormat="1" x14ac:dyDescent="0.2">
      <c r="A192" s="66">
        <f>A189+1</f>
        <v>80</v>
      </c>
      <c r="B192" s="66">
        <f>VLOOKUP(A192,Running65,2)</f>
        <v>40</v>
      </c>
      <c r="C192" s="68" t="str">
        <f>IF(ISNUMBER(B192),"Day "&amp;B192,"No School")</f>
        <v>Day 40</v>
      </c>
      <c r="D192" s="69">
        <f>VLOOKUP(A192,Running65,5)</f>
        <v>43550</v>
      </c>
      <c r="E192" s="70"/>
      <c r="F192" s="70"/>
    </row>
    <row r="193" spans="1:6" s="73" customFormat="1" x14ac:dyDescent="0.2">
      <c r="A193" s="66"/>
      <c r="B193" s="66"/>
      <c r="C193" s="71" t="s">
        <v>5</v>
      </c>
      <c r="D193" s="66">
        <f>IFERROR(VLOOKUP(A192,Course65,5,0),"")</f>
        <v>43550</v>
      </c>
      <c r="E193" s="66"/>
      <c r="F193" s="66"/>
    </row>
    <row r="194" spans="1:6" s="73" customFormat="1" x14ac:dyDescent="0.2">
      <c r="A194" s="66"/>
      <c r="B194" s="66"/>
      <c r="C194" s="71" t="s">
        <v>6</v>
      </c>
      <c r="D194" s="66" t="str">
        <f>IFERROR(VLOOKUP(A192,Course65,6,0),"")</f>
        <v>Theory</v>
      </c>
      <c r="E194" s="71" t="s">
        <v>8</v>
      </c>
      <c r="F194" s="72" t="str">
        <f>IFERROR(VLOOKUP(A192,Course65,8,0),"")</f>
        <v>Program and wire a PLC integrated with a motor control circuit.</v>
      </c>
    </row>
    <row r="195" spans="1:6" s="73" customFormat="1" x14ac:dyDescent="0.2">
      <c r="A195" s="66">
        <f>A192+1</f>
        <v>81</v>
      </c>
      <c r="B195" s="66">
        <f>VLOOKUP(A195,Running65,2)</f>
        <v>41</v>
      </c>
      <c r="C195" s="68" t="str">
        <f>IF(ISNUMBER(B195),"Day "&amp;B195,"No School")</f>
        <v>Day 41</v>
      </c>
      <c r="D195" s="69">
        <f>VLOOKUP(A195,Running65,5)</f>
        <v>43551</v>
      </c>
      <c r="E195" s="70"/>
      <c r="F195" s="70"/>
    </row>
    <row r="196" spans="1:6" s="73" customFormat="1" x14ac:dyDescent="0.2">
      <c r="A196" s="66"/>
      <c r="B196" s="66"/>
      <c r="C196" s="71" t="s">
        <v>5</v>
      </c>
      <c r="D196" s="66">
        <f>IFERROR(VLOOKUP(A195,Course65,5,0),"")</f>
        <v>43551</v>
      </c>
      <c r="E196" s="66"/>
      <c r="F196" s="66"/>
    </row>
    <row r="197" spans="1:6" s="73" customFormat="1" x14ac:dyDescent="0.2">
      <c r="A197" s="66"/>
      <c r="B197" s="66"/>
      <c r="C197" s="71" t="s">
        <v>6</v>
      </c>
      <c r="D197" s="66" t="str">
        <f>IFERROR(VLOOKUP(A195,Course65,6,0),"")</f>
        <v>Theory</v>
      </c>
      <c r="E197" s="71" t="s">
        <v>8</v>
      </c>
      <c r="F197" s="72" t="str">
        <f>IFERROR(VLOOKUP(A195,Course65,8,0),"")</f>
        <v>Program and wire a PLC integrated with a motor control circuit.</v>
      </c>
    </row>
    <row r="198" spans="1:6" s="73" customFormat="1" x14ac:dyDescent="0.2">
      <c r="A198" s="66">
        <f>A195+1</f>
        <v>82</v>
      </c>
      <c r="B198" s="66">
        <f>VLOOKUP(A198,Running65,2)</f>
        <v>42</v>
      </c>
      <c r="C198" s="68" t="str">
        <f>IF(ISNUMBER(B198),"Day "&amp;B198,"No School")</f>
        <v>Day 42</v>
      </c>
      <c r="D198" s="69">
        <f>VLOOKUP(A198,Running65,5)</f>
        <v>43552</v>
      </c>
      <c r="E198" s="70"/>
      <c r="F198" s="70"/>
    </row>
    <row r="199" spans="1:6" s="73" customFormat="1" x14ac:dyDescent="0.2">
      <c r="A199" s="66"/>
      <c r="B199" s="66"/>
      <c r="C199" s="71" t="s">
        <v>5</v>
      </c>
      <c r="D199" s="66">
        <f>IFERROR(VLOOKUP(A198,Course65,5,0),"")</f>
        <v>43552</v>
      </c>
      <c r="E199" s="66"/>
      <c r="F199" s="66"/>
    </row>
    <row r="200" spans="1:6" s="73" customFormat="1" x14ac:dyDescent="0.2">
      <c r="A200" s="66"/>
      <c r="B200" s="66"/>
      <c r="C200" s="71" t="s">
        <v>6</v>
      </c>
      <c r="D200" s="66" t="str">
        <f>IFERROR(VLOOKUP(A198,Course65,6,0),"")</f>
        <v>Theory</v>
      </c>
      <c r="E200" s="71" t="s">
        <v>8</v>
      </c>
      <c r="F200" s="72" t="str">
        <f>IFERROR(VLOOKUP(A198,Course65,8,0),"")</f>
        <v>Program and wire a PLC integrated with a motor control circuit.</v>
      </c>
    </row>
    <row r="201" spans="1:6" s="73" customFormat="1" x14ac:dyDescent="0.2">
      <c r="A201" s="66"/>
      <c r="B201" s="66"/>
      <c r="C201" s="68" t="s">
        <v>52</v>
      </c>
      <c r="D201" s="69" t="str">
        <f>C188</f>
        <v>Week 11</v>
      </c>
      <c r="E201" s="70"/>
      <c r="F201" s="70"/>
    </row>
    <row r="202" spans="1:6" s="73" customFormat="1" x14ac:dyDescent="0.2">
      <c r="A202" s="66"/>
      <c r="B202" s="66"/>
      <c r="C202" s="71" t="s">
        <v>7</v>
      </c>
      <c r="D202" s="66" t="str">
        <f>VLOOKUP(B188,WklyHmwk17,7)</f>
        <v>AC Measurement</v>
      </c>
      <c r="E202" s="66"/>
      <c r="F202" s="66"/>
    </row>
    <row r="203" spans="1:6" s="73" customFormat="1" x14ac:dyDescent="0.2">
      <c r="A203" s="66"/>
      <c r="B203" s="66"/>
      <c r="C203" s="71" t="s">
        <v>51</v>
      </c>
      <c r="D203" s="66" t="str">
        <f>VLOOKUP(B188,WklyJobs17,7)</f>
        <v>EAS Job 23, EAS Job 24, EAS Job 25</v>
      </c>
      <c r="E203" s="66"/>
      <c r="F203" s="66"/>
    </row>
    <row r="204" spans="1:6" s="73" customFormat="1" x14ac:dyDescent="0.2">
      <c r="C204" s="79"/>
      <c r="D204" s="80"/>
    </row>
    <row r="205" spans="1:6" s="40" customFormat="1" ht="12.6" x14ac:dyDescent="0.2">
      <c r="B205" s="40">
        <f>VLOOKUP(A206,Running65,4,0)</f>
        <v>12</v>
      </c>
      <c r="C205" s="82" t="str">
        <f>"Week "&amp;B205</f>
        <v>Week 12</v>
      </c>
      <c r="D205" s="41"/>
    </row>
    <row r="206" spans="1:6" s="73" customFormat="1" x14ac:dyDescent="0.2">
      <c r="A206" s="66">
        <f>A198+4</f>
        <v>86</v>
      </c>
      <c r="B206" s="66">
        <f>VLOOKUP(A206,Running80,2)</f>
        <v>54</v>
      </c>
      <c r="C206" s="68" t="str">
        <f>IF(ISNUMBER(B206),"Day "&amp;B206,"No School")</f>
        <v>Day 54</v>
      </c>
      <c r="D206" s="69">
        <f>VLOOKUP(A206,Running65,5)</f>
        <v>43556</v>
      </c>
      <c r="E206" s="70"/>
      <c r="F206" s="70"/>
    </row>
    <row r="207" spans="1:6" s="73" customFormat="1" x14ac:dyDescent="0.2">
      <c r="A207" s="66"/>
      <c r="B207" s="66"/>
      <c r="C207" s="71" t="s">
        <v>5</v>
      </c>
      <c r="D207" s="66">
        <f>IFERROR(VLOOKUP(A206,Course65,5,0),"")</f>
        <v>43556</v>
      </c>
      <c r="E207" s="66"/>
      <c r="F207" s="66"/>
    </row>
    <row r="208" spans="1:6" s="73" customFormat="1" x14ac:dyDescent="0.2">
      <c r="A208" s="66"/>
      <c r="B208" s="66"/>
      <c r="C208" s="71" t="s">
        <v>6</v>
      </c>
      <c r="D208" s="66" t="str">
        <f>IFERROR(VLOOKUP(A206,Course65,6,0),"")</f>
        <v>Theory</v>
      </c>
      <c r="E208" s="71" t="s">
        <v>8</v>
      </c>
      <c r="F208" s="72" t="str">
        <f>IFERROR(VLOOKUP(A206,Course65,8,0),"")</f>
        <v>Program and wire a PLC integrated with a motor control circuit.</v>
      </c>
    </row>
    <row r="209" spans="1:6" s="73" customFormat="1" x14ac:dyDescent="0.2">
      <c r="A209" s="66">
        <f>A206+1</f>
        <v>87</v>
      </c>
      <c r="B209" s="66">
        <f>VLOOKUP(A209,Running65,2)</f>
        <v>44</v>
      </c>
      <c r="C209" s="68" t="str">
        <f>IF(ISNUMBER(B209),"Day "&amp;B209,"No School")</f>
        <v>Day 44</v>
      </c>
      <c r="D209" s="69">
        <f>VLOOKUP(A209,Running65,5)</f>
        <v>43557</v>
      </c>
      <c r="E209" s="70"/>
      <c r="F209" s="70"/>
    </row>
    <row r="210" spans="1:6" s="73" customFormat="1" x14ac:dyDescent="0.2">
      <c r="A210" s="66"/>
      <c r="B210" s="66"/>
      <c r="C210" s="71" t="s">
        <v>5</v>
      </c>
      <c r="D210" s="66">
        <f>IFERROR(VLOOKUP(A209,Course65,5,0),"")</f>
        <v>43557</v>
      </c>
      <c r="E210" s="66"/>
      <c r="F210" s="66"/>
    </row>
    <row r="211" spans="1:6" s="73" customFormat="1" x14ac:dyDescent="0.2">
      <c r="A211" s="66"/>
      <c r="B211" s="66"/>
      <c r="C211" s="71" t="s">
        <v>6</v>
      </c>
      <c r="D211" s="66" t="str">
        <f>IFERROR(VLOOKUP(A209,Course65,6,0),"")</f>
        <v>Theory</v>
      </c>
      <c r="E211" s="71" t="s">
        <v>8</v>
      </c>
      <c r="F211" s="72" t="str">
        <f>IFERROR(VLOOKUP(A209,Course65,8,0),"")</f>
        <v>Program and wire a PLC integrated with a motor control circuit.</v>
      </c>
    </row>
    <row r="212" spans="1:6" s="73" customFormat="1" x14ac:dyDescent="0.2">
      <c r="A212" s="66">
        <f>A209+1</f>
        <v>88</v>
      </c>
      <c r="B212" s="66">
        <f>VLOOKUP(A212,Running65,2)</f>
        <v>45</v>
      </c>
      <c r="C212" s="68" t="str">
        <f>IF(ISNUMBER(B212),"Day "&amp;B212,"No School")</f>
        <v>Day 45</v>
      </c>
      <c r="D212" s="69">
        <f>VLOOKUP(A212,Running65,5)</f>
        <v>43558</v>
      </c>
      <c r="E212" s="70"/>
      <c r="F212" s="70"/>
    </row>
    <row r="213" spans="1:6" s="73" customFormat="1" x14ac:dyDescent="0.2">
      <c r="A213" s="66"/>
      <c r="B213" s="66"/>
      <c r="C213" s="71" t="s">
        <v>5</v>
      </c>
      <c r="D213" s="66">
        <f>IFERROR(VLOOKUP(A212,Course65,5,0),"")</f>
        <v>43558</v>
      </c>
      <c r="E213" s="66"/>
      <c r="F213" s="66"/>
    </row>
    <row r="214" spans="1:6" s="73" customFormat="1" x14ac:dyDescent="0.2">
      <c r="A214" s="66"/>
      <c r="B214" s="66"/>
      <c r="C214" s="71" t="s">
        <v>6</v>
      </c>
      <c r="D214" s="66" t="str">
        <f>IFERROR(VLOOKUP(A212,Course65,6,0),"")</f>
        <v>Theory</v>
      </c>
      <c r="E214" s="71" t="s">
        <v>8</v>
      </c>
      <c r="F214" s="72" t="str">
        <f>IFERROR(VLOOKUP(A212,Course65,8,0),"")</f>
        <v>Program and wire a PLC integrated with a motor control circuit.</v>
      </c>
    </row>
    <row r="215" spans="1:6" s="73" customFormat="1" x14ac:dyDescent="0.2">
      <c r="A215" s="66">
        <f>A212+1</f>
        <v>89</v>
      </c>
      <c r="B215" s="66">
        <f>VLOOKUP(A215,Running65,2)</f>
        <v>46</v>
      </c>
      <c r="C215" s="68" t="str">
        <f>IF(ISNUMBER(B215),"Day "&amp;B215,"No School")</f>
        <v>Day 46</v>
      </c>
      <c r="D215" s="69">
        <f>VLOOKUP(A215,Running65,5)</f>
        <v>43559</v>
      </c>
      <c r="E215" s="70"/>
      <c r="F215" s="70"/>
    </row>
    <row r="216" spans="1:6" s="73" customFormat="1" x14ac:dyDescent="0.2">
      <c r="A216" s="66"/>
      <c r="B216" s="66"/>
      <c r="C216" s="71" t="s">
        <v>5</v>
      </c>
      <c r="D216" s="66">
        <f>IFERROR(VLOOKUP(A215,Course65,5,0),"")</f>
        <v>43559</v>
      </c>
      <c r="E216" s="66"/>
      <c r="F216" s="66"/>
    </row>
    <row r="217" spans="1:6" s="73" customFormat="1" x14ac:dyDescent="0.2">
      <c r="A217" s="66"/>
      <c r="B217" s="66"/>
      <c r="C217" s="71" t="s">
        <v>6</v>
      </c>
      <c r="D217" s="66" t="str">
        <f>IFERROR(VLOOKUP(A215,Course65,6,0),"")</f>
        <v>Theory</v>
      </c>
      <c r="E217" s="71" t="s">
        <v>8</v>
      </c>
      <c r="F217" s="72" t="str">
        <f>IFERROR(VLOOKUP(A215,Course65,8,0),"")</f>
        <v>Program and wire a PLC integrated with a motor control circuit.</v>
      </c>
    </row>
    <row r="218" spans="1:6" s="73" customFormat="1" x14ac:dyDescent="0.2">
      <c r="A218" s="66"/>
      <c r="B218" s="66"/>
      <c r="C218" s="68" t="s">
        <v>52</v>
      </c>
      <c r="D218" s="69" t="str">
        <f>C205</f>
        <v>Week 12</v>
      </c>
      <c r="E218" s="70"/>
      <c r="F218" s="70"/>
    </row>
    <row r="219" spans="1:6" s="73" customFormat="1" x14ac:dyDescent="0.2">
      <c r="A219" s="66"/>
      <c r="B219" s="66"/>
      <c r="C219" s="71" t="s">
        <v>7</v>
      </c>
      <c r="D219" s="66" t="str">
        <f>VLOOKUP(B205,WklyHmwk17,7)</f>
        <v>Transformers, Transformer Efficiency</v>
      </c>
      <c r="E219" s="66"/>
      <c r="F219" s="66"/>
    </row>
    <row r="220" spans="1:6" s="73" customFormat="1" x14ac:dyDescent="0.2">
      <c r="A220" s="66"/>
      <c r="B220" s="66"/>
      <c r="C220" s="71" t="s">
        <v>51</v>
      </c>
      <c r="D220" s="66" t="str">
        <f>VLOOKUP(B205,WklyJobs17,7)</f>
        <v>EAS Job 26, EAS Job 27, EAS Job 28</v>
      </c>
      <c r="E220" s="66"/>
      <c r="F220" s="66"/>
    </row>
    <row r="221" spans="1:6" s="73" customFormat="1" x14ac:dyDescent="0.2">
      <c r="C221" s="79"/>
      <c r="D221" s="80"/>
    </row>
    <row r="222" spans="1:6" s="40" customFormat="1" ht="12.6" x14ac:dyDescent="0.2">
      <c r="B222" s="40">
        <f>VLOOKUP(A223,Running65,4,0)</f>
        <v>13</v>
      </c>
      <c r="C222" s="82" t="str">
        <f>"Week "&amp;B222</f>
        <v>Week 13</v>
      </c>
      <c r="D222" s="41"/>
    </row>
    <row r="223" spans="1:6" s="73" customFormat="1" x14ac:dyDescent="0.2">
      <c r="A223" s="66">
        <f>A215+4</f>
        <v>93</v>
      </c>
      <c r="B223" s="66">
        <f>VLOOKUP(A223,Running80,2)</f>
        <v>59</v>
      </c>
      <c r="C223" s="68" t="str">
        <f>IF(ISNUMBER(B223),"Day "&amp;B223,"No School")</f>
        <v>Day 59</v>
      </c>
      <c r="D223" s="69">
        <f>VLOOKUP(A223,Running65,5)</f>
        <v>43563</v>
      </c>
      <c r="E223" s="70"/>
      <c r="F223" s="70"/>
    </row>
    <row r="224" spans="1:6" s="73" customFormat="1" x14ac:dyDescent="0.2">
      <c r="A224" s="66"/>
      <c r="B224" s="66"/>
      <c r="C224" s="71" t="s">
        <v>5</v>
      </c>
      <c r="D224" s="66">
        <f>IFERROR(VLOOKUP(A223,Course65,5,0),"")</f>
        <v>43563</v>
      </c>
      <c r="E224" s="66"/>
      <c r="F224" s="66"/>
    </row>
    <row r="225" spans="1:6" s="73" customFormat="1" x14ac:dyDescent="0.2">
      <c r="A225" s="66"/>
      <c r="B225" s="66"/>
      <c r="C225" s="71" t="s">
        <v>6</v>
      </c>
      <c r="D225" s="66" t="str">
        <f>IFERROR(VLOOKUP(A223,Course65,6,0),"")</f>
        <v>Theory</v>
      </c>
      <c r="E225" s="71" t="s">
        <v>8</v>
      </c>
      <c r="F225" s="72" t="str">
        <f>IFERROR(VLOOKUP(A223,Course65,8,0),"")</f>
        <v>Program and wire a PLC integrated with a motor control circuit.</v>
      </c>
    </row>
    <row r="226" spans="1:6" s="73" customFormat="1" x14ac:dyDescent="0.2">
      <c r="A226" s="66">
        <f>A223+1</f>
        <v>94</v>
      </c>
      <c r="B226" s="66">
        <f>VLOOKUP(A226,Running65,2)</f>
        <v>48</v>
      </c>
      <c r="C226" s="68" t="str">
        <f>IF(ISNUMBER(B226),"Day "&amp;B226,"No School")</f>
        <v>Day 48</v>
      </c>
      <c r="D226" s="69">
        <f>VLOOKUP(A226,Running65,5)</f>
        <v>43564</v>
      </c>
      <c r="E226" s="70"/>
      <c r="F226" s="70"/>
    </row>
    <row r="227" spans="1:6" s="73" customFormat="1" x14ac:dyDescent="0.2">
      <c r="A227" s="66"/>
      <c r="B227" s="66"/>
      <c r="C227" s="71" t="s">
        <v>5</v>
      </c>
      <c r="D227" s="66">
        <f>IFERROR(VLOOKUP(A226,Course65,5,0),"")</f>
        <v>43564</v>
      </c>
      <c r="E227" s="66"/>
      <c r="F227" s="66"/>
    </row>
    <row r="228" spans="1:6" s="73" customFormat="1" x14ac:dyDescent="0.2">
      <c r="A228" s="66"/>
      <c r="B228" s="66"/>
      <c r="C228" s="71" t="s">
        <v>6</v>
      </c>
      <c r="D228" s="66" t="str">
        <f>IFERROR(VLOOKUP(A226,Course65,6,0),"")</f>
        <v>Theory</v>
      </c>
      <c r="E228" s="71" t="s">
        <v>8</v>
      </c>
      <c r="F228" s="72" t="str">
        <f>IFERROR(VLOOKUP(A226,Course65,8,0),"")</f>
        <v>Program and wire a PLC integrated with a motor control circuit.</v>
      </c>
    </row>
    <row r="229" spans="1:6" s="73" customFormat="1" x14ac:dyDescent="0.2">
      <c r="A229" s="66">
        <f>A226+1</f>
        <v>95</v>
      </c>
      <c r="B229" s="66">
        <f>VLOOKUP(A229,Running65,2)</f>
        <v>49</v>
      </c>
      <c r="C229" s="68" t="str">
        <f>IF(ISNUMBER(B229),"Day "&amp;B229,"No School")</f>
        <v>Day 49</v>
      </c>
      <c r="D229" s="69">
        <f>VLOOKUP(A229,Running65,5)</f>
        <v>43565</v>
      </c>
      <c r="E229" s="70"/>
      <c r="F229" s="70"/>
    </row>
    <row r="230" spans="1:6" s="73" customFormat="1" x14ac:dyDescent="0.2">
      <c r="A230" s="66"/>
      <c r="B230" s="66"/>
      <c r="C230" s="71" t="s">
        <v>5</v>
      </c>
      <c r="D230" s="66">
        <f>IFERROR(VLOOKUP(A229,Course65,5,0),"")</f>
        <v>43565</v>
      </c>
      <c r="E230" s="66"/>
      <c r="F230" s="66"/>
    </row>
    <row r="231" spans="1:6" s="73" customFormat="1" x14ac:dyDescent="0.2">
      <c r="A231" s="66"/>
      <c r="B231" s="66"/>
      <c r="C231" s="71" t="s">
        <v>6</v>
      </c>
      <c r="D231" s="66" t="str">
        <f>IFERROR(VLOOKUP(A229,Course65,6,0),"")</f>
        <v>Theory</v>
      </c>
      <c r="E231" s="71" t="s">
        <v>8</v>
      </c>
      <c r="F231" s="72" t="str">
        <f>IFERROR(VLOOKUP(A229,Course65,8,0),"")</f>
        <v>Program and wire a PLC integrated with a motor control circuit.</v>
      </c>
    </row>
    <row r="232" spans="1:6" s="73" customFormat="1" x14ac:dyDescent="0.2">
      <c r="A232" s="66">
        <f>A229+1</f>
        <v>96</v>
      </c>
      <c r="B232" s="66">
        <f>VLOOKUP(A232,Running65,2)</f>
        <v>50</v>
      </c>
      <c r="C232" s="68" t="str">
        <f>IF(ISNUMBER(B232),"Day "&amp;B232,"No School")</f>
        <v>Day 50</v>
      </c>
      <c r="D232" s="69">
        <f>VLOOKUP(A232,Running65,5)</f>
        <v>43566</v>
      </c>
      <c r="E232" s="70"/>
      <c r="F232" s="70"/>
    </row>
    <row r="233" spans="1:6" s="73" customFormat="1" x14ac:dyDescent="0.2">
      <c r="A233" s="66"/>
      <c r="B233" s="66"/>
      <c r="C233" s="71" t="s">
        <v>5</v>
      </c>
      <c r="D233" s="66">
        <f>IFERROR(VLOOKUP(A232,Course65,5,0),"")</f>
        <v>43566</v>
      </c>
      <c r="E233" s="66"/>
      <c r="F233" s="66"/>
    </row>
    <row r="234" spans="1:6" s="73" customFormat="1" x14ac:dyDescent="0.2">
      <c r="A234" s="66"/>
      <c r="B234" s="66"/>
      <c r="C234" s="71" t="s">
        <v>6</v>
      </c>
      <c r="D234" s="66" t="str">
        <f>IFERROR(VLOOKUP(A232,Course65,6,0),"")</f>
        <v>Theory</v>
      </c>
      <c r="E234" s="71" t="s">
        <v>8</v>
      </c>
      <c r="F234" s="72" t="str">
        <f>IFERROR(VLOOKUP(A232,Course65,8,0),"")</f>
        <v>Program and wire a PLC integrated with a motor control circuit.</v>
      </c>
    </row>
    <row r="235" spans="1:6" s="73" customFormat="1" x14ac:dyDescent="0.2">
      <c r="A235" s="66"/>
      <c r="B235" s="66"/>
      <c r="C235" s="68" t="s">
        <v>52</v>
      </c>
      <c r="D235" s="69" t="str">
        <f>C222</f>
        <v>Week 13</v>
      </c>
      <c r="E235" s="70"/>
      <c r="F235" s="70"/>
    </row>
    <row r="236" spans="1:6" s="73" customFormat="1" x14ac:dyDescent="0.2">
      <c r="A236" s="66"/>
      <c r="B236" s="66"/>
      <c r="C236" s="71" t="s">
        <v>7</v>
      </c>
      <c r="D236" s="66" t="str">
        <f>VLOOKUP(B222,WklyHmwk17,7)</f>
        <v>Inductive Reactance, Impedance Triangle</v>
      </c>
      <c r="E236" s="66"/>
      <c r="F236" s="66"/>
    </row>
    <row r="237" spans="1:6" s="73" customFormat="1" x14ac:dyDescent="0.2">
      <c r="A237" s="66"/>
      <c r="B237" s="66"/>
      <c r="C237" s="71" t="s">
        <v>51</v>
      </c>
      <c r="D237" s="66" t="str">
        <f>VLOOKUP(B222,WklyJobs17,7)</f>
        <v>EAS Job 29, EAS Job 30, EAS Job 31</v>
      </c>
      <c r="E237" s="66"/>
      <c r="F237" s="66"/>
    </row>
    <row r="238" spans="1:6" s="73" customFormat="1" x14ac:dyDescent="0.2">
      <c r="C238" s="79"/>
      <c r="D238" s="80"/>
    </row>
    <row r="239" spans="1:6" s="40" customFormat="1" ht="12.6" x14ac:dyDescent="0.2">
      <c r="B239" s="40">
        <f>VLOOKUP(A240,Running65,4,0)</f>
        <v>14</v>
      </c>
      <c r="C239" s="82" t="str">
        <f>"Week "&amp;B239</f>
        <v>Week 14</v>
      </c>
      <c r="D239" s="41"/>
    </row>
    <row r="240" spans="1:6" s="73" customFormat="1" x14ac:dyDescent="0.2">
      <c r="A240" s="66">
        <f>A232+4</f>
        <v>100</v>
      </c>
      <c r="B240" s="66">
        <f>VLOOKUP(A240,Running80,2)</f>
        <v>64</v>
      </c>
      <c r="C240" s="68" t="str">
        <f>IF(ISNUMBER(B240),"Day "&amp;B240,"No School")</f>
        <v>Day 64</v>
      </c>
      <c r="D240" s="69">
        <f>VLOOKUP(A240,Running65,5)</f>
        <v>43570</v>
      </c>
      <c r="E240" s="70"/>
      <c r="F240" s="70"/>
    </row>
    <row r="241" spans="1:6" s="73" customFormat="1" x14ac:dyDescent="0.2">
      <c r="A241" s="66"/>
      <c r="B241" s="66"/>
      <c r="C241" s="71" t="s">
        <v>5</v>
      </c>
      <c r="D241" s="66">
        <f>IFERROR(VLOOKUP(A240,Course65,5,0),"")</f>
        <v>43570</v>
      </c>
      <c r="E241" s="66"/>
      <c r="F241" s="66"/>
    </row>
    <row r="242" spans="1:6" s="73" customFormat="1" x14ac:dyDescent="0.2">
      <c r="A242" s="66"/>
      <c r="B242" s="66"/>
      <c r="C242" s="71" t="s">
        <v>6</v>
      </c>
      <c r="D242" s="66" t="str">
        <f>IFERROR(VLOOKUP(A240,Course65,6,0),"")</f>
        <v>Theory</v>
      </c>
      <c r="E242" s="71" t="s">
        <v>8</v>
      </c>
      <c r="F242" s="72" t="str">
        <f>IFERROR(VLOOKUP(A240,Course65,8,0),"")</f>
        <v>Program and wire a PLC integrated with a motor control circuit.</v>
      </c>
    </row>
    <row r="243" spans="1:6" s="73" customFormat="1" x14ac:dyDescent="0.2">
      <c r="A243" s="66">
        <f>A240+1</f>
        <v>101</v>
      </c>
      <c r="B243" s="66">
        <f>VLOOKUP(A243,Running65,2)</f>
        <v>52</v>
      </c>
      <c r="C243" s="68" t="str">
        <f>IF(ISNUMBER(B243),"Day "&amp;B243,"No School")</f>
        <v>Day 52</v>
      </c>
      <c r="D243" s="69">
        <f>VLOOKUP(A243,Running65,5)</f>
        <v>43571</v>
      </c>
      <c r="E243" s="70"/>
      <c r="F243" s="70"/>
    </row>
    <row r="244" spans="1:6" s="73" customFormat="1" x14ac:dyDescent="0.2">
      <c r="A244" s="66"/>
      <c r="B244" s="66"/>
      <c r="C244" s="71" t="s">
        <v>5</v>
      </c>
      <c r="D244" s="66">
        <f>IFERROR(VLOOKUP(A243,Course65,5,0),"")</f>
        <v>43571</v>
      </c>
      <c r="E244" s="66"/>
      <c r="F244" s="66"/>
    </row>
    <row r="245" spans="1:6" s="73" customFormat="1" x14ac:dyDescent="0.2">
      <c r="A245" s="66"/>
      <c r="B245" s="66"/>
      <c r="C245" s="71" t="s">
        <v>6</v>
      </c>
      <c r="D245" s="66" t="str">
        <f>IFERROR(VLOOKUP(A243,Course65,6,0),"")</f>
        <v>Theory</v>
      </c>
      <c r="E245" s="71" t="s">
        <v>8</v>
      </c>
      <c r="F245" s="72" t="str">
        <f>IFERROR(VLOOKUP(A243,Course65,8,0),"")</f>
        <v>Program and wire a PLC integrated with a motor control circuit.</v>
      </c>
    </row>
    <row r="246" spans="1:6" s="73" customFormat="1" x14ac:dyDescent="0.2">
      <c r="A246" s="66">
        <f>A243+1</f>
        <v>102</v>
      </c>
      <c r="B246" s="66">
        <f>VLOOKUP(A246,Running65,2)</f>
        <v>53</v>
      </c>
      <c r="C246" s="68" t="str">
        <f>IF(ISNUMBER(B246),"Day "&amp;B246,"No School")</f>
        <v>Day 53</v>
      </c>
      <c r="D246" s="69">
        <f>VLOOKUP(A246,Running65,5)</f>
        <v>43572</v>
      </c>
      <c r="E246" s="70"/>
      <c r="F246" s="70"/>
    </row>
    <row r="247" spans="1:6" s="73" customFormat="1" x14ac:dyDescent="0.2">
      <c r="A247" s="66"/>
      <c r="B247" s="66"/>
      <c r="C247" s="71" t="s">
        <v>5</v>
      </c>
      <c r="D247" s="66">
        <f>IFERROR(VLOOKUP(A246,Course65,5,0),"")</f>
        <v>43572</v>
      </c>
      <c r="E247" s="66"/>
      <c r="F247" s="66"/>
    </row>
    <row r="248" spans="1:6" s="73" customFormat="1" x14ac:dyDescent="0.2">
      <c r="A248" s="66"/>
      <c r="B248" s="66"/>
      <c r="C248" s="71" t="s">
        <v>6</v>
      </c>
      <c r="D248" s="66" t="str">
        <f>IFERROR(VLOOKUP(A246,Course65,6,0),"")</f>
        <v>Theory</v>
      </c>
      <c r="E248" s="71" t="s">
        <v>8</v>
      </c>
      <c r="F248" s="72" t="str">
        <f>IFERROR(VLOOKUP(A246,Course65,8,0),"")</f>
        <v>Program and wire a PLC integrated with a motor control circuit.</v>
      </c>
    </row>
    <row r="249" spans="1:6" s="73" customFormat="1" x14ac:dyDescent="0.2">
      <c r="A249" s="66">
        <f>A246+1</f>
        <v>103</v>
      </c>
      <c r="B249" s="66">
        <f>VLOOKUP(A249,Running65,2)</f>
        <v>54</v>
      </c>
      <c r="C249" s="68" t="str">
        <f>IF(ISNUMBER(B249),"Day "&amp;B249,"No School")</f>
        <v>Day 54</v>
      </c>
      <c r="D249" s="69">
        <f>VLOOKUP(A249,Running65,5)</f>
        <v>43573</v>
      </c>
      <c r="E249" s="70"/>
      <c r="F249" s="70"/>
    </row>
    <row r="250" spans="1:6" s="73" customFormat="1" x14ac:dyDescent="0.2">
      <c r="A250" s="66"/>
      <c r="B250" s="66"/>
      <c r="C250" s="71" t="s">
        <v>5</v>
      </c>
      <c r="D250" s="66">
        <f>IFERROR(VLOOKUP(A249,Course65,5,0),"")</f>
        <v>43573</v>
      </c>
      <c r="E250" s="66"/>
      <c r="F250" s="66"/>
    </row>
    <row r="251" spans="1:6" s="73" customFormat="1" x14ac:dyDescent="0.2">
      <c r="A251" s="66"/>
      <c r="B251" s="66"/>
      <c r="C251" s="71" t="s">
        <v>6</v>
      </c>
      <c r="D251" s="66" t="str">
        <f>IFERROR(VLOOKUP(A249,Course65,6,0),"")</f>
        <v>Theory</v>
      </c>
      <c r="E251" s="71" t="s">
        <v>8</v>
      </c>
      <c r="F251" s="72" t="str">
        <f>IFERROR(VLOOKUP(A249,Course65,8,0),"")</f>
        <v>Program and wire a PLC integrated with a motor control circuit.</v>
      </c>
    </row>
    <row r="252" spans="1:6" s="73" customFormat="1" x14ac:dyDescent="0.2">
      <c r="A252" s="66"/>
      <c r="B252" s="66"/>
      <c r="C252" s="68" t="s">
        <v>52</v>
      </c>
      <c r="D252" s="69" t="str">
        <f>C239</f>
        <v>Week 14</v>
      </c>
      <c r="E252" s="70"/>
      <c r="F252" s="70"/>
    </row>
    <row r="253" spans="1:6" s="73" customFormat="1" x14ac:dyDescent="0.2">
      <c r="A253" s="66"/>
      <c r="B253" s="66"/>
      <c r="C253" s="71" t="s">
        <v>7</v>
      </c>
      <c r="D253" s="66" t="str">
        <f>VLOOKUP(B239,WklyHmwk17,7)</f>
        <v>Power Triangle</v>
      </c>
      <c r="E253" s="66"/>
      <c r="F253" s="66"/>
    </row>
    <row r="254" spans="1:6" s="73" customFormat="1" x14ac:dyDescent="0.2">
      <c r="A254" s="66"/>
      <c r="B254" s="66"/>
      <c r="C254" s="71" t="s">
        <v>51</v>
      </c>
      <c r="D254" s="66" t="str">
        <f>VLOOKUP(B239,WklyJobs17,7)</f>
        <v>EAS Job 32, EAS Job 33</v>
      </c>
      <c r="E254" s="66"/>
      <c r="F254" s="66"/>
    </row>
    <row r="255" spans="1:6" s="73" customFormat="1" x14ac:dyDescent="0.2">
      <c r="C255" s="79"/>
      <c r="D255" s="80"/>
    </row>
    <row r="256" spans="1:6" s="40" customFormat="1" ht="12.6" x14ac:dyDescent="0.2">
      <c r="B256" s="40">
        <f>VLOOKUP(A257,Running65,4,0)</f>
        <v>15</v>
      </c>
      <c r="C256" s="82" t="str">
        <f>"Week "&amp;B256</f>
        <v>Week 15</v>
      </c>
      <c r="D256" s="41"/>
    </row>
    <row r="257" spans="1:6" s="73" customFormat="1" x14ac:dyDescent="0.2">
      <c r="A257" s="66">
        <f>A249+4</f>
        <v>107</v>
      </c>
      <c r="B257" s="66">
        <f>VLOOKUP(A257,Running80,2)</f>
        <v>68</v>
      </c>
      <c r="C257" s="68" t="str">
        <f>IF(ISNUMBER(B257),"Day "&amp;B257,"No School")</f>
        <v>Day 68</v>
      </c>
      <c r="D257" s="69">
        <f>VLOOKUP(A257,Running65,5)</f>
        <v>43577</v>
      </c>
      <c r="E257" s="70"/>
      <c r="F257" s="70"/>
    </row>
    <row r="258" spans="1:6" s="73" customFormat="1" x14ac:dyDescent="0.2">
      <c r="A258" s="66"/>
      <c r="B258" s="66"/>
      <c r="C258" s="71" t="s">
        <v>5</v>
      </c>
      <c r="D258" s="66">
        <f>IFERROR(VLOOKUP(A257,Course65,5,0),"")</f>
        <v>43577</v>
      </c>
      <c r="E258" s="66"/>
      <c r="F258" s="66"/>
    </row>
    <row r="259" spans="1:6" s="73" customFormat="1" x14ac:dyDescent="0.2">
      <c r="A259" s="66"/>
      <c r="B259" s="66"/>
      <c r="C259" s="71" t="s">
        <v>6</v>
      </c>
      <c r="D259" s="66" t="str">
        <f>IFERROR(VLOOKUP(A257,Course65,6,0),"")</f>
        <v>Theory</v>
      </c>
      <c r="E259" s="71" t="s">
        <v>8</v>
      </c>
      <c r="F259" s="72" t="str">
        <f>IFERROR(VLOOKUP(A257,Course65,8,0),"")</f>
        <v>Program and wire a PLC integrated with a motor control circuit.</v>
      </c>
    </row>
    <row r="260" spans="1:6" s="73" customFormat="1" x14ac:dyDescent="0.2">
      <c r="A260" s="66">
        <f>A257+1</f>
        <v>108</v>
      </c>
      <c r="B260" s="66">
        <f>VLOOKUP(A260,Running65,2)</f>
        <v>56</v>
      </c>
      <c r="C260" s="68" t="str">
        <f>IF(ISNUMBER(B260),"Day "&amp;B260,"No School")</f>
        <v>Day 56</v>
      </c>
      <c r="D260" s="69">
        <f>VLOOKUP(A260,Running65,5)</f>
        <v>43578</v>
      </c>
      <c r="E260" s="70"/>
      <c r="F260" s="70"/>
    </row>
    <row r="261" spans="1:6" s="73" customFormat="1" x14ac:dyDescent="0.2">
      <c r="A261" s="66"/>
      <c r="B261" s="66"/>
      <c r="C261" s="71" t="s">
        <v>5</v>
      </c>
      <c r="D261" s="66">
        <f>IFERROR(VLOOKUP(A260,Course65,5,0),"")</f>
        <v>43578</v>
      </c>
      <c r="E261" s="66"/>
      <c r="F261" s="66"/>
    </row>
    <row r="262" spans="1:6" s="73" customFormat="1" x14ac:dyDescent="0.2">
      <c r="A262" s="66"/>
      <c r="B262" s="66"/>
      <c r="C262" s="71" t="s">
        <v>6</v>
      </c>
      <c r="D262" s="66" t="str">
        <f>IFERROR(VLOOKUP(A260,Course65,6,0),"")</f>
        <v>Theory</v>
      </c>
      <c r="E262" s="71" t="s">
        <v>8</v>
      </c>
      <c r="F262" s="72" t="str">
        <f>IFERROR(VLOOKUP(A260,Course65,8,0),"")</f>
        <v>Program and wire a PLC integrated with a motor control circuit.</v>
      </c>
    </row>
    <row r="263" spans="1:6" s="73" customFormat="1" x14ac:dyDescent="0.2">
      <c r="A263" s="66">
        <f>A260+1</f>
        <v>109</v>
      </c>
      <c r="B263" s="66">
        <f>VLOOKUP(A263,Running65,2)</f>
        <v>57</v>
      </c>
      <c r="C263" s="68" t="str">
        <f>IF(ISNUMBER(B263),"Day "&amp;B263,"No School")</f>
        <v>Day 57</v>
      </c>
      <c r="D263" s="69">
        <f>VLOOKUP(A263,Running65,5)</f>
        <v>43579</v>
      </c>
      <c r="E263" s="70"/>
      <c r="F263" s="70"/>
    </row>
    <row r="264" spans="1:6" s="73" customFormat="1" x14ac:dyDescent="0.2">
      <c r="A264" s="66"/>
      <c r="B264" s="66"/>
      <c r="C264" s="71" t="s">
        <v>5</v>
      </c>
      <c r="D264" s="66">
        <f>IFERROR(VLOOKUP(A263,Course65,5,0),"")</f>
        <v>43579</v>
      </c>
      <c r="E264" s="66"/>
      <c r="F264" s="66"/>
    </row>
    <row r="265" spans="1:6" s="73" customFormat="1" x14ac:dyDescent="0.2">
      <c r="A265" s="66"/>
      <c r="B265" s="66"/>
      <c r="C265" s="71" t="s">
        <v>6</v>
      </c>
      <c r="D265" s="66" t="str">
        <f>IFERROR(VLOOKUP(A263,Course65,6,0),"")</f>
        <v>Theory</v>
      </c>
      <c r="E265" s="71" t="s">
        <v>8</v>
      </c>
      <c r="F265" s="72" t="str">
        <f>IFERROR(VLOOKUP(A263,Course65,8,0),"")</f>
        <v>Program and wire a PLC integrated with a motor control circuit.</v>
      </c>
    </row>
    <row r="266" spans="1:6" s="73" customFormat="1" x14ac:dyDescent="0.2">
      <c r="A266" s="66">
        <f>A263+1</f>
        <v>110</v>
      </c>
      <c r="B266" s="66">
        <f>VLOOKUP(A266,Running65,2)</f>
        <v>58</v>
      </c>
      <c r="C266" s="68" t="str">
        <f>IF(ISNUMBER(B266),"Day "&amp;B266,"No School")</f>
        <v>Day 58</v>
      </c>
      <c r="D266" s="69">
        <f>VLOOKUP(A266,Running65,5)</f>
        <v>43580</v>
      </c>
      <c r="E266" s="70"/>
      <c r="F266" s="70"/>
    </row>
    <row r="267" spans="1:6" s="73" customFormat="1" x14ac:dyDescent="0.2">
      <c r="A267" s="66"/>
      <c r="B267" s="66"/>
      <c r="C267" s="71" t="s">
        <v>5</v>
      </c>
      <c r="D267" s="66">
        <f>IFERROR(VLOOKUP(A266,Course65,5,0),"")</f>
        <v>43580</v>
      </c>
      <c r="E267" s="66"/>
      <c r="F267" s="66"/>
    </row>
    <row r="268" spans="1:6" s="73" customFormat="1" x14ac:dyDescent="0.2">
      <c r="A268" s="66"/>
      <c r="B268" s="66"/>
      <c r="C268" s="71" t="s">
        <v>6</v>
      </c>
      <c r="D268" s="66" t="str">
        <f>IFERROR(VLOOKUP(A266,Course65,6,0),"")</f>
        <v>Theory</v>
      </c>
      <c r="E268" s="71" t="s">
        <v>8</v>
      </c>
      <c r="F268" s="72" t="str">
        <f>IFERROR(VLOOKUP(A266,Course65,8,0),"")</f>
        <v>Construct the wiring on various types of transformers, including buck-boost, single, and three phase transformers, for different voltage and current systems</v>
      </c>
    </row>
    <row r="269" spans="1:6" s="73" customFormat="1" x14ac:dyDescent="0.2">
      <c r="A269" s="66"/>
      <c r="B269" s="66"/>
      <c r="C269" s="68" t="s">
        <v>52</v>
      </c>
      <c r="D269" s="69" t="str">
        <f>C256</f>
        <v>Week 15</v>
      </c>
      <c r="E269" s="70"/>
      <c r="F269" s="70"/>
    </row>
    <row r="270" spans="1:6" s="73" customFormat="1" x14ac:dyDescent="0.2">
      <c r="A270" s="66"/>
      <c r="B270" s="66"/>
      <c r="C270" s="71" t="s">
        <v>7</v>
      </c>
      <c r="D270" s="66" t="str">
        <f>VLOOKUP(B256,WklyHmwk17,7)</f>
        <v>RL Series Circuits, RL Parallel Circuits</v>
      </c>
      <c r="E270" s="66"/>
      <c r="F270" s="66"/>
    </row>
    <row r="271" spans="1:6" s="73" customFormat="1" x14ac:dyDescent="0.2">
      <c r="A271" s="66"/>
      <c r="B271" s="66"/>
      <c r="C271" s="71" t="s">
        <v>51</v>
      </c>
      <c r="D271" s="66" t="str">
        <f>VLOOKUP(B256,WklyJobs17,7)</f>
        <v>EAS Job 34, EAS Job 35</v>
      </c>
      <c r="E271" s="66"/>
      <c r="F271" s="66"/>
    </row>
    <row r="272" spans="1:6" s="73" customFormat="1" x14ac:dyDescent="0.2">
      <c r="C272" s="76"/>
    </row>
    <row r="273" spans="1:6" s="40" customFormat="1" ht="12.6" x14ac:dyDescent="0.2">
      <c r="B273" s="40">
        <f>VLOOKUP(A274,Running65,4,0)</f>
        <v>16</v>
      </c>
      <c r="C273" s="82" t="str">
        <f>"Week "&amp;B273</f>
        <v>Week 16</v>
      </c>
      <c r="D273" s="41"/>
    </row>
    <row r="274" spans="1:6" s="73" customFormat="1" x14ac:dyDescent="0.2">
      <c r="A274" s="66">
        <f>A266+4</f>
        <v>114</v>
      </c>
      <c r="B274" s="66">
        <f>VLOOKUP(A274,Running80,2)</f>
        <v>73</v>
      </c>
      <c r="C274" s="68" t="str">
        <f>IF(ISNUMBER(B274),"Day "&amp;B274,"No School")</f>
        <v>Day 73</v>
      </c>
      <c r="D274" s="69">
        <f>VLOOKUP(A274,Running65,5)</f>
        <v>43584</v>
      </c>
      <c r="E274" s="70"/>
      <c r="F274" s="70"/>
    </row>
    <row r="275" spans="1:6" s="73" customFormat="1" x14ac:dyDescent="0.2">
      <c r="A275" s="66"/>
      <c r="B275" s="66"/>
      <c r="C275" s="71" t="s">
        <v>5</v>
      </c>
      <c r="D275" s="66">
        <f>IFERROR(VLOOKUP(A274,Course65,5,0),"")</f>
        <v>43584</v>
      </c>
      <c r="E275" s="66"/>
      <c r="F275" s="66"/>
    </row>
    <row r="276" spans="1:6" s="73" customFormat="1" x14ac:dyDescent="0.2">
      <c r="A276" s="66"/>
      <c r="B276" s="66"/>
      <c r="C276" s="71" t="s">
        <v>6</v>
      </c>
      <c r="D276" s="66" t="str">
        <f>IFERROR(VLOOKUP(A274,Course65,6,0),"")</f>
        <v>Theory</v>
      </c>
      <c r="E276" s="71" t="s">
        <v>8</v>
      </c>
      <c r="F276" s="72" t="str">
        <f>IFERROR(VLOOKUP(A274,Course65,8,0),"")</f>
        <v>Construct the wiring on various types of transformers, including buck-boost, single, and three phase transformers, for different voltage and current systems</v>
      </c>
    </row>
    <row r="277" spans="1:6" s="73" customFormat="1" x14ac:dyDescent="0.2">
      <c r="A277" s="66">
        <f>A274+1</f>
        <v>115</v>
      </c>
      <c r="B277" s="66">
        <f>VLOOKUP(A277,Running65,2)</f>
        <v>60</v>
      </c>
      <c r="C277" s="68" t="str">
        <f>IF(ISNUMBER(B277),"Day "&amp;B277,"No School")</f>
        <v>Day 60</v>
      </c>
      <c r="D277" s="69">
        <f>VLOOKUP(A277,Running65,5)</f>
        <v>43585</v>
      </c>
      <c r="E277" s="70"/>
      <c r="F277" s="70"/>
    </row>
    <row r="278" spans="1:6" s="73" customFormat="1" x14ac:dyDescent="0.2">
      <c r="A278" s="66"/>
      <c r="B278" s="66"/>
      <c r="C278" s="71" t="s">
        <v>5</v>
      </c>
      <c r="D278" s="66">
        <f>IFERROR(VLOOKUP(A277,Course65,5,0),"")</f>
        <v>43585</v>
      </c>
      <c r="E278" s="66"/>
      <c r="F278" s="66"/>
    </row>
    <row r="279" spans="1:6" s="73" customFormat="1" x14ac:dyDescent="0.2">
      <c r="A279" s="66"/>
      <c r="B279" s="66"/>
      <c r="C279" s="71" t="s">
        <v>6</v>
      </c>
      <c r="D279" s="66" t="str">
        <f>IFERROR(VLOOKUP(A277,Course65,6,0),"")</f>
        <v>Theory</v>
      </c>
      <c r="E279" s="71" t="s">
        <v>8</v>
      </c>
      <c r="F279" s="72" t="str">
        <f>IFERROR(VLOOKUP(A277,Course65,8,0),"")</f>
        <v>Program and wire a PLC integrated with a motor control circuit.</v>
      </c>
    </row>
    <row r="280" spans="1:6" s="73" customFormat="1" x14ac:dyDescent="0.2">
      <c r="A280" s="66">
        <f>A277+1</f>
        <v>116</v>
      </c>
      <c r="B280" s="66">
        <f>VLOOKUP(A280,Running65,2)</f>
        <v>61</v>
      </c>
      <c r="C280" s="68" t="str">
        <f>IF(ISNUMBER(B280),"Day "&amp;B280,"No School")</f>
        <v>Day 61</v>
      </c>
      <c r="D280" s="69">
        <f>VLOOKUP(A280,Running65,5)</f>
        <v>43586</v>
      </c>
      <c r="E280" s="70"/>
      <c r="F280" s="70"/>
    </row>
    <row r="281" spans="1:6" s="73" customFormat="1" x14ac:dyDescent="0.2">
      <c r="A281" s="66"/>
      <c r="B281" s="66"/>
      <c r="C281" s="71" t="s">
        <v>5</v>
      </c>
      <c r="D281" s="66">
        <f>IFERROR(VLOOKUP(A280,Course65,5,0),"")</f>
        <v>43586</v>
      </c>
      <c r="E281" s="66"/>
      <c r="F281" s="66"/>
    </row>
    <row r="282" spans="1:6" s="73" customFormat="1" x14ac:dyDescent="0.2">
      <c r="A282" s="66"/>
      <c r="B282" s="66"/>
      <c r="C282" s="71" t="s">
        <v>6</v>
      </c>
      <c r="D282" s="66" t="str">
        <f>IFERROR(VLOOKUP(A280,Course65,6,0),"")</f>
        <v>Theory</v>
      </c>
      <c r="E282" s="71" t="s">
        <v>8</v>
      </c>
      <c r="F282" s="72" t="str">
        <f>IFERROR(VLOOKUP(A280,Course65,8,0),"")</f>
        <v>Program and wire a PLC integrated with a motor control circuit.</v>
      </c>
    </row>
    <row r="283" spans="1:6" s="73" customFormat="1" x14ac:dyDescent="0.2">
      <c r="A283" s="66">
        <f>A280+1</f>
        <v>117</v>
      </c>
      <c r="B283" s="66">
        <f>VLOOKUP(A283,Running65,2)</f>
        <v>62</v>
      </c>
      <c r="C283" s="68" t="str">
        <f>IF(ISNUMBER(B283),"Day "&amp;B283,"No School")</f>
        <v>Day 62</v>
      </c>
      <c r="D283" s="69">
        <f>VLOOKUP(A283,Running65,5)</f>
        <v>43587</v>
      </c>
      <c r="E283" s="70"/>
      <c r="F283" s="70"/>
    </row>
    <row r="284" spans="1:6" s="73" customFormat="1" x14ac:dyDescent="0.2">
      <c r="A284" s="66"/>
      <c r="B284" s="66"/>
      <c r="C284" s="71" t="s">
        <v>5</v>
      </c>
      <c r="D284" s="66">
        <f>IFERROR(VLOOKUP(A283,Course65,5,0),"")</f>
        <v>43587</v>
      </c>
      <c r="E284" s="66"/>
      <c r="F284" s="66"/>
    </row>
    <row r="285" spans="1:6" s="73" customFormat="1" x14ac:dyDescent="0.2">
      <c r="A285" s="66"/>
      <c r="B285" s="66"/>
      <c r="C285" s="71" t="s">
        <v>6</v>
      </c>
      <c r="D285" s="66" t="str">
        <f>IFERROR(VLOOKUP(A283,Course65,6,0),"")</f>
        <v>Theory</v>
      </c>
      <c r="E285" s="71" t="s">
        <v>8</v>
      </c>
      <c r="F285" s="72" t="str">
        <f>IFERROR(VLOOKUP(A283,Course65,8,0),"")</f>
        <v>Program and wire a PLC integrated with a motor control circuit.</v>
      </c>
    </row>
    <row r="286" spans="1:6" s="73" customFormat="1" x14ac:dyDescent="0.2">
      <c r="A286" s="66"/>
      <c r="B286" s="66"/>
      <c r="C286" s="68" t="s">
        <v>52</v>
      </c>
      <c r="D286" s="69" t="str">
        <f>C273</f>
        <v>Week 16</v>
      </c>
      <c r="E286" s="70"/>
      <c r="F286" s="70"/>
    </row>
    <row r="287" spans="1:6" s="73" customFormat="1" x14ac:dyDescent="0.2">
      <c r="A287" s="66"/>
      <c r="B287" s="66"/>
      <c r="C287" s="71" t="s">
        <v>7</v>
      </c>
      <c r="D287" s="66" t="str">
        <f>VLOOKUP(B273,WklyHmwk17,7)</f>
        <v>RC Series Circuits, RC Parallel Circuits</v>
      </c>
      <c r="E287" s="66"/>
      <c r="F287" s="66"/>
    </row>
    <row r="288" spans="1:6" s="73" customFormat="1" x14ac:dyDescent="0.2">
      <c r="A288" s="66"/>
      <c r="B288" s="66"/>
      <c r="C288" s="71" t="s">
        <v>51</v>
      </c>
      <c r="D288" s="66" t="str">
        <f>VLOOKUP(B273,WklyJobs17,7)</f>
        <v>EAS Job 36, EAS Job 37</v>
      </c>
      <c r="E288" s="66"/>
      <c r="F288" s="66"/>
    </row>
    <row r="289" spans="3:6" s="73" customFormat="1" x14ac:dyDescent="0.2">
      <c r="C289" s="76"/>
    </row>
    <row r="290" spans="3:6" s="73" customFormat="1" x14ac:dyDescent="0.2">
      <c r="C290" s="76"/>
      <c r="E290" s="76"/>
      <c r="F290" s="81"/>
    </row>
    <row r="291" spans="3:6" s="73" customFormat="1" x14ac:dyDescent="0.2">
      <c r="C291" s="76"/>
    </row>
    <row r="292" spans="3:6" s="73" customFormat="1" x14ac:dyDescent="0.2">
      <c r="C292" s="79"/>
      <c r="D292" s="80"/>
    </row>
    <row r="293" spans="3:6" s="73" customFormat="1" x14ac:dyDescent="0.2">
      <c r="C293" s="76"/>
    </row>
    <row r="294" spans="3:6" s="73" customFormat="1" x14ac:dyDescent="0.2">
      <c r="C294" s="76"/>
    </row>
    <row r="295" spans="3:6" s="73" customFormat="1" x14ac:dyDescent="0.2">
      <c r="C295" s="76"/>
      <c r="D295" s="77"/>
    </row>
    <row r="296" spans="3:6" s="73" customFormat="1" x14ac:dyDescent="0.2">
      <c r="C296" s="78"/>
      <c r="D296" s="77"/>
    </row>
    <row r="297" spans="3:6" s="73" customFormat="1" x14ac:dyDescent="0.2">
      <c r="C297" s="79"/>
      <c r="D297" s="80"/>
    </row>
    <row r="298" spans="3:6" s="73" customFormat="1" x14ac:dyDescent="0.2">
      <c r="C298" s="76"/>
    </row>
    <row r="299" spans="3:6" s="73" customFormat="1" x14ac:dyDescent="0.2">
      <c r="C299" s="76"/>
      <c r="E299" s="76"/>
      <c r="F299" s="81"/>
    </row>
    <row r="300" spans="3:6" s="73" customFormat="1" x14ac:dyDescent="0.2">
      <c r="C300" s="76"/>
    </row>
    <row r="301" spans="3:6" s="73" customFormat="1" x14ac:dyDescent="0.2">
      <c r="C301" s="79"/>
      <c r="D301" s="80"/>
    </row>
    <row r="302" spans="3:6" s="73" customFormat="1" x14ac:dyDescent="0.2">
      <c r="C302" s="76"/>
    </row>
    <row r="303" spans="3:6" s="73" customFormat="1" x14ac:dyDescent="0.2">
      <c r="C303" s="76"/>
      <c r="E303" s="76"/>
      <c r="F303" s="81"/>
    </row>
    <row r="304" spans="3:6" s="73" customFormat="1" x14ac:dyDescent="0.2">
      <c r="C304" s="76"/>
      <c r="D304" s="77"/>
    </row>
    <row r="305" spans="3:6" s="73" customFormat="1" x14ac:dyDescent="0.2">
      <c r="C305" s="79"/>
      <c r="D305" s="80"/>
    </row>
    <row r="306" spans="3:6" s="73" customFormat="1" x14ac:dyDescent="0.2">
      <c r="C306" s="76"/>
    </row>
    <row r="307" spans="3:6" s="73" customFormat="1" x14ac:dyDescent="0.2">
      <c r="C307" s="76"/>
      <c r="E307" s="76"/>
      <c r="F307" s="81"/>
    </row>
    <row r="308" spans="3:6" s="73" customFormat="1" x14ac:dyDescent="0.2">
      <c r="C308" s="76"/>
      <c r="D308" s="77"/>
    </row>
    <row r="309" spans="3:6" s="73" customFormat="1" x14ac:dyDescent="0.2">
      <c r="C309" s="79"/>
      <c r="D309" s="80"/>
    </row>
    <row r="310" spans="3:6" s="73" customFormat="1" x14ac:dyDescent="0.2">
      <c r="C310" s="76"/>
    </row>
    <row r="311" spans="3:6" s="73" customFormat="1" x14ac:dyDescent="0.2">
      <c r="C311" s="76"/>
      <c r="E311" s="76"/>
      <c r="F311" s="81"/>
    </row>
    <row r="312" spans="3:6" s="73" customFormat="1" x14ac:dyDescent="0.2">
      <c r="C312" s="76"/>
      <c r="D312" s="77"/>
    </row>
    <row r="313" spans="3:6" s="73" customFormat="1" x14ac:dyDescent="0.2">
      <c r="C313" s="79"/>
      <c r="D313" s="80"/>
    </row>
    <row r="314" spans="3:6" s="73" customFormat="1" x14ac:dyDescent="0.2">
      <c r="C314" s="76"/>
    </row>
    <row r="315" spans="3:6" s="73" customFormat="1" x14ac:dyDescent="0.2">
      <c r="C315" s="76"/>
      <c r="E315" s="76"/>
      <c r="F315" s="81"/>
    </row>
    <row r="316" spans="3:6" s="73" customFormat="1" x14ac:dyDescent="0.2">
      <c r="C316" s="76"/>
    </row>
    <row r="317" spans="3:6" s="73" customFormat="1" x14ac:dyDescent="0.2">
      <c r="C317" s="79"/>
      <c r="D317" s="80"/>
    </row>
    <row r="318" spans="3:6" s="73" customFormat="1" x14ac:dyDescent="0.2">
      <c r="C318" s="76"/>
    </row>
    <row r="319" spans="3:6" s="73" customFormat="1" x14ac:dyDescent="0.2">
      <c r="C319" s="76"/>
    </row>
    <row r="320" spans="3:6" s="73" customFormat="1" x14ac:dyDescent="0.2">
      <c r="C320" s="76"/>
      <c r="D320" s="77"/>
    </row>
    <row r="321" spans="3:6" s="73" customFormat="1" x14ac:dyDescent="0.2">
      <c r="C321" s="78"/>
      <c r="D321" s="77"/>
    </row>
    <row r="322" spans="3:6" s="73" customFormat="1" x14ac:dyDescent="0.2">
      <c r="C322" s="79"/>
      <c r="D322" s="80"/>
    </row>
    <row r="323" spans="3:6" s="73" customFormat="1" x14ac:dyDescent="0.2">
      <c r="C323" s="76"/>
    </row>
    <row r="324" spans="3:6" s="73" customFormat="1" x14ac:dyDescent="0.2">
      <c r="C324" s="76"/>
      <c r="E324" s="76"/>
      <c r="F324" s="81"/>
    </row>
    <row r="325" spans="3:6" s="73" customFormat="1" x14ac:dyDescent="0.2">
      <c r="C325" s="76"/>
    </row>
    <row r="326" spans="3:6" s="73" customFormat="1" x14ac:dyDescent="0.2">
      <c r="C326" s="79"/>
      <c r="D326" s="80"/>
    </row>
    <row r="327" spans="3:6" s="73" customFormat="1" x14ac:dyDescent="0.2">
      <c r="C327" s="76"/>
    </row>
    <row r="328" spans="3:6" s="73" customFormat="1" x14ac:dyDescent="0.2">
      <c r="C328" s="76"/>
      <c r="E328" s="76"/>
      <c r="F328" s="81"/>
    </row>
    <row r="329" spans="3:6" s="73" customFormat="1" x14ac:dyDescent="0.2">
      <c r="C329" s="76"/>
      <c r="D329" s="77"/>
    </row>
    <row r="330" spans="3:6" s="73" customFormat="1" x14ac:dyDescent="0.2">
      <c r="C330" s="79"/>
      <c r="D330" s="80"/>
    </row>
    <row r="331" spans="3:6" s="73" customFormat="1" x14ac:dyDescent="0.2">
      <c r="C331" s="76"/>
    </row>
    <row r="332" spans="3:6" s="73" customFormat="1" x14ac:dyDescent="0.2">
      <c r="C332" s="76"/>
      <c r="E332" s="76"/>
      <c r="F332" s="81"/>
    </row>
    <row r="333" spans="3:6" s="73" customFormat="1" x14ac:dyDescent="0.2">
      <c r="C333" s="76"/>
      <c r="D333" s="77"/>
    </row>
    <row r="334" spans="3:6" s="73" customFormat="1" x14ac:dyDescent="0.2">
      <c r="C334" s="79"/>
      <c r="D334" s="80"/>
    </row>
    <row r="335" spans="3:6" s="73" customFormat="1" x14ac:dyDescent="0.2">
      <c r="C335" s="76"/>
    </row>
    <row r="336" spans="3:6" s="73" customFormat="1" x14ac:dyDescent="0.2">
      <c r="C336" s="76"/>
      <c r="E336" s="76"/>
      <c r="F336" s="81"/>
    </row>
    <row r="337" spans="3:6" s="73" customFormat="1" x14ac:dyDescent="0.2">
      <c r="C337" s="76"/>
      <c r="D337" s="77"/>
    </row>
    <row r="338" spans="3:6" s="73" customFormat="1" x14ac:dyDescent="0.2">
      <c r="C338" s="79"/>
      <c r="D338" s="80"/>
    </row>
    <row r="339" spans="3:6" s="73" customFormat="1" x14ac:dyDescent="0.2">
      <c r="C339" s="76"/>
    </row>
    <row r="340" spans="3:6" s="73" customFormat="1" x14ac:dyDescent="0.2">
      <c r="C340" s="76"/>
      <c r="E340" s="76"/>
      <c r="F340" s="81"/>
    </row>
    <row r="341" spans="3:6" s="73" customFormat="1" x14ac:dyDescent="0.2">
      <c r="C341" s="76"/>
    </row>
    <row r="342" spans="3:6" s="73" customFormat="1" x14ac:dyDescent="0.2">
      <c r="C342" s="79"/>
      <c r="D342" s="80"/>
    </row>
    <row r="343" spans="3:6" s="73" customFormat="1" x14ac:dyDescent="0.2">
      <c r="C343" s="76"/>
    </row>
    <row r="344" spans="3:6" s="73" customFormat="1" x14ac:dyDescent="0.2">
      <c r="C344" s="76"/>
    </row>
    <row r="345" spans="3:6" s="73" customFormat="1" x14ac:dyDescent="0.2">
      <c r="C345" s="76"/>
      <c r="D345" s="77"/>
    </row>
    <row r="346" spans="3:6" s="73" customFormat="1" x14ac:dyDescent="0.2">
      <c r="C346" s="76"/>
      <c r="D346" s="77"/>
    </row>
    <row r="347" spans="3:6" s="73" customFormat="1" x14ac:dyDescent="0.2">
      <c r="C347" s="76"/>
      <c r="D347" s="77"/>
    </row>
    <row r="348" spans="3:6" s="73" customFormat="1" x14ac:dyDescent="0.2">
      <c r="C348" s="76"/>
      <c r="D348" s="77"/>
    </row>
    <row r="349" spans="3:6" s="73" customFormat="1" x14ac:dyDescent="0.2">
      <c r="C349" s="76"/>
      <c r="D349" s="77"/>
    </row>
    <row r="350" spans="3:6" s="73" customFormat="1" x14ac:dyDescent="0.2">
      <c r="C350" s="76"/>
      <c r="D350" s="77"/>
    </row>
    <row r="351" spans="3:6" s="73" customFormat="1" x14ac:dyDescent="0.2">
      <c r="C351" s="76"/>
      <c r="D351" s="77"/>
    </row>
    <row r="352" spans="3:6" s="73" customFormat="1" x14ac:dyDescent="0.2">
      <c r="C352" s="76"/>
      <c r="D352" s="77"/>
    </row>
    <row r="353" spans="3:4" s="73" customFormat="1" x14ac:dyDescent="0.2">
      <c r="C353" s="76"/>
      <c r="D353" s="77"/>
    </row>
    <row r="354" spans="3:4" s="73" customFormat="1" x14ac:dyDescent="0.2">
      <c r="C354" s="76"/>
      <c r="D354" s="77"/>
    </row>
    <row r="355" spans="3:4" s="73" customFormat="1" x14ac:dyDescent="0.2">
      <c r="C355" s="76"/>
      <c r="D355" s="77"/>
    </row>
    <row r="356" spans="3:4" s="73" customFormat="1" x14ac:dyDescent="0.2">
      <c r="C356" s="76"/>
      <c r="D356" s="77"/>
    </row>
    <row r="357" spans="3:4" s="73" customFormat="1" x14ac:dyDescent="0.2">
      <c r="C357" s="76"/>
      <c r="D357" s="77"/>
    </row>
    <row r="358" spans="3:4" s="73" customFormat="1" x14ac:dyDescent="0.2">
      <c r="C358" s="76"/>
      <c r="D358" s="77"/>
    </row>
    <row r="359" spans="3:4" s="73" customFormat="1" x14ac:dyDescent="0.2">
      <c r="C359" s="76"/>
      <c r="D359" s="77"/>
    </row>
    <row r="360" spans="3:4" s="73" customFormat="1" x14ac:dyDescent="0.2">
      <c r="C360" s="76"/>
      <c r="D360" s="77"/>
    </row>
    <row r="361" spans="3:4" s="73" customFormat="1" x14ac:dyDescent="0.2">
      <c r="C361" s="76"/>
      <c r="D361" s="77"/>
    </row>
    <row r="362" spans="3:4" s="73" customFormat="1" x14ac:dyDescent="0.2">
      <c r="C362" s="76"/>
      <c r="D362" s="77"/>
    </row>
    <row r="363" spans="3:4" s="73" customFormat="1" x14ac:dyDescent="0.2">
      <c r="C363" s="76"/>
      <c r="D363" s="77"/>
    </row>
    <row r="364" spans="3:4" s="73" customFormat="1" x14ac:dyDescent="0.2">
      <c r="C364" s="76"/>
      <c r="D364" s="77"/>
    </row>
    <row r="365" spans="3:4" s="73" customFormat="1" x14ac:dyDescent="0.2">
      <c r="C365" s="76"/>
      <c r="D365" s="77"/>
    </row>
    <row r="366" spans="3:4" s="73" customFormat="1" x14ac:dyDescent="0.2">
      <c r="C366" s="76"/>
      <c r="D366" s="77"/>
    </row>
    <row r="367" spans="3:4" s="73" customFormat="1" x14ac:dyDescent="0.2">
      <c r="C367" s="76"/>
      <c r="D367" s="77"/>
    </row>
    <row r="368" spans="3:4" s="73" customFormat="1" x14ac:dyDescent="0.2">
      <c r="C368" s="76"/>
      <c r="D368" s="77"/>
    </row>
    <row r="369" spans="3:4" s="73" customFormat="1" x14ac:dyDescent="0.2">
      <c r="C369" s="76"/>
      <c r="D369" s="77"/>
    </row>
    <row r="370" spans="3:4" s="73" customFormat="1" x14ac:dyDescent="0.2">
      <c r="C370" s="76"/>
      <c r="D370" s="77"/>
    </row>
    <row r="371" spans="3:4" s="73" customFormat="1" x14ac:dyDescent="0.2">
      <c r="C371" s="76"/>
      <c r="D371" s="77"/>
    </row>
    <row r="372" spans="3:4" s="73" customFormat="1" x14ac:dyDescent="0.2">
      <c r="C372" s="76"/>
      <c r="D372" s="77"/>
    </row>
    <row r="373" spans="3:4" s="73" customFormat="1" x14ac:dyDescent="0.2">
      <c r="C373" s="76"/>
      <c r="D373" s="77"/>
    </row>
    <row r="374" spans="3:4" s="73" customFormat="1" x14ac:dyDescent="0.2">
      <c r="C374" s="76"/>
      <c r="D374" s="77"/>
    </row>
    <row r="375" spans="3:4" s="73" customFormat="1" x14ac:dyDescent="0.2">
      <c r="C375" s="76"/>
      <c r="D375" s="77"/>
    </row>
    <row r="376" spans="3:4" s="73" customFormat="1" x14ac:dyDescent="0.2">
      <c r="C376" s="76"/>
      <c r="D376" s="77"/>
    </row>
    <row r="377" spans="3:4" s="73" customFormat="1" x14ac:dyDescent="0.2">
      <c r="C377" s="76"/>
      <c r="D377" s="77"/>
    </row>
    <row r="378" spans="3:4" s="73" customFormat="1" x14ac:dyDescent="0.2">
      <c r="C378" s="76"/>
      <c r="D378" s="77"/>
    </row>
    <row r="379" spans="3:4" s="73" customFormat="1" x14ac:dyDescent="0.2">
      <c r="C379" s="76"/>
      <c r="D379" s="77"/>
    </row>
    <row r="380" spans="3:4" s="73" customFormat="1" x14ac:dyDescent="0.2">
      <c r="C380" s="76"/>
      <c r="D380" s="77"/>
    </row>
    <row r="381" spans="3:4" s="73" customFormat="1" x14ac:dyDescent="0.2">
      <c r="C381" s="76"/>
      <c r="D381" s="77"/>
    </row>
    <row r="382" spans="3:4" s="73" customFormat="1" x14ac:dyDescent="0.2">
      <c r="C382" s="76"/>
      <c r="D382" s="77"/>
    </row>
    <row r="383" spans="3:4" s="73" customFormat="1" x14ac:dyDescent="0.2">
      <c r="C383" s="76"/>
      <c r="D383" s="77"/>
    </row>
    <row r="384" spans="3:4" s="73" customFormat="1" x14ac:dyDescent="0.2">
      <c r="C384" s="76"/>
      <c r="D384" s="77"/>
    </row>
    <row r="385" spans="3:4" s="73" customFormat="1" x14ac:dyDescent="0.2">
      <c r="C385" s="76"/>
      <c r="D385" s="77"/>
    </row>
    <row r="386" spans="3:4" s="73" customFormat="1" x14ac:dyDescent="0.2">
      <c r="C386" s="76"/>
      <c r="D386" s="77"/>
    </row>
    <row r="387" spans="3:4" s="73" customFormat="1" x14ac:dyDescent="0.2">
      <c r="C387" s="76"/>
      <c r="D387" s="77"/>
    </row>
    <row r="388" spans="3:4" s="73" customFormat="1" x14ac:dyDescent="0.2">
      <c r="C388" s="76"/>
      <c r="D388" s="77"/>
    </row>
    <row r="389" spans="3:4" s="73" customFormat="1" x14ac:dyDescent="0.2">
      <c r="C389" s="76"/>
      <c r="D389" s="77"/>
    </row>
    <row r="390" spans="3:4" s="73" customFormat="1" x14ac:dyDescent="0.2">
      <c r="C390" s="76"/>
      <c r="D390" s="77"/>
    </row>
    <row r="391" spans="3:4" s="73" customFormat="1" x14ac:dyDescent="0.2">
      <c r="C391" s="76"/>
      <c r="D391" s="77"/>
    </row>
    <row r="392" spans="3:4" s="73" customFormat="1" x14ac:dyDescent="0.2">
      <c r="C392" s="76"/>
      <c r="D392" s="77"/>
    </row>
    <row r="393" spans="3:4" s="73" customFormat="1" x14ac:dyDescent="0.2">
      <c r="C393" s="76"/>
      <c r="D393" s="77"/>
    </row>
    <row r="394" spans="3:4" s="73" customFormat="1" x14ac:dyDescent="0.2">
      <c r="C394" s="76"/>
      <c r="D394" s="77"/>
    </row>
    <row r="395" spans="3:4" s="73" customFormat="1" x14ac:dyDescent="0.2">
      <c r="C395" s="76"/>
      <c r="D395" s="77"/>
    </row>
    <row r="396" spans="3:4" s="73" customFormat="1" x14ac:dyDescent="0.2">
      <c r="C396" s="76"/>
      <c r="D396" s="77"/>
    </row>
    <row r="397" spans="3:4" s="73" customFormat="1" x14ac:dyDescent="0.2">
      <c r="C397" s="76"/>
      <c r="D397" s="77"/>
    </row>
    <row r="398" spans="3:4" s="73" customFormat="1" x14ac:dyDescent="0.2">
      <c r="C398" s="76"/>
      <c r="D398" s="77"/>
    </row>
    <row r="399" spans="3:4" s="73" customFormat="1" x14ac:dyDescent="0.2">
      <c r="C399" s="76"/>
      <c r="D399" s="77"/>
    </row>
    <row r="400" spans="3:4" s="73" customFormat="1" x14ac:dyDescent="0.2">
      <c r="C400" s="76"/>
      <c r="D400" s="77"/>
    </row>
    <row r="401" spans="3:4" s="73" customFormat="1" x14ac:dyDescent="0.2">
      <c r="C401" s="76"/>
      <c r="D401" s="77"/>
    </row>
    <row r="402" spans="3:4" s="73" customFormat="1" x14ac:dyDescent="0.2">
      <c r="C402" s="76"/>
      <c r="D402" s="77"/>
    </row>
    <row r="403" spans="3:4" s="73" customFormat="1" x14ac:dyDescent="0.2">
      <c r="C403" s="76"/>
      <c r="D403" s="77"/>
    </row>
    <row r="404" spans="3:4" s="73" customFormat="1" x14ac:dyDescent="0.2">
      <c r="C404" s="76"/>
      <c r="D404" s="77"/>
    </row>
    <row r="405" spans="3:4" s="73" customFormat="1" x14ac:dyDescent="0.2">
      <c r="C405" s="76"/>
      <c r="D405" s="77"/>
    </row>
    <row r="406" spans="3:4" s="73" customFormat="1" x14ac:dyDescent="0.2">
      <c r="C406" s="76"/>
      <c r="D406" s="77"/>
    </row>
    <row r="407" spans="3:4" s="73" customFormat="1" x14ac:dyDescent="0.2">
      <c r="C407" s="76"/>
      <c r="D407" s="77"/>
    </row>
    <row r="408" spans="3:4" s="73" customFormat="1" x14ac:dyDescent="0.2">
      <c r="C408" s="76"/>
      <c r="D408" s="77"/>
    </row>
    <row r="409" spans="3:4" s="73" customFormat="1" x14ac:dyDescent="0.2">
      <c r="C409" s="76"/>
      <c r="D409" s="77"/>
    </row>
    <row r="410" spans="3:4" s="73" customFormat="1" x14ac:dyDescent="0.2">
      <c r="C410" s="76"/>
      <c r="D410" s="77"/>
    </row>
    <row r="411" spans="3:4" s="73" customFormat="1" x14ac:dyDescent="0.2">
      <c r="C411" s="76"/>
      <c r="D411" s="77"/>
    </row>
    <row r="412" spans="3:4" s="73" customFormat="1" x14ac:dyDescent="0.2">
      <c r="C412" s="76"/>
      <c r="D412" s="77"/>
    </row>
    <row r="413" spans="3:4" s="73" customFormat="1" x14ac:dyDescent="0.2">
      <c r="C413" s="76"/>
      <c r="D413" s="77"/>
    </row>
    <row r="414" spans="3:4" s="73" customFormat="1" x14ac:dyDescent="0.2">
      <c r="C414" s="76"/>
      <c r="D414" s="77"/>
    </row>
    <row r="415" spans="3:4" s="73" customFormat="1" x14ac:dyDescent="0.2">
      <c r="C415" s="76"/>
      <c r="D415" s="77"/>
    </row>
    <row r="416" spans="3:4" s="73" customFormat="1" x14ac:dyDescent="0.2">
      <c r="C416" s="76"/>
      <c r="D416" s="77"/>
    </row>
    <row r="417" spans="3:4" s="73" customFormat="1" x14ac:dyDescent="0.2">
      <c r="C417" s="76"/>
      <c r="D417" s="77"/>
    </row>
    <row r="418" spans="3:4" s="73" customFormat="1" x14ac:dyDescent="0.2">
      <c r="C418" s="76"/>
      <c r="D418" s="77"/>
    </row>
    <row r="419" spans="3:4" s="73" customFormat="1" x14ac:dyDescent="0.2">
      <c r="C419" s="76"/>
      <c r="D419" s="77"/>
    </row>
    <row r="420" spans="3:4" s="73" customFormat="1" x14ac:dyDescent="0.2">
      <c r="C420" s="76"/>
      <c r="D420" s="77"/>
    </row>
    <row r="421" spans="3:4" s="73" customFormat="1" x14ac:dyDescent="0.2">
      <c r="C421" s="76"/>
      <c r="D421" s="77"/>
    </row>
    <row r="422" spans="3:4" s="73" customFormat="1" x14ac:dyDescent="0.2">
      <c r="C422" s="76"/>
      <c r="D422" s="77"/>
    </row>
    <row r="423" spans="3:4" s="73" customFormat="1" x14ac:dyDescent="0.2">
      <c r="C423" s="76"/>
      <c r="D423" s="77"/>
    </row>
    <row r="424" spans="3:4" s="73" customFormat="1" x14ac:dyDescent="0.2">
      <c r="C424" s="76"/>
      <c r="D424" s="77"/>
    </row>
    <row r="425" spans="3:4" s="73" customFormat="1" x14ac:dyDescent="0.2">
      <c r="C425" s="76"/>
      <c r="D425" s="77"/>
    </row>
    <row r="426" spans="3:4" s="73" customFormat="1" x14ac:dyDescent="0.2">
      <c r="C426" s="76"/>
      <c r="D426" s="77"/>
    </row>
    <row r="427" spans="3:4" s="73" customFormat="1" x14ac:dyDescent="0.2">
      <c r="C427" s="76"/>
      <c r="D427" s="77"/>
    </row>
    <row r="428" spans="3:4" s="73" customFormat="1" x14ac:dyDescent="0.2">
      <c r="C428" s="76"/>
      <c r="D428" s="77"/>
    </row>
    <row r="429" spans="3:4" s="73" customFormat="1" x14ac:dyDescent="0.2">
      <c r="C429" s="76"/>
      <c r="D429" s="77"/>
    </row>
    <row r="430" spans="3:4" s="73" customFormat="1" x14ac:dyDescent="0.2">
      <c r="C430" s="76"/>
      <c r="D430" s="77"/>
    </row>
    <row r="431" spans="3:4" s="73" customFormat="1" x14ac:dyDescent="0.2">
      <c r="C431" s="76"/>
      <c r="D431" s="77"/>
    </row>
    <row r="432" spans="3:4" s="73" customFormat="1" x14ac:dyDescent="0.2">
      <c r="C432" s="76"/>
      <c r="D432" s="77"/>
    </row>
    <row r="433" spans="3:4" s="73" customFormat="1" x14ac:dyDescent="0.2">
      <c r="C433" s="76"/>
      <c r="D433" s="77"/>
    </row>
    <row r="434" spans="3:4" s="73" customFormat="1" x14ac:dyDescent="0.2">
      <c r="C434" s="76"/>
      <c r="D434" s="77"/>
    </row>
    <row r="435" spans="3:4" s="73" customFormat="1" x14ac:dyDescent="0.2">
      <c r="C435" s="76"/>
      <c r="D435" s="77"/>
    </row>
    <row r="436" spans="3:4" s="73" customFormat="1" x14ac:dyDescent="0.2">
      <c r="C436" s="76"/>
      <c r="D436" s="77"/>
    </row>
    <row r="437" spans="3:4" s="73" customFormat="1" x14ac:dyDescent="0.2">
      <c r="C437" s="76"/>
      <c r="D437" s="77"/>
    </row>
    <row r="438" spans="3:4" s="73" customFormat="1" x14ac:dyDescent="0.2">
      <c r="C438" s="76"/>
      <c r="D438" s="77"/>
    </row>
    <row r="439" spans="3:4" s="73" customFormat="1" x14ac:dyDescent="0.2">
      <c r="C439" s="76"/>
      <c r="D439" s="77"/>
    </row>
    <row r="440" spans="3:4" s="73" customFormat="1" x14ac:dyDescent="0.2">
      <c r="C440" s="76"/>
      <c r="D440" s="77"/>
    </row>
    <row r="441" spans="3:4" s="73" customFormat="1" x14ac:dyDescent="0.2">
      <c r="C441" s="76"/>
      <c r="D441" s="77"/>
    </row>
    <row r="442" spans="3:4" s="73" customFormat="1" x14ac:dyDescent="0.2">
      <c r="C442" s="76"/>
      <c r="D442" s="77"/>
    </row>
    <row r="443" spans="3:4" s="73" customFormat="1" x14ac:dyDescent="0.2">
      <c r="C443" s="76"/>
      <c r="D443" s="77"/>
    </row>
    <row r="444" spans="3:4" s="73" customFormat="1" x14ac:dyDescent="0.2">
      <c r="C444" s="76"/>
      <c r="D444" s="77"/>
    </row>
    <row r="445" spans="3:4" s="73" customFormat="1" x14ac:dyDescent="0.2">
      <c r="C445" s="76"/>
      <c r="D445" s="77"/>
    </row>
    <row r="446" spans="3:4" s="73" customFormat="1" x14ac:dyDescent="0.2">
      <c r="C446" s="76"/>
      <c r="D446" s="77"/>
    </row>
    <row r="447" spans="3:4" s="73" customFormat="1" x14ac:dyDescent="0.2">
      <c r="C447" s="76"/>
      <c r="D447" s="77"/>
    </row>
    <row r="448" spans="3:4" s="73" customFormat="1" x14ac:dyDescent="0.2">
      <c r="C448" s="76"/>
      <c r="D448" s="77"/>
    </row>
    <row r="449" spans="3:4" s="73" customFormat="1" x14ac:dyDescent="0.2">
      <c r="C449" s="76"/>
      <c r="D449" s="77"/>
    </row>
    <row r="450" spans="3:4" s="73" customFormat="1" x14ac:dyDescent="0.2">
      <c r="C450" s="76"/>
      <c r="D450" s="77"/>
    </row>
    <row r="451" spans="3:4" s="73" customFormat="1" x14ac:dyDescent="0.2">
      <c r="C451" s="76"/>
      <c r="D451" s="77"/>
    </row>
    <row r="452" spans="3:4" s="73" customFormat="1" x14ac:dyDescent="0.2">
      <c r="C452" s="76"/>
      <c r="D452" s="77"/>
    </row>
    <row r="453" spans="3:4" s="73" customFormat="1" x14ac:dyDescent="0.2">
      <c r="C453" s="76"/>
      <c r="D453" s="77"/>
    </row>
    <row r="454" spans="3:4" s="73" customFormat="1" x14ac:dyDescent="0.2">
      <c r="C454" s="76"/>
      <c r="D454" s="77"/>
    </row>
    <row r="455" spans="3:4" s="73" customFormat="1" x14ac:dyDescent="0.2">
      <c r="C455" s="76"/>
      <c r="D455" s="77"/>
    </row>
    <row r="456" spans="3:4" s="73" customFormat="1" x14ac:dyDescent="0.2">
      <c r="C456" s="76"/>
      <c r="D456" s="77"/>
    </row>
    <row r="457" spans="3:4" s="73" customFormat="1" x14ac:dyDescent="0.2">
      <c r="C457" s="76"/>
      <c r="D457" s="77"/>
    </row>
    <row r="458" spans="3:4" s="73" customFormat="1" x14ac:dyDescent="0.2">
      <c r="C458" s="76"/>
      <c r="D458" s="77"/>
    </row>
    <row r="459" spans="3:4" s="73" customFormat="1" x14ac:dyDescent="0.2">
      <c r="C459" s="76"/>
      <c r="D459" s="77"/>
    </row>
    <row r="460" spans="3:4" s="73" customFormat="1" x14ac:dyDescent="0.2">
      <c r="C460" s="76"/>
      <c r="D460" s="77"/>
    </row>
    <row r="461" spans="3:4" s="73" customFormat="1" x14ac:dyDescent="0.2">
      <c r="C461" s="76"/>
      <c r="D461" s="77"/>
    </row>
    <row r="462" spans="3:4" s="73" customFormat="1" x14ac:dyDescent="0.2">
      <c r="C462" s="76"/>
      <c r="D462" s="77"/>
    </row>
    <row r="463" spans="3:4" s="73" customFormat="1" x14ac:dyDescent="0.2">
      <c r="C463" s="76"/>
      <c r="D463" s="77"/>
    </row>
    <row r="464" spans="3:4" s="73" customFormat="1" x14ac:dyDescent="0.2">
      <c r="C464" s="76"/>
      <c r="D464" s="77"/>
    </row>
    <row r="465" spans="3:4" s="73" customFormat="1" x14ac:dyDescent="0.2">
      <c r="C465" s="76"/>
      <c r="D465" s="77"/>
    </row>
    <row r="466" spans="3:4" s="73" customFormat="1" x14ac:dyDescent="0.2">
      <c r="C466" s="76"/>
      <c r="D466" s="77"/>
    </row>
    <row r="467" spans="3:4" s="73" customFormat="1" x14ac:dyDescent="0.2">
      <c r="C467" s="76"/>
      <c r="D467" s="77"/>
    </row>
    <row r="468" spans="3:4" s="73" customFormat="1" x14ac:dyDescent="0.2">
      <c r="C468" s="76"/>
      <c r="D468" s="77"/>
    </row>
    <row r="469" spans="3:4" s="73" customFormat="1" x14ac:dyDescent="0.2">
      <c r="C469" s="76"/>
      <c r="D469" s="77"/>
    </row>
    <row r="470" spans="3:4" s="73" customFormat="1" x14ac:dyDescent="0.2">
      <c r="C470" s="76"/>
      <c r="D470" s="77"/>
    </row>
  </sheetData>
  <conditionalFormatting sqref="D15:D16">
    <cfRule type="containsText" dxfId="264" priority="507" operator="containsText" text="HANDS ON:">
      <formula>NOT(ISERROR(SEARCH("HANDS ON:",D15)))</formula>
    </cfRule>
  </conditionalFormatting>
  <conditionalFormatting sqref="D32:D33">
    <cfRule type="containsText" dxfId="263" priority="505" operator="containsText" text="HANDS ON:">
      <formula>NOT(ISERROR(SEARCH("HANDS ON:",D32)))</formula>
    </cfRule>
  </conditionalFormatting>
  <conditionalFormatting sqref="D4">
    <cfRule type="containsText" dxfId="262" priority="502" operator="containsText" text="MID-TERM:">
      <formula>NOT(ISERROR(SEARCH("MID-TERM:",D4)))</formula>
    </cfRule>
    <cfRule type="containsText" dxfId="261" priority="503" operator="containsText" text="QUIZ:">
      <formula>NOT(ISERROR(SEARCH("QUIZ:",D4)))</formula>
    </cfRule>
    <cfRule type="containsText" dxfId="260" priority="504" operator="containsText" text="TEST:">
      <formula>NOT(ISERROR(SEARCH("TEST:",D4)))</formula>
    </cfRule>
  </conditionalFormatting>
  <conditionalFormatting sqref="D51">
    <cfRule type="containsText" dxfId="259" priority="474" operator="containsText" text="HANDS ON:">
      <formula>NOT(ISERROR(SEARCH("HANDS ON:",D51)))</formula>
    </cfRule>
  </conditionalFormatting>
  <conditionalFormatting sqref="D68">
    <cfRule type="containsText" dxfId="258" priority="457" operator="containsText" text="HANDS ON:">
      <formula>NOT(ISERROR(SEARCH("HANDS ON:",D68)))</formula>
    </cfRule>
  </conditionalFormatting>
  <conditionalFormatting sqref="D290">
    <cfRule type="containsText" dxfId="257" priority="254" operator="containsText" text="MID-TERM:">
      <formula>NOT(ISERROR(SEARCH("MID-TERM:",D290)))</formula>
    </cfRule>
    <cfRule type="containsText" dxfId="256" priority="255" operator="containsText" text="QUIZ:">
      <formula>NOT(ISERROR(SEARCH("QUIZ:",D290)))</formula>
    </cfRule>
    <cfRule type="containsText" dxfId="255" priority="256" operator="containsText" text="TEST:">
      <formula>NOT(ISERROR(SEARCH("TEST:",D290)))</formula>
    </cfRule>
  </conditionalFormatting>
  <conditionalFormatting sqref="D293:D294">
    <cfRule type="containsText" dxfId="254" priority="269" operator="containsText" text="HANDS ON:">
      <formula>NOT(ISERROR(SEARCH("HANDS ON:",D293)))</formula>
    </cfRule>
  </conditionalFormatting>
  <conditionalFormatting sqref="D299">
    <cfRule type="containsText" dxfId="253" priority="249" operator="containsText" text="MID-TERM:">
      <formula>NOT(ISERROR(SEARCH("MID-TERM:",D299)))</formula>
    </cfRule>
    <cfRule type="containsText" dxfId="252" priority="250" operator="containsText" text="QUIZ:">
      <formula>NOT(ISERROR(SEARCH("QUIZ:",D299)))</formula>
    </cfRule>
    <cfRule type="containsText" dxfId="251" priority="251" operator="containsText" text="TEST:">
      <formula>NOT(ISERROR(SEARCH("TEST:",D299)))</formula>
    </cfRule>
  </conditionalFormatting>
  <conditionalFormatting sqref="D272">
    <cfRule type="containsText" dxfId="250" priority="286" operator="containsText" text="HANDS ON:">
      <formula>NOT(ISERROR(SEARCH("HANDS ON:",D272)))</formula>
    </cfRule>
  </conditionalFormatting>
  <conditionalFormatting sqref="D291">
    <cfRule type="containsText" dxfId="249" priority="270" operator="containsText" text="HANDS ON:">
      <formula>NOT(ISERROR(SEARCH("HANDS ON:",D291)))</formula>
    </cfRule>
  </conditionalFormatting>
  <conditionalFormatting sqref="D316">
    <cfRule type="containsText" dxfId="248" priority="253" operator="containsText" text="HANDS ON:">
      <formula>NOT(ISERROR(SEARCH("HANDS ON:",D316)))</formula>
    </cfRule>
  </conditionalFormatting>
  <conditionalFormatting sqref="D318:D319">
    <cfRule type="containsText" dxfId="247" priority="252" operator="containsText" text="HANDS ON:">
      <formula>NOT(ISERROR(SEARCH("HANDS ON:",D318)))</formula>
    </cfRule>
  </conditionalFormatting>
  <conditionalFormatting sqref="D303">
    <cfRule type="containsText" dxfId="246" priority="246" operator="containsText" text="MID-TERM:">
      <formula>NOT(ISERROR(SEARCH("MID-TERM:",D303)))</formula>
    </cfRule>
    <cfRule type="containsText" dxfId="245" priority="247" operator="containsText" text="QUIZ:">
      <formula>NOT(ISERROR(SEARCH("QUIZ:",D303)))</formula>
    </cfRule>
    <cfRule type="containsText" dxfId="244" priority="248" operator="containsText" text="TEST:">
      <formula>NOT(ISERROR(SEARCH("TEST:",D303)))</formula>
    </cfRule>
  </conditionalFormatting>
  <conditionalFormatting sqref="D307">
    <cfRule type="containsText" dxfId="243" priority="243" operator="containsText" text="MID-TERM:">
      <formula>NOT(ISERROR(SEARCH("MID-TERM:",D307)))</formula>
    </cfRule>
    <cfRule type="containsText" dxfId="242" priority="244" operator="containsText" text="QUIZ:">
      <formula>NOT(ISERROR(SEARCH("QUIZ:",D307)))</formula>
    </cfRule>
    <cfRule type="containsText" dxfId="241" priority="245" operator="containsText" text="TEST:">
      <formula>NOT(ISERROR(SEARCH("TEST:",D307)))</formula>
    </cfRule>
  </conditionalFormatting>
  <conditionalFormatting sqref="D311">
    <cfRule type="containsText" dxfId="240" priority="240" operator="containsText" text="MID-TERM:">
      <formula>NOT(ISERROR(SEARCH("MID-TERM:",D311)))</formula>
    </cfRule>
    <cfRule type="containsText" dxfId="239" priority="241" operator="containsText" text="QUIZ:">
      <formula>NOT(ISERROR(SEARCH("QUIZ:",D311)))</formula>
    </cfRule>
    <cfRule type="containsText" dxfId="238" priority="242" operator="containsText" text="TEST:">
      <formula>NOT(ISERROR(SEARCH("TEST:",D311)))</formula>
    </cfRule>
  </conditionalFormatting>
  <conditionalFormatting sqref="D315">
    <cfRule type="containsText" dxfId="237" priority="237" operator="containsText" text="MID-TERM:">
      <formula>NOT(ISERROR(SEARCH("MID-TERM:",D315)))</formula>
    </cfRule>
    <cfRule type="containsText" dxfId="236" priority="238" operator="containsText" text="QUIZ:">
      <formula>NOT(ISERROR(SEARCH("QUIZ:",D315)))</formula>
    </cfRule>
    <cfRule type="containsText" dxfId="235" priority="239" operator="containsText" text="TEST:">
      <formula>NOT(ISERROR(SEARCH("TEST:",D315)))</formula>
    </cfRule>
  </conditionalFormatting>
  <conditionalFormatting sqref="D341">
    <cfRule type="containsText" dxfId="234" priority="236" operator="containsText" text="HANDS ON:">
      <formula>NOT(ISERROR(SEARCH("HANDS ON:",D341)))</formula>
    </cfRule>
  </conditionalFormatting>
  <conditionalFormatting sqref="D343:D344">
    <cfRule type="containsText" dxfId="233" priority="235" operator="containsText" text="HANDS ON:">
      <formula>NOT(ISERROR(SEARCH("HANDS ON:",D343)))</formula>
    </cfRule>
  </conditionalFormatting>
  <conditionalFormatting sqref="D324">
    <cfRule type="containsText" dxfId="232" priority="232" operator="containsText" text="MID-TERM:">
      <formula>NOT(ISERROR(SEARCH("MID-TERM:",D324)))</formula>
    </cfRule>
    <cfRule type="containsText" dxfId="231" priority="233" operator="containsText" text="QUIZ:">
      <formula>NOT(ISERROR(SEARCH("QUIZ:",D324)))</formula>
    </cfRule>
    <cfRule type="containsText" dxfId="230" priority="234" operator="containsText" text="TEST:">
      <formula>NOT(ISERROR(SEARCH("TEST:",D324)))</formula>
    </cfRule>
  </conditionalFormatting>
  <conditionalFormatting sqref="D328">
    <cfRule type="containsText" dxfId="229" priority="229" operator="containsText" text="MID-TERM:">
      <formula>NOT(ISERROR(SEARCH("MID-TERM:",D328)))</formula>
    </cfRule>
    <cfRule type="containsText" dxfId="228" priority="230" operator="containsText" text="QUIZ:">
      <formula>NOT(ISERROR(SEARCH("QUIZ:",D328)))</formula>
    </cfRule>
    <cfRule type="containsText" dxfId="227" priority="231" operator="containsText" text="TEST:">
      <formula>NOT(ISERROR(SEARCH("TEST:",D328)))</formula>
    </cfRule>
  </conditionalFormatting>
  <conditionalFormatting sqref="D332">
    <cfRule type="containsText" dxfId="226" priority="226" operator="containsText" text="MID-TERM:">
      <formula>NOT(ISERROR(SEARCH("MID-TERM:",D332)))</formula>
    </cfRule>
    <cfRule type="containsText" dxfId="225" priority="227" operator="containsText" text="QUIZ:">
      <formula>NOT(ISERROR(SEARCH("QUIZ:",D332)))</formula>
    </cfRule>
    <cfRule type="containsText" dxfId="224" priority="228" operator="containsText" text="TEST:">
      <formula>NOT(ISERROR(SEARCH("TEST:",D332)))</formula>
    </cfRule>
  </conditionalFormatting>
  <conditionalFormatting sqref="D336">
    <cfRule type="containsText" dxfId="223" priority="223" operator="containsText" text="MID-TERM:">
      <formula>NOT(ISERROR(SEARCH("MID-TERM:",D336)))</formula>
    </cfRule>
    <cfRule type="containsText" dxfId="222" priority="224" operator="containsText" text="QUIZ:">
      <formula>NOT(ISERROR(SEARCH("QUIZ:",D336)))</formula>
    </cfRule>
    <cfRule type="containsText" dxfId="221" priority="225" operator="containsText" text="TEST:">
      <formula>NOT(ISERROR(SEARCH("TEST:",D336)))</formula>
    </cfRule>
  </conditionalFormatting>
  <conditionalFormatting sqref="D340">
    <cfRule type="containsText" dxfId="220" priority="220" operator="containsText" text="MID-TERM:">
      <formula>NOT(ISERROR(SEARCH("MID-TERM:",D340)))</formula>
    </cfRule>
    <cfRule type="containsText" dxfId="219" priority="221" operator="containsText" text="QUIZ:">
      <formula>NOT(ISERROR(SEARCH("QUIZ:",D340)))</formula>
    </cfRule>
    <cfRule type="containsText" dxfId="218" priority="222" operator="containsText" text="TEST:">
      <formula>NOT(ISERROR(SEARCH("TEST:",D340)))</formula>
    </cfRule>
  </conditionalFormatting>
  <conditionalFormatting sqref="D7">
    <cfRule type="containsText" dxfId="217" priority="217" operator="containsText" text="MID-TERM:">
      <formula>NOT(ISERROR(SEARCH("MID-TERM:",D7)))</formula>
    </cfRule>
    <cfRule type="containsText" dxfId="216" priority="218" operator="containsText" text="QUIZ:">
      <formula>NOT(ISERROR(SEARCH("QUIZ:",D7)))</formula>
    </cfRule>
    <cfRule type="containsText" dxfId="215" priority="219" operator="containsText" text="TEST:">
      <formula>NOT(ISERROR(SEARCH("TEST:",D7)))</formula>
    </cfRule>
  </conditionalFormatting>
  <conditionalFormatting sqref="D10">
    <cfRule type="containsText" dxfId="214" priority="214" operator="containsText" text="MID-TERM:">
      <formula>NOT(ISERROR(SEARCH("MID-TERM:",D10)))</formula>
    </cfRule>
    <cfRule type="containsText" dxfId="213" priority="215" operator="containsText" text="QUIZ:">
      <formula>NOT(ISERROR(SEARCH("QUIZ:",D10)))</formula>
    </cfRule>
    <cfRule type="containsText" dxfId="212" priority="216" operator="containsText" text="TEST:">
      <formula>NOT(ISERROR(SEARCH("TEST:",D10)))</formula>
    </cfRule>
  </conditionalFormatting>
  <conditionalFormatting sqref="D13">
    <cfRule type="containsText" dxfId="211" priority="211" operator="containsText" text="MID-TERM:">
      <formula>NOT(ISERROR(SEARCH("MID-TERM:",D13)))</formula>
    </cfRule>
    <cfRule type="containsText" dxfId="210" priority="212" operator="containsText" text="QUIZ:">
      <formula>NOT(ISERROR(SEARCH("QUIZ:",D13)))</formula>
    </cfRule>
    <cfRule type="containsText" dxfId="209" priority="213" operator="containsText" text="TEST:">
      <formula>NOT(ISERROR(SEARCH("TEST:",D13)))</formula>
    </cfRule>
  </conditionalFormatting>
  <conditionalFormatting sqref="D58">
    <cfRule type="containsText" dxfId="208" priority="179" operator="containsText" text="MID-TERM:">
      <formula>NOT(ISERROR(SEARCH("MID-TERM:",D58)))</formula>
    </cfRule>
    <cfRule type="containsText" dxfId="207" priority="180" operator="containsText" text="QUIZ:">
      <formula>NOT(ISERROR(SEARCH("QUIZ:",D58)))</formula>
    </cfRule>
    <cfRule type="containsText" dxfId="206" priority="181" operator="containsText" text="TEST:">
      <formula>NOT(ISERROR(SEARCH("TEST:",D58)))</formula>
    </cfRule>
  </conditionalFormatting>
  <conditionalFormatting sqref="D24">
    <cfRule type="containsText" dxfId="205" priority="205" operator="containsText" text="MID-TERM:">
      <formula>NOT(ISERROR(SEARCH("MID-TERM:",D24)))</formula>
    </cfRule>
    <cfRule type="containsText" dxfId="204" priority="206" operator="containsText" text="QUIZ:">
      <formula>NOT(ISERROR(SEARCH("QUIZ:",D24)))</formula>
    </cfRule>
    <cfRule type="containsText" dxfId="203" priority="207" operator="containsText" text="TEST:">
      <formula>NOT(ISERROR(SEARCH("TEST:",D24)))</formula>
    </cfRule>
  </conditionalFormatting>
  <conditionalFormatting sqref="D27">
    <cfRule type="containsText" dxfId="202" priority="202" operator="containsText" text="MID-TERM:">
      <formula>NOT(ISERROR(SEARCH("MID-TERM:",D27)))</formula>
    </cfRule>
    <cfRule type="containsText" dxfId="201" priority="203" operator="containsText" text="QUIZ:">
      <formula>NOT(ISERROR(SEARCH("QUIZ:",D27)))</formula>
    </cfRule>
    <cfRule type="containsText" dxfId="200" priority="204" operator="containsText" text="TEST:">
      <formula>NOT(ISERROR(SEARCH("TEST:",D27)))</formula>
    </cfRule>
  </conditionalFormatting>
  <conditionalFormatting sqref="D30">
    <cfRule type="containsText" dxfId="199" priority="199" operator="containsText" text="MID-TERM:">
      <formula>NOT(ISERROR(SEARCH("MID-TERM:",D30)))</formula>
    </cfRule>
    <cfRule type="containsText" dxfId="198" priority="200" operator="containsText" text="QUIZ:">
      <formula>NOT(ISERROR(SEARCH("QUIZ:",D30)))</formula>
    </cfRule>
    <cfRule type="containsText" dxfId="197" priority="201" operator="containsText" text="TEST:">
      <formula>NOT(ISERROR(SEARCH("TEST:",D30)))</formula>
    </cfRule>
  </conditionalFormatting>
  <conditionalFormatting sqref="D21">
    <cfRule type="containsText" dxfId="196" priority="196" operator="containsText" text="MID-TERM:">
      <formula>NOT(ISERROR(SEARCH("MID-TERM:",D21)))</formula>
    </cfRule>
    <cfRule type="containsText" dxfId="195" priority="197" operator="containsText" text="QUIZ:">
      <formula>NOT(ISERROR(SEARCH("QUIZ:",D21)))</formula>
    </cfRule>
    <cfRule type="containsText" dxfId="194" priority="198" operator="containsText" text="TEST:">
      <formula>NOT(ISERROR(SEARCH("TEST:",D21)))</formula>
    </cfRule>
  </conditionalFormatting>
  <conditionalFormatting sqref="D49:D50">
    <cfRule type="containsText" dxfId="193" priority="195" operator="containsText" text="HANDS ON:">
      <formula>NOT(ISERROR(SEARCH("HANDS ON:",D49)))</formula>
    </cfRule>
  </conditionalFormatting>
  <conditionalFormatting sqref="D41">
    <cfRule type="containsText" dxfId="192" priority="192" operator="containsText" text="MID-TERM:">
      <formula>NOT(ISERROR(SEARCH("MID-TERM:",D41)))</formula>
    </cfRule>
    <cfRule type="containsText" dxfId="191" priority="193" operator="containsText" text="QUIZ:">
      <formula>NOT(ISERROR(SEARCH("QUIZ:",D41)))</formula>
    </cfRule>
    <cfRule type="containsText" dxfId="190" priority="194" operator="containsText" text="TEST:">
      <formula>NOT(ISERROR(SEARCH("TEST:",D41)))</formula>
    </cfRule>
  </conditionalFormatting>
  <conditionalFormatting sqref="D44">
    <cfRule type="containsText" dxfId="189" priority="189" operator="containsText" text="MID-TERM:">
      <formula>NOT(ISERROR(SEARCH("MID-TERM:",D44)))</formula>
    </cfRule>
    <cfRule type="containsText" dxfId="188" priority="190" operator="containsText" text="QUIZ:">
      <formula>NOT(ISERROR(SEARCH("QUIZ:",D44)))</formula>
    </cfRule>
    <cfRule type="containsText" dxfId="187" priority="191" operator="containsText" text="TEST:">
      <formula>NOT(ISERROR(SEARCH("TEST:",D44)))</formula>
    </cfRule>
  </conditionalFormatting>
  <conditionalFormatting sqref="D47">
    <cfRule type="containsText" dxfId="186" priority="186" operator="containsText" text="MID-TERM:">
      <formula>NOT(ISERROR(SEARCH("MID-TERM:",D47)))</formula>
    </cfRule>
    <cfRule type="containsText" dxfId="185" priority="187" operator="containsText" text="QUIZ:">
      <formula>NOT(ISERROR(SEARCH("QUIZ:",D47)))</formula>
    </cfRule>
    <cfRule type="containsText" dxfId="184" priority="188" operator="containsText" text="TEST:">
      <formula>NOT(ISERROR(SEARCH("TEST:",D47)))</formula>
    </cfRule>
  </conditionalFormatting>
  <conditionalFormatting sqref="D38">
    <cfRule type="containsText" dxfId="183" priority="183" operator="containsText" text="MID-TERM:">
      <formula>NOT(ISERROR(SEARCH("MID-TERM:",D38)))</formula>
    </cfRule>
    <cfRule type="containsText" dxfId="182" priority="184" operator="containsText" text="QUIZ:">
      <formula>NOT(ISERROR(SEARCH("QUIZ:",D38)))</formula>
    </cfRule>
    <cfRule type="containsText" dxfId="181" priority="185" operator="containsText" text="TEST:">
      <formula>NOT(ISERROR(SEARCH("TEST:",D38)))</formula>
    </cfRule>
  </conditionalFormatting>
  <conditionalFormatting sqref="D66:D67">
    <cfRule type="containsText" dxfId="180" priority="182" operator="containsText" text="HANDS ON:">
      <formula>NOT(ISERROR(SEARCH("HANDS ON:",D66)))</formula>
    </cfRule>
  </conditionalFormatting>
  <conditionalFormatting sqref="D279">
    <cfRule type="containsText" dxfId="179" priority="10" operator="containsText" text="MID-TERM:">
      <formula>NOT(ISERROR(SEARCH("MID-TERM:",D279)))</formula>
    </cfRule>
    <cfRule type="containsText" dxfId="178" priority="11" operator="containsText" text="QUIZ:">
      <formula>NOT(ISERROR(SEARCH("QUIZ:",D279)))</formula>
    </cfRule>
    <cfRule type="containsText" dxfId="177" priority="12" operator="containsText" text="TEST:">
      <formula>NOT(ISERROR(SEARCH("TEST:",D279)))</formula>
    </cfRule>
  </conditionalFormatting>
  <conditionalFormatting sqref="D61">
    <cfRule type="containsText" dxfId="176" priority="176" operator="containsText" text="MID-TERM:">
      <formula>NOT(ISERROR(SEARCH("MID-TERM:",D61)))</formula>
    </cfRule>
    <cfRule type="containsText" dxfId="175" priority="177" operator="containsText" text="QUIZ:">
      <formula>NOT(ISERROR(SEARCH("QUIZ:",D61)))</formula>
    </cfRule>
    <cfRule type="containsText" dxfId="174" priority="178" operator="containsText" text="TEST:">
      <formula>NOT(ISERROR(SEARCH("TEST:",D61)))</formula>
    </cfRule>
  </conditionalFormatting>
  <conditionalFormatting sqref="D64">
    <cfRule type="containsText" dxfId="173" priority="173" operator="containsText" text="MID-TERM:">
      <formula>NOT(ISERROR(SEARCH("MID-TERM:",D64)))</formula>
    </cfRule>
    <cfRule type="containsText" dxfId="172" priority="174" operator="containsText" text="QUIZ:">
      <formula>NOT(ISERROR(SEARCH("QUIZ:",D64)))</formula>
    </cfRule>
    <cfRule type="containsText" dxfId="171" priority="175" operator="containsText" text="TEST:">
      <formula>NOT(ISERROR(SEARCH("TEST:",D64)))</formula>
    </cfRule>
  </conditionalFormatting>
  <conditionalFormatting sqref="D55">
    <cfRule type="containsText" dxfId="170" priority="170" operator="containsText" text="MID-TERM:">
      <formula>NOT(ISERROR(SEARCH("MID-TERM:",D55)))</formula>
    </cfRule>
    <cfRule type="containsText" dxfId="169" priority="171" operator="containsText" text="QUIZ:">
      <formula>NOT(ISERROR(SEARCH("QUIZ:",D55)))</formula>
    </cfRule>
    <cfRule type="containsText" dxfId="168" priority="172" operator="containsText" text="TEST:">
      <formula>NOT(ISERROR(SEARCH("TEST:",D55)))</formula>
    </cfRule>
  </conditionalFormatting>
  <conditionalFormatting sqref="D75">
    <cfRule type="containsText" dxfId="167" priority="166" operator="containsText" text="MID-TERM:">
      <formula>NOT(ISERROR(SEARCH("MID-TERM:",D75)))</formula>
    </cfRule>
    <cfRule type="containsText" dxfId="166" priority="167" operator="containsText" text="QUIZ:">
      <formula>NOT(ISERROR(SEARCH("QUIZ:",D75)))</formula>
    </cfRule>
    <cfRule type="containsText" dxfId="165" priority="168" operator="containsText" text="TEST:">
      <formula>NOT(ISERROR(SEARCH("TEST:",D75)))</formula>
    </cfRule>
  </conditionalFormatting>
  <conditionalFormatting sqref="D83:D84">
    <cfRule type="containsText" dxfId="164" priority="169" operator="containsText" text="HANDS ON:">
      <formula>NOT(ISERROR(SEARCH("HANDS ON:",D83)))</formula>
    </cfRule>
  </conditionalFormatting>
  <conditionalFormatting sqref="D78">
    <cfRule type="containsText" dxfId="163" priority="163" operator="containsText" text="MID-TERM:">
      <formula>NOT(ISERROR(SEARCH("MID-TERM:",D78)))</formula>
    </cfRule>
    <cfRule type="containsText" dxfId="162" priority="164" operator="containsText" text="QUIZ:">
      <formula>NOT(ISERROR(SEARCH("QUIZ:",D78)))</formula>
    </cfRule>
    <cfRule type="containsText" dxfId="161" priority="165" operator="containsText" text="TEST:">
      <formula>NOT(ISERROR(SEARCH("TEST:",D78)))</formula>
    </cfRule>
  </conditionalFormatting>
  <conditionalFormatting sqref="D81">
    <cfRule type="containsText" dxfId="160" priority="160" operator="containsText" text="MID-TERM:">
      <formula>NOT(ISERROR(SEARCH("MID-TERM:",D81)))</formula>
    </cfRule>
    <cfRule type="containsText" dxfId="159" priority="161" operator="containsText" text="QUIZ:">
      <formula>NOT(ISERROR(SEARCH("QUIZ:",D81)))</formula>
    </cfRule>
    <cfRule type="containsText" dxfId="158" priority="162" operator="containsText" text="TEST:">
      <formula>NOT(ISERROR(SEARCH("TEST:",D81)))</formula>
    </cfRule>
  </conditionalFormatting>
  <conditionalFormatting sqref="D72">
    <cfRule type="containsText" dxfId="157" priority="157" operator="containsText" text="MID-TERM:">
      <formula>NOT(ISERROR(SEARCH("MID-TERM:",D72)))</formula>
    </cfRule>
    <cfRule type="containsText" dxfId="156" priority="158" operator="containsText" text="QUIZ:">
      <formula>NOT(ISERROR(SEARCH("QUIZ:",D72)))</formula>
    </cfRule>
    <cfRule type="containsText" dxfId="155" priority="159" operator="containsText" text="TEST:">
      <formula>NOT(ISERROR(SEARCH("TEST:",D72)))</formula>
    </cfRule>
  </conditionalFormatting>
  <conditionalFormatting sqref="D92">
    <cfRule type="containsText" dxfId="154" priority="153" operator="containsText" text="MID-TERM:">
      <formula>NOT(ISERROR(SEARCH("MID-TERM:",D92)))</formula>
    </cfRule>
    <cfRule type="containsText" dxfId="153" priority="154" operator="containsText" text="QUIZ:">
      <formula>NOT(ISERROR(SEARCH("QUIZ:",D92)))</formula>
    </cfRule>
    <cfRule type="containsText" dxfId="152" priority="155" operator="containsText" text="TEST:">
      <formula>NOT(ISERROR(SEARCH("TEST:",D92)))</formula>
    </cfRule>
  </conditionalFormatting>
  <conditionalFormatting sqref="D100:D101">
    <cfRule type="containsText" dxfId="151" priority="156" operator="containsText" text="HANDS ON:">
      <formula>NOT(ISERROR(SEARCH("HANDS ON:",D100)))</formula>
    </cfRule>
  </conditionalFormatting>
  <conditionalFormatting sqref="D95">
    <cfRule type="containsText" dxfId="150" priority="150" operator="containsText" text="MID-TERM:">
      <formula>NOT(ISERROR(SEARCH("MID-TERM:",D95)))</formula>
    </cfRule>
    <cfRule type="containsText" dxfId="149" priority="151" operator="containsText" text="QUIZ:">
      <formula>NOT(ISERROR(SEARCH("QUIZ:",D95)))</formula>
    </cfRule>
    <cfRule type="containsText" dxfId="148" priority="152" operator="containsText" text="TEST:">
      <formula>NOT(ISERROR(SEARCH("TEST:",D95)))</formula>
    </cfRule>
  </conditionalFormatting>
  <conditionalFormatting sqref="D98">
    <cfRule type="containsText" dxfId="147" priority="147" operator="containsText" text="MID-TERM:">
      <formula>NOT(ISERROR(SEARCH("MID-TERM:",D98)))</formula>
    </cfRule>
    <cfRule type="containsText" dxfId="146" priority="148" operator="containsText" text="QUIZ:">
      <formula>NOT(ISERROR(SEARCH("QUIZ:",D98)))</formula>
    </cfRule>
    <cfRule type="containsText" dxfId="145" priority="149" operator="containsText" text="TEST:">
      <formula>NOT(ISERROR(SEARCH("TEST:",D98)))</formula>
    </cfRule>
  </conditionalFormatting>
  <conditionalFormatting sqref="D89">
    <cfRule type="containsText" dxfId="144" priority="144" operator="containsText" text="MID-TERM:">
      <formula>NOT(ISERROR(SEARCH("MID-TERM:",D89)))</formula>
    </cfRule>
    <cfRule type="containsText" dxfId="143" priority="145" operator="containsText" text="QUIZ:">
      <formula>NOT(ISERROR(SEARCH("QUIZ:",D89)))</formula>
    </cfRule>
    <cfRule type="containsText" dxfId="142" priority="146" operator="containsText" text="TEST:">
      <formula>NOT(ISERROR(SEARCH("TEST:",D89)))</formula>
    </cfRule>
  </conditionalFormatting>
  <conditionalFormatting sqref="D109">
    <cfRule type="containsText" dxfId="141" priority="140" operator="containsText" text="MID-TERM:">
      <formula>NOT(ISERROR(SEARCH("MID-TERM:",D109)))</formula>
    </cfRule>
    <cfRule type="containsText" dxfId="140" priority="141" operator="containsText" text="QUIZ:">
      <formula>NOT(ISERROR(SEARCH("QUIZ:",D109)))</formula>
    </cfRule>
    <cfRule type="containsText" dxfId="139" priority="142" operator="containsText" text="TEST:">
      <formula>NOT(ISERROR(SEARCH("TEST:",D109)))</formula>
    </cfRule>
  </conditionalFormatting>
  <conditionalFormatting sqref="D117:D118">
    <cfRule type="containsText" dxfId="138" priority="143" operator="containsText" text="HANDS ON:">
      <formula>NOT(ISERROR(SEARCH("HANDS ON:",D117)))</formula>
    </cfRule>
  </conditionalFormatting>
  <conditionalFormatting sqref="D112">
    <cfRule type="containsText" dxfId="137" priority="137" operator="containsText" text="MID-TERM:">
      <formula>NOT(ISERROR(SEARCH("MID-TERM:",D112)))</formula>
    </cfRule>
    <cfRule type="containsText" dxfId="136" priority="138" operator="containsText" text="QUIZ:">
      <formula>NOT(ISERROR(SEARCH("QUIZ:",D112)))</formula>
    </cfRule>
    <cfRule type="containsText" dxfId="135" priority="139" operator="containsText" text="TEST:">
      <formula>NOT(ISERROR(SEARCH("TEST:",D112)))</formula>
    </cfRule>
  </conditionalFormatting>
  <conditionalFormatting sqref="D115">
    <cfRule type="containsText" dxfId="134" priority="134" operator="containsText" text="MID-TERM:">
      <formula>NOT(ISERROR(SEARCH("MID-TERM:",D115)))</formula>
    </cfRule>
    <cfRule type="containsText" dxfId="133" priority="135" operator="containsText" text="QUIZ:">
      <formula>NOT(ISERROR(SEARCH("QUIZ:",D115)))</formula>
    </cfRule>
    <cfRule type="containsText" dxfId="132" priority="136" operator="containsText" text="TEST:">
      <formula>NOT(ISERROR(SEARCH("TEST:",D115)))</formula>
    </cfRule>
  </conditionalFormatting>
  <conditionalFormatting sqref="D106">
    <cfRule type="containsText" dxfId="131" priority="131" operator="containsText" text="MID-TERM:">
      <formula>NOT(ISERROR(SEARCH("MID-TERM:",D106)))</formula>
    </cfRule>
    <cfRule type="containsText" dxfId="130" priority="132" operator="containsText" text="QUIZ:">
      <formula>NOT(ISERROR(SEARCH("QUIZ:",D106)))</formula>
    </cfRule>
    <cfRule type="containsText" dxfId="129" priority="133" operator="containsText" text="TEST:">
      <formula>NOT(ISERROR(SEARCH("TEST:",D106)))</formula>
    </cfRule>
  </conditionalFormatting>
  <conditionalFormatting sqref="D126">
    <cfRule type="containsText" dxfId="128" priority="127" operator="containsText" text="MID-TERM:">
      <formula>NOT(ISERROR(SEARCH("MID-TERM:",D126)))</formula>
    </cfRule>
    <cfRule type="containsText" dxfId="127" priority="128" operator="containsText" text="QUIZ:">
      <formula>NOT(ISERROR(SEARCH("QUIZ:",D126)))</formula>
    </cfRule>
    <cfRule type="containsText" dxfId="126" priority="129" operator="containsText" text="TEST:">
      <formula>NOT(ISERROR(SEARCH("TEST:",D126)))</formula>
    </cfRule>
  </conditionalFormatting>
  <conditionalFormatting sqref="D134:D135">
    <cfRule type="containsText" dxfId="125" priority="130" operator="containsText" text="HANDS ON:">
      <formula>NOT(ISERROR(SEARCH("HANDS ON:",D134)))</formula>
    </cfRule>
  </conditionalFormatting>
  <conditionalFormatting sqref="D129">
    <cfRule type="containsText" dxfId="124" priority="124" operator="containsText" text="MID-TERM:">
      <formula>NOT(ISERROR(SEARCH("MID-TERM:",D129)))</formula>
    </cfRule>
    <cfRule type="containsText" dxfId="123" priority="125" operator="containsText" text="QUIZ:">
      <formula>NOT(ISERROR(SEARCH("QUIZ:",D129)))</formula>
    </cfRule>
    <cfRule type="containsText" dxfId="122" priority="126" operator="containsText" text="TEST:">
      <formula>NOT(ISERROR(SEARCH("TEST:",D129)))</formula>
    </cfRule>
  </conditionalFormatting>
  <conditionalFormatting sqref="D132">
    <cfRule type="containsText" dxfId="121" priority="121" operator="containsText" text="MID-TERM:">
      <formula>NOT(ISERROR(SEARCH("MID-TERM:",D132)))</formula>
    </cfRule>
    <cfRule type="containsText" dxfId="120" priority="122" operator="containsText" text="QUIZ:">
      <formula>NOT(ISERROR(SEARCH("QUIZ:",D132)))</formula>
    </cfRule>
    <cfRule type="containsText" dxfId="119" priority="123" operator="containsText" text="TEST:">
      <formula>NOT(ISERROR(SEARCH("TEST:",D132)))</formula>
    </cfRule>
  </conditionalFormatting>
  <conditionalFormatting sqref="D123">
    <cfRule type="containsText" dxfId="118" priority="118" operator="containsText" text="MID-TERM:">
      <formula>NOT(ISERROR(SEARCH("MID-TERM:",D123)))</formula>
    </cfRule>
    <cfRule type="containsText" dxfId="117" priority="119" operator="containsText" text="QUIZ:">
      <formula>NOT(ISERROR(SEARCH("QUIZ:",D123)))</formula>
    </cfRule>
    <cfRule type="containsText" dxfId="116" priority="120" operator="containsText" text="TEST:">
      <formula>NOT(ISERROR(SEARCH("TEST:",D123)))</formula>
    </cfRule>
  </conditionalFormatting>
  <conditionalFormatting sqref="D143">
    <cfRule type="containsText" dxfId="115" priority="114" operator="containsText" text="MID-TERM:">
      <formula>NOT(ISERROR(SEARCH("MID-TERM:",D143)))</formula>
    </cfRule>
    <cfRule type="containsText" dxfId="114" priority="115" operator="containsText" text="QUIZ:">
      <formula>NOT(ISERROR(SEARCH("QUIZ:",D143)))</formula>
    </cfRule>
    <cfRule type="containsText" dxfId="113" priority="116" operator="containsText" text="TEST:">
      <formula>NOT(ISERROR(SEARCH("TEST:",D143)))</formula>
    </cfRule>
  </conditionalFormatting>
  <conditionalFormatting sqref="D151:D152">
    <cfRule type="containsText" dxfId="112" priority="117" operator="containsText" text="HANDS ON:">
      <formula>NOT(ISERROR(SEARCH("HANDS ON:",D151)))</formula>
    </cfRule>
  </conditionalFormatting>
  <conditionalFormatting sqref="D146">
    <cfRule type="containsText" dxfId="111" priority="111" operator="containsText" text="MID-TERM:">
      <formula>NOT(ISERROR(SEARCH("MID-TERM:",D146)))</formula>
    </cfRule>
    <cfRule type="containsText" dxfId="110" priority="112" operator="containsText" text="QUIZ:">
      <formula>NOT(ISERROR(SEARCH("QUIZ:",D146)))</formula>
    </cfRule>
    <cfRule type="containsText" dxfId="109" priority="113" operator="containsText" text="TEST:">
      <formula>NOT(ISERROR(SEARCH("TEST:",D146)))</formula>
    </cfRule>
  </conditionalFormatting>
  <conditionalFormatting sqref="D149">
    <cfRule type="containsText" dxfId="108" priority="108" operator="containsText" text="MID-TERM:">
      <formula>NOT(ISERROR(SEARCH("MID-TERM:",D149)))</formula>
    </cfRule>
    <cfRule type="containsText" dxfId="107" priority="109" operator="containsText" text="QUIZ:">
      <formula>NOT(ISERROR(SEARCH("QUIZ:",D149)))</formula>
    </cfRule>
    <cfRule type="containsText" dxfId="106" priority="110" operator="containsText" text="TEST:">
      <formula>NOT(ISERROR(SEARCH("TEST:",D149)))</formula>
    </cfRule>
  </conditionalFormatting>
  <conditionalFormatting sqref="D140">
    <cfRule type="containsText" dxfId="105" priority="105" operator="containsText" text="MID-TERM:">
      <formula>NOT(ISERROR(SEARCH("MID-TERM:",D140)))</formula>
    </cfRule>
    <cfRule type="containsText" dxfId="104" priority="106" operator="containsText" text="QUIZ:">
      <formula>NOT(ISERROR(SEARCH("QUIZ:",D140)))</formula>
    </cfRule>
    <cfRule type="containsText" dxfId="103" priority="107" operator="containsText" text="TEST:">
      <formula>NOT(ISERROR(SEARCH("TEST:",D140)))</formula>
    </cfRule>
  </conditionalFormatting>
  <conditionalFormatting sqref="D160">
    <cfRule type="containsText" dxfId="102" priority="101" operator="containsText" text="MID-TERM:">
      <formula>NOT(ISERROR(SEARCH("MID-TERM:",D160)))</formula>
    </cfRule>
    <cfRule type="containsText" dxfId="101" priority="102" operator="containsText" text="QUIZ:">
      <formula>NOT(ISERROR(SEARCH("QUIZ:",D160)))</formula>
    </cfRule>
    <cfRule type="containsText" dxfId="100" priority="103" operator="containsText" text="TEST:">
      <formula>NOT(ISERROR(SEARCH("TEST:",D160)))</formula>
    </cfRule>
  </conditionalFormatting>
  <conditionalFormatting sqref="D168:D169">
    <cfRule type="containsText" dxfId="99" priority="104" operator="containsText" text="HANDS ON:">
      <formula>NOT(ISERROR(SEARCH("HANDS ON:",D168)))</formula>
    </cfRule>
  </conditionalFormatting>
  <conditionalFormatting sqref="D163">
    <cfRule type="containsText" dxfId="98" priority="98" operator="containsText" text="MID-TERM:">
      <formula>NOT(ISERROR(SEARCH("MID-TERM:",D163)))</formula>
    </cfRule>
    <cfRule type="containsText" dxfId="97" priority="99" operator="containsText" text="QUIZ:">
      <formula>NOT(ISERROR(SEARCH("QUIZ:",D163)))</formula>
    </cfRule>
    <cfRule type="containsText" dxfId="96" priority="100" operator="containsText" text="TEST:">
      <formula>NOT(ISERROR(SEARCH("TEST:",D163)))</formula>
    </cfRule>
  </conditionalFormatting>
  <conditionalFormatting sqref="D166">
    <cfRule type="containsText" dxfId="95" priority="95" operator="containsText" text="MID-TERM:">
      <formula>NOT(ISERROR(SEARCH("MID-TERM:",D166)))</formula>
    </cfRule>
    <cfRule type="containsText" dxfId="94" priority="96" operator="containsText" text="QUIZ:">
      <formula>NOT(ISERROR(SEARCH("QUIZ:",D166)))</formula>
    </cfRule>
    <cfRule type="containsText" dxfId="93" priority="97" operator="containsText" text="TEST:">
      <formula>NOT(ISERROR(SEARCH("TEST:",D166)))</formula>
    </cfRule>
  </conditionalFormatting>
  <conditionalFormatting sqref="D157">
    <cfRule type="containsText" dxfId="92" priority="92" operator="containsText" text="MID-TERM:">
      <formula>NOT(ISERROR(SEARCH("MID-TERM:",D157)))</formula>
    </cfRule>
    <cfRule type="containsText" dxfId="91" priority="93" operator="containsText" text="QUIZ:">
      <formula>NOT(ISERROR(SEARCH("QUIZ:",D157)))</formula>
    </cfRule>
    <cfRule type="containsText" dxfId="90" priority="94" operator="containsText" text="TEST:">
      <formula>NOT(ISERROR(SEARCH("TEST:",D157)))</formula>
    </cfRule>
  </conditionalFormatting>
  <conditionalFormatting sqref="D177">
    <cfRule type="containsText" dxfId="89" priority="88" operator="containsText" text="MID-TERM:">
      <formula>NOT(ISERROR(SEARCH("MID-TERM:",D177)))</formula>
    </cfRule>
    <cfRule type="containsText" dxfId="88" priority="89" operator="containsText" text="QUIZ:">
      <formula>NOT(ISERROR(SEARCH("QUIZ:",D177)))</formula>
    </cfRule>
    <cfRule type="containsText" dxfId="87" priority="90" operator="containsText" text="TEST:">
      <formula>NOT(ISERROR(SEARCH("TEST:",D177)))</formula>
    </cfRule>
  </conditionalFormatting>
  <conditionalFormatting sqref="D185:D186">
    <cfRule type="containsText" dxfId="86" priority="91" operator="containsText" text="HANDS ON:">
      <formula>NOT(ISERROR(SEARCH("HANDS ON:",D185)))</formula>
    </cfRule>
  </conditionalFormatting>
  <conditionalFormatting sqref="D180">
    <cfRule type="containsText" dxfId="85" priority="85" operator="containsText" text="MID-TERM:">
      <formula>NOT(ISERROR(SEARCH("MID-TERM:",D180)))</formula>
    </cfRule>
    <cfRule type="containsText" dxfId="84" priority="86" operator="containsText" text="QUIZ:">
      <formula>NOT(ISERROR(SEARCH("QUIZ:",D180)))</formula>
    </cfRule>
    <cfRule type="containsText" dxfId="83" priority="87" operator="containsText" text="TEST:">
      <formula>NOT(ISERROR(SEARCH("TEST:",D180)))</formula>
    </cfRule>
  </conditionalFormatting>
  <conditionalFormatting sqref="D183">
    <cfRule type="containsText" dxfId="82" priority="82" operator="containsText" text="MID-TERM:">
      <formula>NOT(ISERROR(SEARCH("MID-TERM:",D183)))</formula>
    </cfRule>
    <cfRule type="containsText" dxfId="81" priority="83" operator="containsText" text="QUIZ:">
      <formula>NOT(ISERROR(SEARCH("QUIZ:",D183)))</formula>
    </cfRule>
    <cfRule type="containsText" dxfId="80" priority="84" operator="containsText" text="TEST:">
      <formula>NOT(ISERROR(SEARCH("TEST:",D183)))</formula>
    </cfRule>
  </conditionalFormatting>
  <conditionalFormatting sqref="D174">
    <cfRule type="containsText" dxfId="79" priority="79" operator="containsText" text="MID-TERM:">
      <formula>NOT(ISERROR(SEARCH("MID-TERM:",D174)))</formula>
    </cfRule>
    <cfRule type="containsText" dxfId="78" priority="80" operator="containsText" text="QUIZ:">
      <formula>NOT(ISERROR(SEARCH("QUIZ:",D174)))</formula>
    </cfRule>
    <cfRule type="containsText" dxfId="77" priority="81" operator="containsText" text="TEST:">
      <formula>NOT(ISERROR(SEARCH("TEST:",D174)))</formula>
    </cfRule>
  </conditionalFormatting>
  <conditionalFormatting sqref="D194">
    <cfRule type="containsText" dxfId="76" priority="75" operator="containsText" text="MID-TERM:">
      <formula>NOT(ISERROR(SEARCH("MID-TERM:",D194)))</formula>
    </cfRule>
    <cfRule type="containsText" dxfId="75" priority="76" operator="containsText" text="QUIZ:">
      <formula>NOT(ISERROR(SEARCH("QUIZ:",D194)))</formula>
    </cfRule>
    <cfRule type="containsText" dxfId="74" priority="77" operator="containsText" text="TEST:">
      <formula>NOT(ISERROR(SEARCH("TEST:",D194)))</formula>
    </cfRule>
  </conditionalFormatting>
  <conditionalFormatting sqref="D202:D203">
    <cfRule type="containsText" dxfId="73" priority="78" operator="containsText" text="HANDS ON:">
      <formula>NOT(ISERROR(SEARCH("HANDS ON:",D202)))</formula>
    </cfRule>
  </conditionalFormatting>
  <conditionalFormatting sqref="D197">
    <cfRule type="containsText" dxfId="72" priority="72" operator="containsText" text="MID-TERM:">
      <formula>NOT(ISERROR(SEARCH("MID-TERM:",D197)))</formula>
    </cfRule>
    <cfRule type="containsText" dxfId="71" priority="73" operator="containsText" text="QUIZ:">
      <formula>NOT(ISERROR(SEARCH("QUIZ:",D197)))</formula>
    </cfRule>
    <cfRule type="containsText" dxfId="70" priority="74" operator="containsText" text="TEST:">
      <formula>NOT(ISERROR(SEARCH("TEST:",D197)))</formula>
    </cfRule>
  </conditionalFormatting>
  <conditionalFormatting sqref="D200">
    <cfRule type="containsText" dxfId="69" priority="69" operator="containsText" text="MID-TERM:">
      <formula>NOT(ISERROR(SEARCH("MID-TERM:",D200)))</formula>
    </cfRule>
    <cfRule type="containsText" dxfId="68" priority="70" operator="containsText" text="QUIZ:">
      <formula>NOT(ISERROR(SEARCH("QUIZ:",D200)))</formula>
    </cfRule>
    <cfRule type="containsText" dxfId="67" priority="71" operator="containsText" text="TEST:">
      <formula>NOT(ISERROR(SEARCH("TEST:",D200)))</formula>
    </cfRule>
  </conditionalFormatting>
  <conditionalFormatting sqref="D191">
    <cfRule type="containsText" dxfId="66" priority="66" operator="containsText" text="MID-TERM:">
      <formula>NOT(ISERROR(SEARCH("MID-TERM:",D191)))</formula>
    </cfRule>
    <cfRule type="containsText" dxfId="65" priority="67" operator="containsText" text="QUIZ:">
      <formula>NOT(ISERROR(SEARCH("QUIZ:",D191)))</formula>
    </cfRule>
    <cfRule type="containsText" dxfId="64" priority="68" operator="containsText" text="TEST:">
      <formula>NOT(ISERROR(SEARCH("TEST:",D191)))</formula>
    </cfRule>
  </conditionalFormatting>
  <conditionalFormatting sqref="D211">
    <cfRule type="containsText" dxfId="63" priority="62" operator="containsText" text="MID-TERM:">
      <formula>NOT(ISERROR(SEARCH("MID-TERM:",D211)))</formula>
    </cfRule>
    <cfRule type="containsText" dxfId="62" priority="63" operator="containsText" text="QUIZ:">
      <formula>NOT(ISERROR(SEARCH("QUIZ:",D211)))</formula>
    </cfRule>
    <cfRule type="containsText" dxfId="61" priority="64" operator="containsText" text="TEST:">
      <formula>NOT(ISERROR(SEARCH("TEST:",D211)))</formula>
    </cfRule>
  </conditionalFormatting>
  <conditionalFormatting sqref="D219:D220">
    <cfRule type="containsText" dxfId="60" priority="65" operator="containsText" text="HANDS ON:">
      <formula>NOT(ISERROR(SEARCH("HANDS ON:",D219)))</formula>
    </cfRule>
  </conditionalFormatting>
  <conditionalFormatting sqref="D214">
    <cfRule type="containsText" dxfId="59" priority="59" operator="containsText" text="MID-TERM:">
      <formula>NOT(ISERROR(SEARCH("MID-TERM:",D214)))</formula>
    </cfRule>
    <cfRule type="containsText" dxfId="58" priority="60" operator="containsText" text="QUIZ:">
      <formula>NOT(ISERROR(SEARCH("QUIZ:",D214)))</formula>
    </cfRule>
    <cfRule type="containsText" dxfId="57" priority="61" operator="containsText" text="TEST:">
      <formula>NOT(ISERROR(SEARCH("TEST:",D214)))</formula>
    </cfRule>
  </conditionalFormatting>
  <conditionalFormatting sqref="D217">
    <cfRule type="containsText" dxfId="56" priority="56" operator="containsText" text="MID-TERM:">
      <formula>NOT(ISERROR(SEARCH("MID-TERM:",D217)))</formula>
    </cfRule>
    <cfRule type="containsText" dxfId="55" priority="57" operator="containsText" text="QUIZ:">
      <formula>NOT(ISERROR(SEARCH("QUIZ:",D217)))</formula>
    </cfRule>
    <cfRule type="containsText" dxfId="54" priority="58" operator="containsText" text="TEST:">
      <formula>NOT(ISERROR(SEARCH("TEST:",D217)))</formula>
    </cfRule>
  </conditionalFormatting>
  <conditionalFormatting sqref="D208">
    <cfRule type="containsText" dxfId="53" priority="53" operator="containsText" text="MID-TERM:">
      <formula>NOT(ISERROR(SEARCH("MID-TERM:",D208)))</formula>
    </cfRule>
    <cfRule type="containsText" dxfId="52" priority="54" operator="containsText" text="QUIZ:">
      <formula>NOT(ISERROR(SEARCH("QUIZ:",D208)))</formula>
    </cfRule>
    <cfRule type="containsText" dxfId="51" priority="55" operator="containsText" text="TEST:">
      <formula>NOT(ISERROR(SEARCH("TEST:",D208)))</formula>
    </cfRule>
  </conditionalFormatting>
  <conditionalFormatting sqref="D228">
    <cfRule type="containsText" dxfId="50" priority="49" operator="containsText" text="MID-TERM:">
      <formula>NOT(ISERROR(SEARCH("MID-TERM:",D228)))</formula>
    </cfRule>
    <cfRule type="containsText" dxfId="49" priority="50" operator="containsText" text="QUIZ:">
      <formula>NOT(ISERROR(SEARCH("QUIZ:",D228)))</formula>
    </cfRule>
    <cfRule type="containsText" dxfId="48" priority="51" operator="containsText" text="TEST:">
      <formula>NOT(ISERROR(SEARCH("TEST:",D228)))</formula>
    </cfRule>
  </conditionalFormatting>
  <conditionalFormatting sqref="D236:D237">
    <cfRule type="containsText" dxfId="47" priority="52" operator="containsText" text="HANDS ON:">
      <formula>NOT(ISERROR(SEARCH("HANDS ON:",D236)))</formula>
    </cfRule>
  </conditionalFormatting>
  <conditionalFormatting sqref="D231">
    <cfRule type="containsText" dxfId="46" priority="46" operator="containsText" text="MID-TERM:">
      <formula>NOT(ISERROR(SEARCH("MID-TERM:",D231)))</formula>
    </cfRule>
    <cfRule type="containsText" dxfId="45" priority="47" operator="containsText" text="QUIZ:">
      <formula>NOT(ISERROR(SEARCH("QUIZ:",D231)))</formula>
    </cfRule>
    <cfRule type="containsText" dxfId="44" priority="48" operator="containsText" text="TEST:">
      <formula>NOT(ISERROR(SEARCH("TEST:",D231)))</formula>
    </cfRule>
  </conditionalFormatting>
  <conditionalFormatting sqref="D234">
    <cfRule type="containsText" dxfId="43" priority="43" operator="containsText" text="MID-TERM:">
      <formula>NOT(ISERROR(SEARCH("MID-TERM:",D234)))</formula>
    </cfRule>
    <cfRule type="containsText" dxfId="42" priority="44" operator="containsText" text="QUIZ:">
      <formula>NOT(ISERROR(SEARCH("QUIZ:",D234)))</formula>
    </cfRule>
    <cfRule type="containsText" dxfId="41" priority="45" operator="containsText" text="TEST:">
      <formula>NOT(ISERROR(SEARCH("TEST:",D234)))</formula>
    </cfRule>
  </conditionalFormatting>
  <conditionalFormatting sqref="D225">
    <cfRule type="containsText" dxfId="40" priority="40" operator="containsText" text="MID-TERM:">
      <formula>NOT(ISERROR(SEARCH("MID-TERM:",D225)))</formula>
    </cfRule>
    <cfRule type="containsText" dxfId="39" priority="41" operator="containsText" text="QUIZ:">
      <formula>NOT(ISERROR(SEARCH("QUIZ:",D225)))</formula>
    </cfRule>
    <cfRule type="containsText" dxfId="38" priority="42" operator="containsText" text="TEST:">
      <formula>NOT(ISERROR(SEARCH("TEST:",D225)))</formula>
    </cfRule>
  </conditionalFormatting>
  <conditionalFormatting sqref="D245">
    <cfRule type="containsText" dxfId="37" priority="36" operator="containsText" text="MID-TERM:">
      <formula>NOT(ISERROR(SEARCH("MID-TERM:",D245)))</formula>
    </cfRule>
    <cfRule type="containsText" dxfId="36" priority="37" operator="containsText" text="QUIZ:">
      <formula>NOT(ISERROR(SEARCH("QUIZ:",D245)))</formula>
    </cfRule>
    <cfRule type="containsText" dxfId="35" priority="38" operator="containsText" text="TEST:">
      <formula>NOT(ISERROR(SEARCH("TEST:",D245)))</formula>
    </cfRule>
  </conditionalFormatting>
  <conditionalFormatting sqref="D253:D254">
    <cfRule type="containsText" dxfId="34" priority="39" operator="containsText" text="HANDS ON:">
      <formula>NOT(ISERROR(SEARCH("HANDS ON:",D253)))</formula>
    </cfRule>
  </conditionalFormatting>
  <conditionalFormatting sqref="D248">
    <cfRule type="containsText" dxfId="33" priority="33" operator="containsText" text="MID-TERM:">
      <formula>NOT(ISERROR(SEARCH("MID-TERM:",D248)))</formula>
    </cfRule>
    <cfRule type="containsText" dxfId="32" priority="34" operator="containsText" text="QUIZ:">
      <formula>NOT(ISERROR(SEARCH("QUIZ:",D248)))</formula>
    </cfRule>
    <cfRule type="containsText" dxfId="31" priority="35" operator="containsText" text="TEST:">
      <formula>NOT(ISERROR(SEARCH("TEST:",D248)))</formula>
    </cfRule>
  </conditionalFormatting>
  <conditionalFormatting sqref="D251">
    <cfRule type="containsText" dxfId="30" priority="30" operator="containsText" text="MID-TERM:">
      <formula>NOT(ISERROR(SEARCH("MID-TERM:",D251)))</formula>
    </cfRule>
    <cfRule type="containsText" dxfId="29" priority="31" operator="containsText" text="QUIZ:">
      <formula>NOT(ISERROR(SEARCH("QUIZ:",D251)))</formula>
    </cfRule>
    <cfRule type="containsText" dxfId="28" priority="32" operator="containsText" text="TEST:">
      <formula>NOT(ISERROR(SEARCH("TEST:",D251)))</formula>
    </cfRule>
  </conditionalFormatting>
  <conditionalFormatting sqref="D242">
    <cfRule type="containsText" dxfId="27" priority="27" operator="containsText" text="MID-TERM:">
      <formula>NOT(ISERROR(SEARCH("MID-TERM:",D242)))</formula>
    </cfRule>
    <cfRule type="containsText" dxfId="26" priority="28" operator="containsText" text="QUIZ:">
      <formula>NOT(ISERROR(SEARCH("QUIZ:",D242)))</formula>
    </cfRule>
    <cfRule type="containsText" dxfId="25" priority="29" operator="containsText" text="TEST:">
      <formula>NOT(ISERROR(SEARCH("TEST:",D242)))</formula>
    </cfRule>
  </conditionalFormatting>
  <conditionalFormatting sqref="D262">
    <cfRule type="containsText" dxfId="24" priority="23" operator="containsText" text="MID-TERM:">
      <formula>NOT(ISERROR(SEARCH("MID-TERM:",D262)))</formula>
    </cfRule>
    <cfRule type="containsText" dxfId="23" priority="24" operator="containsText" text="QUIZ:">
      <formula>NOT(ISERROR(SEARCH("QUIZ:",D262)))</formula>
    </cfRule>
    <cfRule type="containsText" dxfId="22" priority="25" operator="containsText" text="TEST:">
      <formula>NOT(ISERROR(SEARCH("TEST:",D262)))</formula>
    </cfRule>
  </conditionalFormatting>
  <conditionalFormatting sqref="D270:D271">
    <cfRule type="containsText" dxfId="21" priority="26" operator="containsText" text="HANDS ON:">
      <formula>NOT(ISERROR(SEARCH("HANDS ON:",D270)))</formula>
    </cfRule>
  </conditionalFormatting>
  <conditionalFormatting sqref="D265">
    <cfRule type="containsText" dxfId="20" priority="20" operator="containsText" text="MID-TERM:">
      <formula>NOT(ISERROR(SEARCH("MID-TERM:",D265)))</formula>
    </cfRule>
    <cfRule type="containsText" dxfId="19" priority="21" operator="containsText" text="QUIZ:">
      <formula>NOT(ISERROR(SEARCH("QUIZ:",D265)))</formula>
    </cfRule>
    <cfRule type="containsText" dxfId="18" priority="22" operator="containsText" text="TEST:">
      <formula>NOT(ISERROR(SEARCH("TEST:",D265)))</formula>
    </cfRule>
  </conditionalFormatting>
  <conditionalFormatting sqref="D268">
    <cfRule type="containsText" dxfId="17" priority="17" operator="containsText" text="MID-TERM:">
      <formula>NOT(ISERROR(SEARCH("MID-TERM:",D268)))</formula>
    </cfRule>
    <cfRule type="containsText" dxfId="16" priority="18" operator="containsText" text="QUIZ:">
      <formula>NOT(ISERROR(SEARCH("QUIZ:",D268)))</formula>
    </cfRule>
    <cfRule type="containsText" dxfId="15" priority="19" operator="containsText" text="TEST:">
      <formula>NOT(ISERROR(SEARCH("TEST:",D268)))</formula>
    </cfRule>
  </conditionalFormatting>
  <conditionalFormatting sqref="D259">
    <cfRule type="containsText" dxfId="14" priority="14" operator="containsText" text="MID-TERM:">
      <formula>NOT(ISERROR(SEARCH("MID-TERM:",D259)))</formula>
    </cfRule>
    <cfRule type="containsText" dxfId="13" priority="15" operator="containsText" text="QUIZ:">
      <formula>NOT(ISERROR(SEARCH("QUIZ:",D259)))</formula>
    </cfRule>
    <cfRule type="containsText" dxfId="12" priority="16" operator="containsText" text="TEST:">
      <formula>NOT(ISERROR(SEARCH("TEST:",D259)))</formula>
    </cfRule>
  </conditionalFormatting>
  <conditionalFormatting sqref="D287:D288">
    <cfRule type="containsText" dxfId="11" priority="13" operator="containsText" text="HANDS ON:">
      <formula>NOT(ISERROR(SEARCH("HANDS ON:",D287)))</formula>
    </cfRule>
  </conditionalFormatting>
  <conditionalFormatting sqref="D282">
    <cfRule type="containsText" dxfId="10" priority="7" operator="containsText" text="MID-TERM:">
      <formula>NOT(ISERROR(SEARCH("MID-TERM:",D282)))</formula>
    </cfRule>
    <cfRule type="containsText" dxfId="9" priority="8" operator="containsText" text="QUIZ:">
      <formula>NOT(ISERROR(SEARCH("QUIZ:",D282)))</formula>
    </cfRule>
    <cfRule type="containsText" dxfId="8" priority="9" operator="containsText" text="TEST:">
      <formula>NOT(ISERROR(SEARCH("TEST:",D282)))</formula>
    </cfRule>
  </conditionalFormatting>
  <conditionalFormatting sqref="D285">
    <cfRule type="containsText" dxfId="7" priority="4" operator="containsText" text="MID-TERM:">
      <formula>NOT(ISERROR(SEARCH("MID-TERM:",D285)))</formula>
    </cfRule>
    <cfRule type="containsText" dxfId="6" priority="5" operator="containsText" text="QUIZ:">
      <formula>NOT(ISERROR(SEARCH("QUIZ:",D285)))</formula>
    </cfRule>
    <cfRule type="containsText" dxfId="5" priority="6" operator="containsText" text="TEST:">
      <formula>NOT(ISERROR(SEARCH("TEST:",D285)))</formula>
    </cfRule>
  </conditionalFormatting>
  <conditionalFormatting sqref="D276">
    <cfRule type="containsText" dxfId="4" priority="1" operator="containsText" text="MID-TERM:">
      <formula>NOT(ISERROR(SEARCH("MID-TERM:",D276)))</formula>
    </cfRule>
    <cfRule type="containsText" dxfId="3" priority="2" operator="containsText" text="QUIZ:">
      <formula>NOT(ISERROR(SEARCH("QUIZ:",D276)))</formula>
    </cfRule>
    <cfRule type="containsText" dxfId="2" priority="3" operator="containsText" text="TEST:">
      <formula>NOT(ISERROR(SEARCH("TEST:",D276)))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1"/>
  <sheetViews>
    <sheetView topLeftCell="F1" workbookViewId="0">
      <selection activeCell="H2" sqref="H2"/>
    </sheetView>
  </sheetViews>
  <sheetFormatPr defaultColWidth="8.88671875" defaultRowHeight="12.6" x14ac:dyDescent="0.2"/>
  <cols>
    <col min="1" max="2" width="8.88671875" style="23"/>
    <col min="3" max="3" width="12.6640625" style="23" customWidth="1"/>
    <col min="4" max="4" width="109.6640625" style="24" customWidth="1"/>
    <col min="5" max="5" width="125.6640625" style="24" customWidth="1"/>
    <col min="6" max="6" width="4.6640625" style="7" customWidth="1"/>
    <col min="7" max="7" width="4.6640625" style="23" customWidth="1"/>
    <col min="8" max="12" width="12.6640625" style="7" customWidth="1"/>
    <col min="13" max="13" width="70.6640625" style="7" customWidth="1"/>
    <col min="14" max="16384" width="8.88671875" style="7"/>
  </cols>
  <sheetData>
    <row r="1" spans="1:13" x14ac:dyDescent="0.2">
      <c r="A1" s="45" t="s">
        <v>53</v>
      </c>
      <c r="B1" s="45" t="s">
        <v>54</v>
      </c>
      <c r="C1" s="45" t="s">
        <v>47</v>
      </c>
      <c r="D1" s="46" t="s">
        <v>48</v>
      </c>
      <c r="E1" s="22" t="s">
        <v>55</v>
      </c>
      <c r="H1" s="100" t="s">
        <v>58</v>
      </c>
      <c r="I1" s="100"/>
      <c r="J1" s="100"/>
      <c r="K1" s="100"/>
      <c r="L1" s="100"/>
      <c r="M1" s="25" t="s">
        <v>60</v>
      </c>
    </row>
    <row r="2" spans="1:13" x14ac:dyDescent="0.2">
      <c r="A2" s="42"/>
      <c r="B2" s="42">
        <v>1</v>
      </c>
      <c r="C2" s="42" t="s">
        <v>116</v>
      </c>
      <c r="D2" s="44" t="s">
        <v>146</v>
      </c>
      <c r="E2" s="22" t="str">
        <f>IF(D2&lt;&gt;"",C2&amp;" - "&amp;D2,"")</f>
        <v>EAS Job 01 - Drill and Tap</v>
      </c>
      <c r="G2" s="21">
        <v>1</v>
      </c>
      <c r="H2" s="18" t="str">
        <f>IFERROR(INDEX(Jobs,SMALL(IF(Jobs17=$G2,ROW(Jobs)-MIN(ROW(Jobs))+1),COLUMNS($E$5:E5))),"")</f>
        <v>EAS Job 01</v>
      </c>
      <c r="I2" s="18" t="str">
        <f t="array" ref="I2">IFERROR(INDEX(Jobs,SMALL(IF(Jobs17=$G2,ROW(Jobs)-MIN(ROW(Jobs))+1),COLUMNS($E$5:F5))),"")</f>
        <v>EAS Job 02</v>
      </c>
      <c r="J2" s="18" t="str">
        <f t="array" ref="J2">IFERROR(INDEX(Jobs,SMALL(IF(Jobs17=$G2,ROW(Jobs)-MIN(ROW(Jobs))+1),COLUMNS($E$5:G5))),"")</f>
        <v/>
      </c>
      <c r="K2" s="18" t="str">
        <f t="array" ref="K2">IFERROR(INDEX(Jobs,SMALL(IF(Jobs17=$G2,ROW(Jobs)-MIN(ROW(Jobs))+1),COLUMNS($E$5:H5))),"")</f>
        <v/>
      </c>
      <c r="L2" s="19" t="str">
        <f t="array" ref="L2">IFERROR(INDEX(Jobs,SMALL(IF(Jobs17=$G2,ROW(Jobs)-MIN(ROW(Jobs))+1),COLUMNS($E$5:I5))),"")</f>
        <v/>
      </c>
      <c r="M2" s="18" t="str">
        <f>IF(H2&lt;&gt;"",H2,"")&amp;IF(I2&lt;&gt;"",", "&amp;I2,"")&amp;IF(J2&lt;&gt;"",", "&amp;J2,"")&amp;IF(K2&lt;&gt;"",", "&amp;K2,"")&amp;IF(L2&lt;&gt;"",", "&amp;L2,"")</f>
        <v>EAS Job 01, EAS Job 02</v>
      </c>
    </row>
    <row r="3" spans="1:13" x14ac:dyDescent="0.2">
      <c r="A3" s="42"/>
      <c r="B3" s="42">
        <v>1</v>
      </c>
      <c r="C3" s="42" t="s">
        <v>117</v>
      </c>
      <c r="D3" s="44" t="s">
        <v>147</v>
      </c>
      <c r="E3" s="22" t="str">
        <f t="shared" ref="E3:E27" si="0">IF(D3&lt;&gt;"",C3&amp;" - "&amp;D3,"")</f>
        <v>EAS Job 02 - Splicing and Terminating</v>
      </c>
      <c r="G3" s="21">
        <v>2</v>
      </c>
      <c r="H3" s="18" t="str">
        <f t="array" ref="H3">IFERROR(INDEX(Jobs,SMALL(IF(Jobs17=$G3,ROW(Jobs)-MIN(ROW(Jobs))+1),COLUMNS($E$5:E6))),"")</f>
        <v>EAS Job 03</v>
      </c>
      <c r="I3" s="18" t="str">
        <f t="array" ref="I3">IFERROR(INDEX(Jobs,SMALL(IF(Jobs17=$G3,ROW(Jobs)-MIN(ROW(Jobs))+1),COLUMNS($E$5:F6))),"")</f>
        <v>EAS Job 04</v>
      </c>
      <c r="J3" s="18" t="str">
        <f t="array" ref="J3">IFERROR(INDEX(Jobs,SMALL(IF(Jobs17=$G3,ROW(Jobs)-MIN(ROW(Jobs))+1),COLUMNS($E$5:G6))),"")</f>
        <v/>
      </c>
      <c r="K3" s="18" t="str">
        <f t="array" ref="K3">IFERROR(INDEX(Jobs,SMALL(IF(Jobs17=$G3,ROW(Jobs)-MIN(ROW(Jobs))+1),COLUMNS($E$5:H6))),"")</f>
        <v/>
      </c>
      <c r="L3" s="19" t="str">
        <f t="array" ref="L3">IFERROR(INDEX(Jobs,SMALL(IF(Jobs17=$G3,ROW(Jobs)-MIN(ROW(Jobs))+1),COLUMNS($E$5:I6))),"")</f>
        <v/>
      </c>
      <c r="M3" s="18" t="str">
        <f t="shared" ref="M3:M18" si="1">IF(H3&lt;&gt;"",H3,"")&amp;IF(I3&lt;&gt;"",", "&amp;I3,"")&amp;IF(J3&lt;&gt;"",", "&amp;J3,"")&amp;IF(K3&lt;&gt;"",", "&amp;K3,"")&amp;IF(L3&lt;&gt;"",", "&amp;L3,"")</f>
        <v>EAS Job 03, EAS Job 04</v>
      </c>
    </row>
    <row r="4" spans="1:13" x14ac:dyDescent="0.2">
      <c r="A4" s="42"/>
      <c r="B4" s="42">
        <v>2</v>
      </c>
      <c r="C4" s="42" t="s">
        <v>118</v>
      </c>
      <c r="D4" s="44" t="s">
        <v>148</v>
      </c>
      <c r="E4" s="22" t="str">
        <f t="shared" si="0"/>
        <v>EAS Job 03 - Extension Cord</v>
      </c>
      <c r="G4" s="21">
        <v>3</v>
      </c>
      <c r="H4" s="18" t="str">
        <f t="array" ref="H4">IFERROR(INDEX(Jobs,SMALL(IF(Jobs17=$G4,ROW(Jobs)-MIN(ROW(Jobs))+1),COLUMNS($E$5:E7))),"")</f>
        <v>EAS Job 05</v>
      </c>
      <c r="I4" s="18" t="str">
        <f t="array" ref="I4">IFERROR(INDEX(Jobs,SMALL(IF(Jobs17=$G4,ROW(Jobs)-MIN(ROW(Jobs))+1),COLUMNS($E$5:F7))),"")</f>
        <v>EAS Job 06</v>
      </c>
      <c r="J4" s="18" t="str">
        <f t="array" ref="J4">IFERROR(INDEX(Jobs,SMALL(IF(Jobs17=$G4,ROW(Jobs)-MIN(ROW(Jobs))+1),COLUMNS($E$5:G7))),"")</f>
        <v/>
      </c>
      <c r="K4" s="18" t="str">
        <f t="array" ref="K4">IFERROR(INDEX(Jobs,SMALL(IF(Jobs17=$G4,ROW(Jobs)-MIN(ROW(Jobs))+1),COLUMNS($E$5:H7))),"")</f>
        <v/>
      </c>
      <c r="L4" s="19" t="str">
        <f t="array" ref="L4">IFERROR(INDEX(Jobs,SMALL(IF(Jobs17=$G4,ROW(Jobs)-MIN(ROW(Jobs))+1),COLUMNS($E$5:I7))),"")</f>
        <v/>
      </c>
      <c r="M4" s="18" t="str">
        <f t="shared" si="1"/>
        <v>EAS Job 05, EAS Job 06</v>
      </c>
    </row>
    <row r="5" spans="1:13" x14ac:dyDescent="0.2">
      <c r="A5" s="42"/>
      <c r="B5" s="42">
        <v>2</v>
      </c>
      <c r="C5" s="42" t="s">
        <v>119</v>
      </c>
      <c r="D5" s="44" t="s">
        <v>149</v>
      </c>
      <c r="E5" s="22" t="str">
        <f t="shared" si="0"/>
        <v>EAS Job 04 - Electrical Measurement and Drawings</v>
      </c>
      <c r="G5" s="21">
        <v>4</v>
      </c>
      <c r="H5" s="18" t="str">
        <f t="array" ref="H5">IFERROR(INDEX(Jobs,SMALL(IF(Jobs17=$G5,ROW(Jobs)-MIN(ROW(Jobs))+1),COLUMNS($E$5:E8))),"")</f>
        <v>EAS Job 07</v>
      </c>
      <c r="I5" s="18" t="str">
        <f t="array" ref="I5">IFERROR(INDEX(Jobs,SMALL(IF(Jobs17=$G5,ROW(Jobs)-MIN(ROW(Jobs))+1),COLUMNS($E$5:F8))),"")</f>
        <v>EAS Job 08</v>
      </c>
      <c r="J5" s="18" t="str">
        <f t="array" ref="J5">IFERROR(INDEX(Jobs,SMALL(IF(Jobs17=$G5,ROW(Jobs)-MIN(ROW(Jobs))+1),COLUMNS($E$5:G8))),"")</f>
        <v>EAS Job 09</v>
      </c>
      <c r="K5" s="18" t="str">
        <f t="array" ref="K5">IFERROR(INDEX(Jobs,SMALL(IF(Jobs17=$G5,ROW(Jobs)-MIN(ROW(Jobs))+1),COLUMNS($E$5:H8))),"")</f>
        <v/>
      </c>
      <c r="L5" s="19" t="str">
        <f t="array" ref="L5">IFERROR(INDEX(Jobs,SMALL(IF(Jobs17=$G5,ROW(Jobs)-MIN(ROW(Jobs))+1),COLUMNS($E$5:I8))),"")</f>
        <v/>
      </c>
      <c r="M5" s="18" t="str">
        <f t="shared" si="1"/>
        <v>EAS Job 07, EAS Job 08, EAS Job 09</v>
      </c>
    </row>
    <row r="6" spans="1:13" x14ac:dyDescent="0.2">
      <c r="A6" s="42"/>
      <c r="B6" s="42">
        <v>3</v>
      </c>
      <c r="C6" s="42" t="s">
        <v>120</v>
      </c>
      <c r="D6" s="44" t="s">
        <v>150</v>
      </c>
      <c r="E6" s="22" t="str">
        <f t="shared" si="0"/>
        <v>EAS Job 05 - Simple Duplex</v>
      </c>
      <c r="G6" s="21">
        <v>5</v>
      </c>
      <c r="H6" s="18" t="str">
        <f t="array" ref="H6">IFERROR(INDEX(Jobs,SMALL(IF(Jobs17=$G6,ROW(Jobs)-MIN(ROW(Jobs))+1),COLUMNS($E$5:E9))),"")</f>
        <v>EAS Job 10</v>
      </c>
      <c r="I6" s="18" t="str">
        <f t="array" ref="I6">IFERROR(INDEX(Jobs,SMALL(IF(Jobs17=$G6,ROW(Jobs)-MIN(ROW(Jobs))+1),COLUMNS($E$5:F9))),"")</f>
        <v>EAS Job 11</v>
      </c>
      <c r="J6" s="18" t="str">
        <f t="array" ref="J6">IFERROR(INDEX(Jobs,SMALL(IF(Jobs17=$G6,ROW(Jobs)-MIN(ROW(Jobs))+1),COLUMNS($E$5:G9))),"")</f>
        <v/>
      </c>
      <c r="K6" s="18" t="str">
        <f t="array" ref="K6">IFERROR(INDEX(Jobs,SMALL(IF(Jobs17=$G6,ROW(Jobs)-MIN(ROW(Jobs))+1),COLUMNS($E$5:H9))),"")</f>
        <v/>
      </c>
      <c r="L6" s="19" t="str">
        <f t="array" ref="L6">IFERROR(INDEX(Jobs,SMALL(IF(Jobs17=$G6,ROW(Jobs)-MIN(ROW(Jobs))+1),COLUMNS($E$5:I9))),"")</f>
        <v/>
      </c>
      <c r="M6" s="18" t="str">
        <f t="shared" si="1"/>
        <v>EAS Job 10, EAS Job 11</v>
      </c>
    </row>
    <row r="7" spans="1:13" x14ac:dyDescent="0.2">
      <c r="A7" s="42"/>
      <c r="B7" s="42">
        <v>3</v>
      </c>
      <c r="C7" s="42" t="s">
        <v>121</v>
      </c>
      <c r="D7" s="44" t="s">
        <v>151</v>
      </c>
      <c r="E7" s="22" t="str">
        <f t="shared" si="0"/>
        <v>EAS Job 06 - Two Duplex Recepticles</v>
      </c>
      <c r="G7" s="21">
        <v>6</v>
      </c>
      <c r="H7" s="18" t="str">
        <f t="array" ref="H7">IFERROR(INDEX(Jobs,SMALL(IF(Jobs17=$G7,ROW(Jobs)-MIN(ROW(Jobs))+1),COLUMNS($E$5:E10))),"")</f>
        <v>EAS Job 12</v>
      </c>
      <c r="I7" s="18" t="str">
        <f t="array" ref="I7">IFERROR(INDEX(Jobs,SMALL(IF(Jobs17=$G7,ROW(Jobs)-MIN(ROW(Jobs))+1),COLUMNS($E$5:F10))),"")</f>
        <v>EAS Job 13</v>
      </c>
      <c r="J7" s="18" t="str">
        <f t="array" ref="J7">IFERROR(INDEX(Jobs,SMALL(IF(Jobs17=$G7,ROW(Jobs)-MIN(ROW(Jobs))+1),COLUMNS($E$5:G10))),"")</f>
        <v>EAS Job 14</v>
      </c>
      <c r="K7" s="18" t="str">
        <f t="array" ref="K7">IFERROR(INDEX(Jobs,SMALL(IF(Jobs17=$G7,ROW(Jobs)-MIN(ROW(Jobs))+1),COLUMNS($E$5:H10))),"")</f>
        <v/>
      </c>
      <c r="L7" s="19" t="str">
        <f t="array" ref="L7">IFERROR(INDEX(Jobs,SMALL(IF(Jobs17=$G7,ROW(Jobs)-MIN(ROW(Jobs))+1),COLUMNS($E$5:I10))),"")</f>
        <v/>
      </c>
      <c r="M7" s="18" t="str">
        <f t="shared" si="1"/>
        <v>EAS Job 12, EAS Job 13, EAS Job 14</v>
      </c>
    </row>
    <row r="8" spans="1:13" x14ac:dyDescent="0.2">
      <c r="A8" s="42"/>
      <c r="B8" s="42">
        <v>4</v>
      </c>
      <c r="C8" s="42" t="s">
        <v>122</v>
      </c>
      <c r="D8" s="44" t="s">
        <v>152</v>
      </c>
      <c r="E8" s="22" t="str">
        <f t="shared" si="0"/>
        <v>EAS Job 07 - Switch Luminaire Circuit</v>
      </c>
      <c r="G8" s="21">
        <v>7</v>
      </c>
      <c r="H8" s="18" t="str">
        <f t="array" ref="H8">IFERROR(INDEX(Jobs,SMALL(IF(Jobs17=$G8,ROW(Jobs)-MIN(ROW(Jobs))+1),COLUMNS($E$5:E11))),"")</f>
        <v>EAS Job 15</v>
      </c>
      <c r="I8" s="18" t="str">
        <f t="array" ref="I8">IFERROR(INDEX(Jobs,SMALL(IF(Jobs17=$G8,ROW(Jobs)-MIN(ROW(Jobs))+1),COLUMNS($E$5:F11))),"")</f>
        <v/>
      </c>
      <c r="J8" s="18" t="str">
        <f t="array" ref="J8">IFERROR(INDEX(Jobs,SMALL(IF(Jobs17=$G8,ROW(Jobs)-MIN(ROW(Jobs))+1),COLUMNS($E$5:G11))),"")</f>
        <v/>
      </c>
      <c r="K8" s="18" t="str">
        <f t="array" ref="K8">IFERROR(INDEX(Jobs,SMALL(IF(Jobs17=$G8,ROW(Jobs)-MIN(ROW(Jobs))+1),COLUMNS($E$5:H11))),"")</f>
        <v/>
      </c>
      <c r="L8" s="19" t="str">
        <f t="array" ref="L8">IFERROR(INDEX(Jobs,SMALL(IF(Jobs17=$G8,ROW(Jobs)-MIN(ROW(Jobs))+1),COLUMNS($E$5:I11))),"")</f>
        <v/>
      </c>
      <c r="M8" s="18" t="str">
        <f t="shared" si="1"/>
        <v>EAS Job 15</v>
      </c>
    </row>
    <row r="9" spans="1:13" x14ac:dyDescent="0.2">
      <c r="A9" s="42"/>
      <c r="B9" s="42">
        <v>4</v>
      </c>
      <c r="C9" s="42" t="s">
        <v>123</v>
      </c>
      <c r="D9" s="44" t="s">
        <v>153</v>
      </c>
      <c r="E9" s="22" t="str">
        <f t="shared" si="0"/>
        <v>EAS Job 08 - Switched Luminaire and Duplex Circuit, Switch HR</v>
      </c>
      <c r="G9" s="21">
        <v>8</v>
      </c>
      <c r="H9" s="18" t="str">
        <f t="array" ref="H9">IFERROR(INDEX(Jobs,SMALL(IF(Jobs17=$G9,ROW(Jobs)-MIN(ROW(Jobs))+1),COLUMNS($E$5:E12))),"")</f>
        <v>EAS Job 16</v>
      </c>
      <c r="I9" s="18" t="str">
        <f t="array" ref="I9">IFERROR(INDEX(Jobs,SMALL(IF(Jobs17=$G9,ROW(Jobs)-MIN(ROW(Jobs))+1),COLUMNS($E$5:F12))),"")</f>
        <v/>
      </c>
      <c r="J9" s="18" t="str">
        <f t="array" ref="J9">IFERROR(INDEX(Jobs,SMALL(IF(Jobs17=$G9,ROW(Jobs)-MIN(ROW(Jobs))+1),COLUMNS($E$5:G12))),"")</f>
        <v/>
      </c>
      <c r="K9" s="18" t="str">
        <f t="array" ref="K9">IFERROR(INDEX(Jobs,SMALL(IF(Jobs17=$G9,ROW(Jobs)-MIN(ROW(Jobs))+1),COLUMNS($E$5:H12))),"")</f>
        <v/>
      </c>
      <c r="L9" s="19" t="str">
        <f t="array" ref="L9">IFERROR(INDEX(Jobs,SMALL(IF(Jobs17=$G9,ROW(Jobs)-MIN(ROW(Jobs))+1),COLUMNS($E$5:I12))),"")</f>
        <v/>
      </c>
      <c r="M9" s="18" t="str">
        <f t="shared" si="1"/>
        <v>EAS Job 16</v>
      </c>
    </row>
    <row r="10" spans="1:13" x14ac:dyDescent="0.2">
      <c r="A10" s="42"/>
      <c r="B10" s="42">
        <v>4</v>
      </c>
      <c r="C10" s="42" t="s">
        <v>124</v>
      </c>
      <c r="D10" s="44" t="s">
        <v>154</v>
      </c>
      <c r="E10" s="22" t="str">
        <f t="shared" si="0"/>
        <v>EAS Job 09 - Switched Luminaire and Duplex Circuit, Duplex HR</v>
      </c>
      <c r="G10" s="21">
        <v>9</v>
      </c>
      <c r="H10" s="18" t="str">
        <f t="array" ref="H10">IFERROR(INDEX(Jobs,SMALL(IF(Jobs17=$G10,ROW(Jobs)-MIN(ROW(Jobs))+1),COLUMNS($E$5:E13))),"")</f>
        <v>EAS Job 17</v>
      </c>
      <c r="I10" s="18" t="str">
        <f t="array" ref="I10">IFERROR(INDEX(Jobs,SMALL(IF(Jobs17=$G10,ROW(Jobs)-MIN(ROW(Jobs))+1),COLUMNS($E$5:F13))),"")</f>
        <v>EAS Job 18</v>
      </c>
      <c r="J10" s="18" t="str">
        <f t="array" ref="J10">IFERROR(INDEX(Jobs,SMALL(IF(Jobs17=$G10,ROW(Jobs)-MIN(ROW(Jobs))+1),COLUMNS($E$5:G13))),"")</f>
        <v>EAS Job 19</v>
      </c>
      <c r="K10" s="18" t="str">
        <f t="array" ref="K10">IFERROR(INDEX(Jobs,SMALL(IF(Jobs17=$G10,ROW(Jobs)-MIN(ROW(Jobs))+1),COLUMNS($E$5:H13))),"")</f>
        <v/>
      </c>
      <c r="L10" s="19" t="str">
        <f t="array" ref="L10">IFERROR(INDEX(Jobs,SMALL(IF(Jobs17=$G10,ROW(Jobs)-MIN(ROW(Jobs))+1),COLUMNS($E$5:I13))),"")</f>
        <v/>
      </c>
      <c r="M10" s="18" t="str">
        <f t="shared" si="1"/>
        <v>EAS Job 17, EAS Job 18, EAS Job 19</v>
      </c>
    </row>
    <row r="11" spans="1:13" x14ac:dyDescent="0.2">
      <c r="A11" s="42"/>
      <c r="B11" s="42">
        <v>5</v>
      </c>
      <c r="C11" s="42" t="s">
        <v>125</v>
      </c>
      <c r="D11" s="44" t="s">
        <v>155</v>
      </c>
      <c r="E11" s="22" t="str">
        <f t="shared" si="0"/>
        <v>EAS Job 10 - Switched Luminaire Circuit, Luminaire HR</v>
      </c>
      <c r="G11" s="21">
        <v>10</v>
      </c>
      <c r="H11" s="18" t="str">
        <f t="array" ref="H11">IFERROR(INDEX(Jobs,SMALL(IF(Jobs17=$G11,ROW(Jobs)-MIN(ROW(Jobs))+1),COLUMNS($E$5:E14))),"")</f>
        <v>EAS Job 20</v>
      </c>
      <c r="I11" s="18" t="str">
        <f t="array" ref="I11">IFERROR(INDEX(Jobs,SMALL(IF(Jobs17=$G11,ROW(Jobs)-MIN(ROW(Jobs))+1),COLUMNS($E$5:F14))),"")</f>
        <v>EAS Job 21</v>
      </c>
      <c r="J11" s="18" t="str">
        <f t="array" ref="J11">IFERROR(INDEX(Jobs,SMALL(IF(Jobs17=$G11,ROW(Jobs)-MIN(ROW(Jobs))+1),COLUMNS($E$5:G14))),"")</f>
        <v>EAS Job 22</v>
      </c>
      <c r="K11" s="18" t="str">
        <f t="array" ref="K11">IFERROR(INDEX(Jobs,SMALL(IF(Jobs17=$G11,ROW(Jobs)-MIN(ROW(Jobs))+1),COLUMNS($E$5:H14))),"")</f>
        <v/>
      </c>
      <c r="L11" s="19" t="str">
        <f t="array" ref="L11">IFERROR(INDEX(Jobs,SMALL(IF(Jobs17=$G11,ROW(Jobs)-MIN(ROW(Jobs))+1),COLUMNS($E$5:I14))),"")</f>
        <v/>
      </c>
      <c r="M11" s="18" t="str">
        <f t="shared" si="1"/>
        <v>EAS Job 20, EAS Job 21, EAS Job 22</v>
      </c>
    </row>
    <row r="12" spans="1:13" x14ac:dyDescent="0.2">
      <c r="A12" s="42"/>
      <c r="B12" s="42">
        <v>5</v>
      </c>
      <c r="C12" s="42" t="s">
        <v>126</v>
      </c>
      <c r="D12" s="44" t="s">
        <v>156</v>
      </c>
      <c r="E12" s="22" t="str">
        <f t="shared" si="0"/>
        <v>EAS Job 11 - Switched Luminaire and Duplex Circuit, Luminaire HR</v>
      </c>
      <c r="G12" s="21">
        <v>11</v>
      </c>
      <c r="H12" s="18" t="str">
        <f t="array" ref="H12">IFERROR(INDEX(Jobs,SMALL(IF(Jobs17=$G12,ROW(Jobs)-MIN(ROW(Jobs))+1),COLUMNS($E$5:E15))),"")</f>
        <v>EAS Job 23</v>
      </c>
      <c r="I12" s="18" t="str">
        <f t="array" ref="I12">IFERROR(INDEX(Jobs,SMALL(IF(Jobs17=$G12,ROW(Jobs)-MIN(ROW(Jobs))+1),COLUMNS($E$5:F15))),"")</f>
        <v>EAS Job 24</v>
      </c>
      <c r="J12" s="18" t="str">
        <f t="array" ref="J12">IFERROR(INDEX(Jobs,SMALL(IF(Jobs17=$G12,ROW(Jobs)-MIN(ROW(Jobs))+1),COLUMNS($E$5:G15))),"")</f>
        <v>EAS Job 25</v>
      </c>
      <c r="K12" s="18" t="str">
        <f t="array" ref="K12">IFERROR(INDEX(Jobs,SMALL(IF(Jobs17=$G12,ROW(Jobs)-MIN(ROW(Jobs))+1),COLUMNS($E$5:H15))),"")</f>
        <v/>
      </c>
      <c r="L12" s="19" t="str">
        <f t="array" ref="L12">IFERROR(INDEX(Jobs,SMALL(IF(Jobs17=$G12,ROW(Jobs)-MIN(ROW(Jobs))+1),COLUMNS($E$5:I15))),"")</f>
        <v/>
      </c>
      <c r="M12" s="18" t="str">
        <f t="shared" si="1"/>
        <v>EAS Job 23, EAS Job 24, EAS Job 25</v>
      </c>
    </row>
    <row r="13" spans="1:13" x14ac:dyDescent="0.2">
      <c r="A13" s="42"/>
      <c r="B13" s="42">
        <v>6</v>
      </c>
      <c r="C13" s="42" t="s">
        <v>127</v>
      </c>
      <c r="D13" s="44" t="s">
        <v>157</v>
      </c>
      <c r="E13" s="22" t="str">
        <f t="shared" si="0"/>
        <v>EAS Job 12 - Switched Two Luminaires</v>
      </c>
      <c r="G13" s="21">
        <v>12</v>
      </c>
      <c r="H13" s="18" t="str">
        <f t="array" ref="H13">IFERROR(INDEX(Jobs,SMALL(IF(Jobs17=$G13,ROW(Jobs)-MIN(ROW(Jobs))+1),COLUMNS($E$5:E16))),"")</f>
        <v>EAS Job 26</v>
      </c>
      <c r="I13" s="18" t="str">
        <f t="array" ref="I13">IFERROR(INDEX(Jobs,SMALL(IF(Jobs17=$G13,ROW(Jobs)-MIN(ROW(Jobs))+1),COLUMNS($E$5:F16))),"")</f>
        <v>EAS Job 27</v>
      </c>
      <c r="J13" s="18" t="str">
        <f t="array" ref="J13">IFERROR(INDEX(Jobs,SMALL(IF(Jobs17=$G13,ROW(Jobs)-MIN(ROW(Jobs))+1),COLUMNS($E$5:G16))),"")</f>
        <v>EAS Job 28</v>
      </c>
      <c r="K13" s="18" t="str">
        <f t="array" ref="K13">IFERROR(INDEX(Jobs,SMALL(IF(Jobs17=$G13,ROW(Jobs)-MIN(ROW(Jobs))+1),COLUMNS($E$5:H16))),"")</f>
        <v/>
      </c>
      <c r="L13" s="19" t="str">
        <f t="array" ref="L13">IFERROR(INDEX(Jobs,SMALL(IF(Jobs17=$G13,ROW(Jobs)-MIN(ROW(Jobs))+1),COLUMNS($E$5:I16))),"")</f>
        <v/>
      </c>
      <c r="M13" s="18" t="str">
        <f t="shared" si="1"/>
        <v>EAS Job 26, EAS Job 27, EAS Job 28</v>
      </c>
    </row>
    <row r="14" spans="1:13" x14ac:dyDescent="0.2">
      <c r="A14" s="42"/>
      <c r="B14" s="42">
        <v>6</v>
      </c>
      <c r="C14" s="42" t="s">
        <v>128</v>
      </c>
      <c r="D14" s="44" t="s">
        <v>158</v>
      </c>
      <c r="E14" s="22" t="str">
        <f t="shared" si="0"/>
        <v>EAS Job 13 - Switched and Two Duplex Circuit, Luminaire HR</v>
      </c>
      <c r="G14" s="21">
        <v>13</v>
      </c>
      <c r="H14" s="18" t="str">
        <f t="array" ref="H14">IFERROR(INDEX(Jobs,SMALL(IF(Jobs17=$G14,ROW(Jobs)-MIN(ROW(Jobs))+1),COLUMNS($E$5:E17))),"")</f>
        <v>EAS Job 29</v>
      </c>
      <c r="I14" s="18" t="str">
        <f t="array" ref="I14">IFERROR(INDEX(Jobs,SMALL(IF(Jobs17=$G14,ROW(Jobs)-MIN(ROW(Jobs))+1),COLUMNS($E$5:F17))),"")</f>
        <v>EAS Job 30</v>
      </c>
      <c r="J14" s="18" t="str">
        <f t="array" ref="J14">IFERROR(INDEX(Jobs,SMALL(IF(Jobs17=$G14,ROW(Jobs)-MIN(ROW(Jobs))+1),COLUMNS($E$5:G17))),"")</f>
        <v>EAS Job 31</v>
      </c>
      <c r="K14" s="18" t="str">
        <f t="array" ref="K14">IFERROR(INDEX(Jobs,SMALL(IF(Jobs17=$G14,ROW(Jobs)-MIN(ROW(Jobs))+1),COLUMNS($E$5:H17))),"")</f>
        <v/>
      </c>
      <c r="L14" s="19" t="str">
        <f t="array" ref="L14">IFERROR(INDEX(Jobs,SMALL(IF(Jobs17=$G14,ROW(Jobs)-MIN(ROW(Jobs))+1),COLUMNS($E$5:I17))),"")</f>
        <v/>
      </c>
      <c r="M14" s="18" t="str">
        <f t="shared" si="1"/>
        <v>EAS Job 29, EAS Job 30, EAS Job 31</v>
      </c>
    </row>
    <row r="15" spans="1:13" x14ac:dyDescent="0.2">
      <c r="A15" s="42"/>
      <c r="B15" s="42">
        <v>6</v>
      </c>
      <c r="C15" s="42" t="s">
        <v>129</v>
      </c>
      <c r="D15" s="44" t="s">
        <v>159</v>
      </c>
      <c r="E15" s="22" t="str">
        <f t="shared" si="0"/>
        <v>EAS Job 14 - Two Switches and Two Luminaires</v>
      </c>
      <c r="G15" s="21">
        <v>14</v>
      </c>
      <c r="H15" s="18" t="str">
        <f t="array" ref="H15">IFERROR(INDEX(Jobs,SMALL(IF(Jobs17=$G15,ROW(Jobs)-MIN(ROW(Jobs))+1),COLUMNS($E$5:E18))),"")</f>
        <v>EAS Job 32</v>
      </c>
      <c r="I15" s="18" t="str">
        <f t="array" ref="I15">IFERROR(INDEX(Jobs,SMALL(IF(Jobs17=$G15,ROW(Jobs)-MIN(ROW(Jobs))+1),COLUMNS($E$5:F18))),"")</f>
        <v>EAS Job 33</v>
      </c>
      <c r="J15" s="18" t="str">
        <f t="array" ref="J15">IFERROR(INDEX(Jobs,SMALL(IF(Jobs17=$G15,ROW(Jobs)-MIN(ROW(Jobs))+1),COLUMNS($E$5:G18))),"")</f>
        <v/>
      </c>
      <c r="K15" s="18" t="str">
        <f t="array" ref="K15">IFERROR(INDEX(Jobs,SMALL(IF(Jobs17=$G15,ROW(Jobs)-MIN(ROW(Jobs))+1),COLUMNS($E$5:H18))),"")</f>
        <v/>
      </c>
      <c r="L15" s="19" t="str">
        <f t="array" ref="L15">IFERROR(INDEX(Jobs,SMALL(IF(Jobs17=$G15,ROW(Jobs)-MIN(ROW(Jobs))+1),COLUMNS($E$5:I18))),"")</f>
        <v/>
      </c>
      <c r="M15" s="18" t="str">
        <f t="shared" si="1"/>
        <v>EAS Job 32, EAS Job 33</v>
      </c>
    </row>
    <row r="16" spans="1:13" x14ac:dyDescent="0.2">
      <c r="A16" s="42"/>
      <c r="B16" s="42">
        <v>7</v>
      </c>
      <c r="C16" s="42" t="s">
        <v>130</v>
      </c>
      <c r="D16" s="44" t="s">
        <v>160</v>
      </c>
      <c r="E16" s="22" t="str">
        <f t="shared" si="0"/>
        <v>EAS Job 15 - Switched Split Duplex Receptacle</v>
      </c>
      <c r="G16" s="21">
        <v>15</v>
      </c>
      <c r="H16" s="18" t="str">
        <f t="array" ref="H16">IFERROR(INDEX(Jobs,SMALL(IF(Jobs17=$G16,ROW(Jobs)-MIN(ROW(Jobs))+1),COLUMNS($E$5:E19))),"")</f>
        <v>EAS Job 34</v>
      </c>
      <c r="I16" s="18" t="str">
        <f t="array" ref="I16">IFERROR(INDEX(Jobs,SMALL(IF(Jobs17=$G16,ROW(Jobs)-MIN(ROW(Jobs))+1),COLUMNS($E$5:F19))),"")</f>
        <v>EAS Job 35</v>
      </c>
      <c r="J16" s="18" t="str">
        <f t="array" ref="J16">IFERROR(INDEX(Jobs,SMALL(IF(Jobs17=$G16,ROW(Jobs)-MIN(ROW(Jobs))+1),COLUMNS($E$5:G19))),"")</f>
        <v/>
      </c>
      <c r="K16" s="18" t="str">
        <f t="array" ref="K16">IFERROR(INDEX(Jobs,SMALL(IF(Jobs17=$G16,ROW(Jobs)-MIN(ROW(Jobs))+1),COLUMNS($E$5:H19))),"")</f>
        <v/>
      </c>
      <c r="L16" s="19" t="str">
        <f t="array" ref="L16">IFERROR(INDEX(Jobs,SMALL(IF(Jobs17=$G16,ROW(Jobs)-MIN(ROW(Jobs))+1),COLUMNS($E$5:I19))),"")</f>
        <v/>
      </c>
      <c r="M16" s="18" t="str">
        <f t="shared" si="1"/>
        <v>EAS Job 34, EAS Job 35</v>
      </c>
    </row>
    <row r="17" spans="1:13" x14ac:dyDescent="0.2">
      <c r="A17" s="42"/>
      <c r="B17" s="42">
        <v>8</v>
      </c>
      <c r="C17" s="42" t="s">
        <v>131</v>
      </c>
      <c r="D17" s="44" t="s">
        <v>161</v>
      </c>
      <c r="E17" s="22" t="str">
        <f t="shared" si="0"/>
        <v>EAS Job 16 - Two Switched Split Duplex Receptacles, Switch HR</v>
      </c>
      <c r="G17" s="21">
        <v>16</v>
      </c>
      <c r="H17" s="18" t="str">
        <f t="array" ref="H17">IFERROR(INDEX(Jobs,SMALL(IF(Jobs17=$G17,ROW(Jobs)-MIN(ROW(Jobs))+1),COLUMNS($E$5:E20))),"")</f>
        <v>EAS Job 36</v>
      </c>
      <c r="I17" s="18" t="str">
        <f t="array" ref="I17">IFERROR(INDEX(Jobs,SMALL(IF(Jobs17=$G17,ROW(Jobs)-MIN(ROW(Jobs))+1),COLUMNS($E$5:F20))),"")</f>
        <v>EAS Job 37</v>
      </c>
      <c r="J17" s="18" t="str">
        <f t="array" ref="J17">IFERROR(INDEX(Jobs,SMALL(IF(Jobs17=$G17,ROW(Jobs)-MIN(ROW(Jobs))+1),COLUMNS($E$5:G20))),"")</f>
        <v/>
      </c>
      <c r="K17" s="18" t="str">
        <f t="array" ref="K17">IFERROR(INDEX(Jobs,SMALL(IF(Jobs17=$G17,ROW(Jobs)-MIN(ROW(Jobs))+1),COLUMNS($E$5:H20))),"")</f>
        <v/>
      </c>
      <c r="L17" s="19" t="str">
        <f t="array" ref="L17">IFERROR(INDEX(Jobs,SMALL(IF(Jobs17=$G17,ROW(Jobs)-MIN(ROW(Jobs))+1),COLUMNS($E$5:I20))),"")</f>
        <v/>
      </c>
      <c r="M17" s="18" t="str">
        <f t="shared" si="1"/>
        <v>EAS Job 36, EAS Job 37</v>
      </c>
    </row>
    <row r="18" spans="1:13" x14ac:dyDescent="0.2">
      <c r="A18" s="42"/>
      <c r="B18" s="42">
        <v>9</v>
      </c>
      <c r="C18" s="42" t="s">
        <v>132</v>
      </c>
      <c r="D18" s="44" t="s">
        <v>162</v>
      </c>
      <c r="E18" s="22" t="str">
        <f t="shared" si="0"/>
        <v>EAS Job 17 - Three-Way Switch Circuit, Switch HR NM</v>
      </c>
      <c r="G18" s="21">
        <v>17</v>
      </c>
      <c r="H18" s="18" t="str">
        <f t="array" ref="H18">IFERROR(INDEX(Jobs,SMALL(IF(Jobs17=$G18,ROW(Jobs)-MIN(ROW(Jobs))+1),COLUMNS($E$5:E21))),"")</f>
        <v/>
      </c>
      <c r="I18" s="18" t="str">
        <f t="array" ref="I18">IFERROR(INDEX(Jobs,SMALL(IF(Jobs17=$G18,ROW(Jobs)-MIN(ROW(Jobs))+1),COLUMNS($E$5:F21))),"")</f>
        <v/>
      </c>
      <c r="J18" s="18" t="str">
        <f t="array" ref="J18">IFERROR(INDEX(Jobs,SMALL(IF(Jobs17=$G18,ROW(Jobs)-MIN(ROW(Jobs))+1),COLUMNS($E$5:G21))),"")</f>
        <v/>
      </c>
      <c r="K18" s="18" t="str">
        <f t="array" ref="K18">IFERROR(INDEX(Jobs,SMALL(IF(Jobs17=$G18,ROW(Jobs)-MIN(ROW(Jobs))+1),COLUMNS($E$5:H21))),"")</f>
        <v/>
      </c>
      <c r="L18" s="19" t="str">
        <f t="array" ref="L18">IFERROR(INDEX(Jobs,SMALL(IF(Jobs17=$G18,ROW(Jobs)-MIN(ROW(Jobs))+1),COLUMNS($E$5:I21))),"")</f>
        <v/>
      </c>
      <c r="M18" s="18" t="str">
        <f t="shared" si="1"/>
        <v/>
      </c>
    </row>
    <row r="19" spans="1:13" x14ac:dyDescent="0.2">
      <c r="A19" s="42"/>
      <c r="B19" s="42">
        <v>9</v>
      </c>
      <c r="C19" s="42" t="s">
        <v>133</v>
      </c>
      <c r="D19" s="44" t="s">
        <v>163</v>
      </c>
      <c r="E19" s="22" t="str">
        <f t="shared" si="0"/>
        <v>EAS Job 18 - Three-Way Switch Circuit, Switch HR MC</v>
      </c>
    </row>
    <row r="20" spans="1:13" x14ac:dyDescent="0.2">
      <c r="A20" s="42"/>
      <c r="B20" s="42">
        <v>9</v>
      </c>
      <c r="C20" s="42" t="s">
        <v>134</v>
      </c>
      <c r="D20" s="44" t="s">
        <v>164</v>
      </c>
      <c r="E20" s="22" t="str">
        <f t="shared" si="0"/>
        <v>EAS Job 19 - Three-Way Switch Circuit, Luminaire HR</v>
      </c>
      <c r="H20" s="101" t="s">
        <v>61</v>
      </c>
      <c r="I20" s="101"/>
      <c r="J20" s="101"/>
      <c r="K20" s="101"/>
      <c r="L20" s="101"/>
      <c r="M20" s="25" t="s">
        <v>60</v>
      </c>
    </row>
    <row r="21" spans="1:13" x14ac:dyDescent="0.2">
      <c r="A21" s="42"/>
      <c r="B21" s="42">
        <v>10</v>
      </c>
      <c r="C21" s="42" t="s">
        <v>135</v>
      </c>
      <c r="D21" s="44" t="s">
        <v>165</v>
      </c>
      <c r="E21" s="22" t="str">
        <f t="shared" si="0"/>
        <v>EAS Job 20 - Three-Way Switch Plus Duplex Circuit, Duplex HR</v>
      </c>
      <c r="G21" s="21">
        <v>1</v>
      </c>
      <c r="H21" s="18" t="str">
        <f t="array" ref="H21">IFERROR(INDEX(Jobs,SMALL(IF(Jobs11=$G21,ROW(Jobs)-MIN(ROW(Jobs))+1),COLUMNS($E$5:E5))),"")</f>
        <v/>
      </c>
      <c r="I21" s="18" t="str">
        <f t="array" ref="I21">IFERROR(INDEX(Jobs,SMALL(IF(Jobs11=$G21,ROW(Jobs)-MIN(ROW(Jobs))+1),COLUMNS($E$5:F5))),"")</f>
        <v/>
      </c>
      <c r="J21" s="18" t="str">
        <f t="array" ref="J21">IFERROR(INDEX(Jobs,SMALL(IF(Jobs11=$G21,ROW(Jobs)-MIN(ROW(Jobs))+1),COLUMNS($E$5:G5))),"")</f>
        <v/>
      </c>
      <c r="K21" s="18" t="str">
        <f t="array" ref="K21">IFERROR(INDEX(Jobs,SMALL(IF(Jobs11=$G21,ROW(Jobs)-MIN(ROW(Jobs))+1),COLUMNS($E$5:H5))),"")</f>
        <v/>
      </c>
      <c r="L21" s="18" t="str">
        <f t="array" ref="L21">IFERROR(INDEX(Jobs,SMALL(IF(Jobs11=$G21,ROW(Jobs)-MIN(ROW(Jobs))+1),COLUMNS($E$5:I5))),"")</f>
        <v/>
      </c>
      <c r="M21" s="18" t="str">
        <f t="shared" ref="M21:M31" si="2">IF(H21&lt;&gt;"",H21,"")&amp;IF(I21&lt;&gt;"",", "&amp;I21,"")&amp;IF(J21&lt;&gt;"",", "&amp;J21,"")&amp;IF(K21&lt;&gt;"",", "&amp;K21,"")&amp;IF(L21&lt;&gt;"",", "&amp;L21,"")</f>
        <v/>
      </c>
    </row>
    <row r="22" spans="1:13" x14ac:dyDescent="0.2">
      <c r="A22" s="42"/>
      <c r="B22" s="42">
        <v>10</v>
      </c>
      <c r="C22" s="42" t="s">
        <v>136</v>
      </c>
      <c r="D22" s="44" t="s">
        <v>166</v>
      </c>
      <c r="E22" s="22" t="str">
        <f t="shared" si="0"/>
        <v>EAS Job 21 - Three-Way Switch Plus Two Switched Duplex Circuit, Switch HR</v>
      </c>
      <c r="G22" s="21">
        <v>2</v>
      </c>
      <c r="H22" s="18" t="str">
        <f t="array" ref="H22">IFERROR(INDEX(Jobs,SMALL(IF(Jobs11=$G22,ROW(Jobs)-MIN(ROW(Jobs))+1),COLUMNS($E$5:E6))),"")</f>
        <v/>
      </c>
      <c r="I22" s="18" t="str">
        <f t="array" ref="I22">IFERROR(INDEX(Jobs,SMALL(IF(Jobs11=$G22,ROW(Jobs)-MIN(ROW(Jobs))+1),COLUMNS($E$5:F6))),"")</f>
        <v/>
      </c>
      <c r="J22" s="18" t="str">
        <f t="array" ref="J22">IFERROR(INDEX(Jobs,SMALL(IF(Jobs11=$G22,ROW(Jobs)-MIN(ROW(Jobs))+1),COLUMNS($E$5:G6))),"")</f>
        <v/>
      </c>
      <c r="K22" s="18" t="str">
        <f t="array" ref="K22">IFERROR(INDEX(Jobs,SMALL(IF(Jobs11=$G22,ROW(Jobs)-MIN(ROW(Jobs))+1),COLUMNS($E$5:H6))),"")</f>
        <v/>
      </c>
      <c r="L22" s="18" t="str">
        <f t="array" ref="L22">IFERROR(INDEX(Jobs,SMALL(IF(Jobs11=$G22,ROW(Jobs)-MIN(ROW(Jobs))+1),COLUMNS($E$5:I6))),"")</f>
        <v/>
      </c>
      <c r="M22" s="18" t="str">
        <f t="shared" si="2"/>
        <v/>
      </c>
    </row>
    <row r="23" spans="1:13" x14ac:dyDescent="0.2">
      <c r="A23" s="42"/>
      <c r="B23" s="42">
        <v>10</v>
      </c>
      <c r="C23" s="42" t="s">
        <v>137</v>
      </c>
      <c r="D23" s="44" t="s">
        <v>167</v>
      </c>
      <c r="E23" s="22" t="str">
        <f t="shared" si="0"/>
        <v>EAS Job 22 - Four-Way Switch Circuit, Switch HR</v>
      </c>
      <c r="G23" s="21">
        <v>3</v>
      </c>
      <c r="H23" s="18" t="str">
        <f t="array" ref="H23">IFERROR(INDEX(Jobs,SMALL(IF(Jobs11=$G23,ROW(Jobs)-MIN(ROW(Jobs))+1),COLUMNS($E$5:E7))),"")</f>
        <v/>
      </c>
      <c r="I23" s="18" t="str">
        <f t="array" ref="I23">IFERROR(INDEX(Jobs,SMALL(IF(Jobs11=$G23,ROW(Jobs)-MIN(ROW(Jobs))+1),COLUMNS($E$5:F7))),"")</f>
        <v/>
      </c>
      <c r="J23" s="18" t="str">
        <f t="array" ref="J23">IFERROR(INDEX(Jobs,SMALL(IF(Jobs11=$G23,ROW(Jobs)-MIN(ROW(Jobs))+1),COLUMNS($E$5:G7))),"")</f>
        <v/>
      </c>
      <c r="K23" s="18" t="str">
        <f t="array" ref="K23">IFERROR(INDEX(Jobs,SMALL(IF(Jobs11=$G23,ROW(Jobs)-MIN(ROW(Jobs))+1),COLUMNS($E$5:H7))),"")</f>
        <v/>
      </c>
      <c r="L23" s="18" t="str">
        <f t="array" ref="L23">IFERROR(INDEX(Jobs,SMALL(IF(Jobs11=$G23,ROW(Jobs)-MIN(ROW(Jobs))+1),COLUMNS($E$5:I7))),"")</f>
        <v/>
      </c>
      <c r="M23" s="18" t="str">
        <f t="shared" si="2"/>
        <v/>
      </c>
    </row>
    <row r="24" spans="1:13" x14ac:dyDescent="0.2">
      <c r="A24" s="42"/>
      <c r="B24" s="42">
        <v>11</v>
      </c>
      <c r="C24" s="42" t="s">
        <v>138</v>
      </c>
      <c r="D24" s="44" t="s">
        <v>168</v>
      </c>
      <c r="E24" s="22" t="str">
        <f t="shared" si="0"/>
        <v>EAS Job 23 - Four-Way Switch Circuit, Switch &amp; Light HR</v>
      </c>
      <c r="G24" s="21">
        <v>4</v>
      </c>
      <c r="H24" s="18" t="str">
        <f t="array" ref="H24">IFERROR(INDEX(Jobs,SMALL(IF(Jobs11=$G24,ROW(Jobs)-MIN(ROW(Jobs))+1),COLUMNS($E$5:E8))),"")</f>
        <v/>
      </c>
      <c r="I24" s="18" t="str">
        <f t="array" ref="I24">IFERROR(INDEX(Jobs,SMALL(IF(Jobs11=$G24,ROW(Jobs)-MIN(ROW(Jobs))+1),COLUMNS($E$5:F8))),"")</f>
        <v/>
      </c>
      <c r="J24" s="18" t="str">
        <f t="array" ref="J24">IFERROR(INDEX(Jobs,SMALL(IF(Jobs11=$G24,ROW(Jobs)-MIN(ROW(Jobs))+1),COLUMNS($E$5:G8))),"")</f>
        <v/>
      </c>
      <c r="K24" s="18" t="str">
        <f t="array" ref="K24">IFERROR(INDEX(Jobs,SMALL(IF(Jobs11=$G24,ROW(Jobs)-MIN(ROW(Jobs))+1),COLUMNS($E$5:H8))),"")</f>
        <v/>
      </c>
      <c r="L24" s="18" t="str">
        <f t="array" ref="L24">IFERROR(INDEX(Jobs,SMALL(IF(Jobs11=$G24,ROW(Jobs)-MIN(ROW(Jobs))+1),COLUMNS($E$5:I8))),"")</f>
        <v/>
      </c>
      <c r="M24" s="18" t="str">
        <f t="shared" si="2"/>
        <v/>
      </c>
    </row>
    <row r="25" spans="1:13" x14ac:dyDescent="0.2">
      <c r="A25" s="42"/>
      <c r="B25" s="42">
        <v>11</v>
      </c>
      <c r="C25" s="42" t="s">
        <v>139</v>
      </c>
      <c r="D25" s="44" t="s">
        <v>169</v>
      </c>
      <c r="E25" s="22" t="str">
        <f t="shared" si="0"/>
        <v>EAS Job 24 - Four-Way Switch Circuit, Luminaire HR</v>
      </c>
      <c r="G25" s="21">
        <v>5</v>
      </c>
      <c r="H25" s="18" t="str">
        <f t="array" ref="H25">IFERROR(INDEX(Jobs,SMALL(IF(Jobs11=$G25,ROW(Jobs)-MIN(ROW(Jobs))+1),COLUMNS($E$5:E9))),"")</f>
        <v/>
      </c>
      <c r="I25" s="18" t="str">
        <f t="array" ref="I25">IFERROR(INDEX(Jobs,SMALL(IF(Jobs11=$G25,ROW(Jobs)-MIN(ROW(Jobs))+1),COLUMNS($E$5:F9))),"")</f>
        <v/>
      </c>
      <c r="J25" s="18" t="str">
        <f t="array" ref="J25">IFERROR(INDEX(Jobs,SMALL(IF(Jobs11=$G25,ROW(Jobs)-MIN(ROW(Jobs))+1),COLUMNS($E$5:G9))),"")</f>
        <v/>
      </c>
      <c r="K25" s="18" t="str">
        <f t="array" ref="K25">IFERROR(INDEX(Jobs,SMALL(IF(Jobs11=$G25,ROW(Jobs)-MIN(ROW(Jobs))+1),COLUMNS($E$5:H9))),"")</f>
        <v/>
      </c>
      <c r="L25" s="18" t="str">
        <f t="array" ref="L25">IFERROR(INDEX(Jobs,SMALL(IF(Jobs11=$G25,ROW(Jobs)-MIN(ROW(Jobs))+1),COLUMNS($E$5:I9))),"")</f>
        <v/>
      </c>
      <c r="M25" s="18" t="str">
        <f t="shared" si="2"/>
        <v/>
      </c>
    </row>
    <row r="26" spans="1:13" x14ac:dyDescent="0.2">
      <c r="A26" s="42"/>
      <c r="B26" s="42">
        <v>11</v>
      </c>
      <c r="C26" s="42" t="s">
        <v>140</v>
      </c>
      <c r="D26" s="44" t="s">
        <v>170</v>
      </c>
      <c r="E26" s="22" t="str">
        <f t="shared" si="0"/>
        <v>EAS Job 25 - Four-Way Switch Four Switch Circuit, Switch HR</v>
      </c>
      <c r="G26" s="21">
        <v>6</v>
      </c>
      <c r="H26" s="18" t="str">
        <f t="array" ref="H26">IFERROR(INDEX(Jobs,SMALL(IF(Jobs11=$G26,ROW(Jobs)-MIN(ROW(Jobs))+1),COLUMNS($E$5:E10))),"")</f>
        <v/>
      </c>
      <c r="I26" s="18" t="str">
        <f t="array" ref="I26">IFERROR(INDEX(Jobs,SMALL(IF(Jobs11=$G26,ROW(Jobs)-MIN(ROW(Jobs))+1),COLUMNS($E$5:F10))),"")</f>
        <v/>
      </c>
      <c r="J26" s="18" t="str">
        <f t="array" ref="J26">IFERROR(INDEX(Jobs,SMALL(IF(Jobs11=$G26,ROW(Jobs)-MIN(ROW(Jobs))+1),COLUMNS($E$5:G10))),"")</f>
        <v/>
      </c>
      <c r="K26" s="18" t="str">
        <f t="array" ref="K26">IFERROR(INDEX(Jobs,SMALL(IF(Jobs11=$G26,ROW(Jobs)-MIN(ROW(Jobs))+1),COLUMNS($E$5:H10))),"")</f>
        <v/>
      </c>
      <c r="L26" s="18" t="str">
        <f t="array" ref="L26">IFERROR(INDEX(Jobs,SMALL(IF(Jobs11=$G26,ROW(Jobs)-MIN(ROW(Jobs))+1),COLUMNS($E$5:I10))),"")</f>
        <v/>
      </c>
      <c r="M26" s="18" t="str">
        <f t="shared" si="2"/>
        <v/>
      </c>
    </row>
    <row r="27" spans="1:13" x14ac:dyDescent="0.2">
      <c r="A27" s="42"/>
      <c r="B27" s="42">
        <v>12</v>
      </c>
      <c r="C27" s="42" t="s">
        <v>141</v>
      </c>
      <c r="D27" s="44" t="s">
        <v>171</v>
      </c>
      <c r="E27" s="22" t="str">
        <f t="shared" si="0"/>
        <v>EAS Job 26 - Ground Fault Circuit Interrupter</v>
      </c>
      <c r="G27" s="21">
        <v>7</v>
      </c>
      <c r="H27" s="18" t="str">
        <f t="array" ref="H27">IFERROR(INDEX(Jobs,SMALL(IF(Jobs11=$G27,ROW(Jobs)-MIN(ROW(Jobs))+1),COLUMNS($E$5:E11))),"")</f>
        <v/>
      </c>
      <c r="I27" s="18" t="str">
        <f t="array" ref="I27">IFERROR(INDEX(Jobs,SMALL(IF(Jobs11=$G27,ROW(Jobs)-MIN(ROW(Jobs))+1),COLUMNS($E$5:F11))),"")</f>
        <v/>
      </c>
      <c r="J27" s="18" t="str">
        <f t="array" ref="J27">IFERROR(INDEX(Jobs,SMALL(IF(Jobs11=$G27,ROW(Jobs)-MIN(ROW(Jobs))+1),COLUMNS($E$5:G11))),"")</f>
        <v/>
      </c>
      <c r="K27" s="18" t="str">
        <f t="array" ref="K27">IFERROR(INDEX(Jobs,SMALL(IF(Jobs11=$G27,ROW(Jobs)-MIN(ROW(Jobs))+1),COLUMNS($E$5:H11))),"")</f>
        <v/>
      </c>
      <c r="L27" s="18" t="str">
        <f t="array" ref="L27">IFERROR(INDEX(Jobs,SMALL(IF(Jobs11=$G27,ROW(Jobs)-MIN(ROW(Jobs))+1),COLUMNS($E$5:I11))),"")</f>
        <v/>
      </c>
      <c r="M27" s="18" t="str">
        <f t="shared" si="2"/>
        <v/>
      </c>
    </row>
    <row r="28" spans="1:13" x14ac:dyDescent="0.2">
      <c r="A28" s="42"/>
      <c r="B28" s="42">
        <v>12</v>
      </c>
      <c r="C28" s="42" t="s">
        <v>142</v>
      </c>
      <c r="D28" s="44" t="s">
        <v>172</v>
      </c>
      <c r="E28" s="22" t="str">
        <f t="shared" ref="E28:E60" si="3">IF(D29&lt;&gt;"",C29&amp;" - "&amp;D29,"")</f>
        <v>EAS Job 28 - Alternating Two Luminaires from one Switch</v>
      </c>
      <c r="G28" s="21">
        <v>8</v>
      </c>
      <c r="H28" s="18" t="str">
        <f t="array" ref="H28">IFERROR(INDEX(Jobs,SMALL(IF(Jobs11=$G28,ROW(Jobs)-MIN(ROW(Jobs))+1),COLUMNS($E$5:E12))),"")</f>
        <v/>
      </c>
      <c r="I28" s="18" t="str">
        <f t="array" ref="I28">IFERROR(INDEX(Jobs,SMALL(IF(Jobs11=$G28,ROW(Jobs)-MIN(ROW(Jobs))+1),COLUMNS($E$5:F12))),"")</f>
        <v/>
      </c>
      <c r="J28" s="18" t="str">
        <f t="array" ref="J28">IFERROR(INDEX(Jobs,SMALL(IF(Jobs11=$G28,ROW(Jobs)-MIN(ROW(Jobs))+1),COLUMNS($E$5:G12))),"")</f>
        <v/>
      </c>
      <c r="K28" s="18" t="str">
        <f t="array" ref="K28">IFERROR(INDEX(Jobs,SMALL(IF(Jobs11=$G28,ROW(Jobs)-MIN(ROW(Jobs))+1),COLUMNS($E$5:H12))),"")</f>
        <v/>
      </c>
      <c r="L28" s="18" t="str">
        <f t="array" ref="L28">IFERROR(INDEX(Jobs,SMALL(IF(Jobs11=$G28,ROW(Jobs)-MIN(ROW(Jobs))+1),COLUMNS($E$5:I12))),"")</f>
        <v/>
      </c>
      <c r="M28" s="18" t="str">
        <f t="shared" si="2"/>
        <v/>
      </c>
    </row>
    <row r="29" spans="1:13" x14ac:dyDescent="0.2">
      <c r="A29" s="42"/>
      <c r="B29" s="42">
        <v>12</v>
      </c>
      <c r="C29" s="42" t="s">
        <v>143</v>
      </c>
      <c r="D29" s="44" t="s">
        <v>173</v>
      </c>
      <c r="E29" s="22" t="str">
        <f t="shared" si="3"/>
        <v>EAS Job 29 - Speciality Switch, Switched Duplex</v>
      </c>
      <c r="G29" s="21">
        <v>9</v>
      </c>
      <c r="H29" s="18" t="str">
        <f t="array" ref="H29">IFERROR(INDEX(Jobs,SMALL(IF(Jobs11=$G29,ROW(Jobs)-MIN(ROW(Jobs))+1),COLUMNS($E$5:E13))),"")</f>
        <v/>
      </c>
      <c r="I29" s="18" t="str">
        <f t="array" ref="I29">IFERROR(INDEX(Jobs,SMALL(IF(Jobs11=$G29,ROW(Jobs)-MIN(ROW(Jobs))+1),COLUMNS($E$5:F13))),"")</f>
        <v/>
      </c>
      <c r="J29" s="18" t="str">
        <f t="array" ref="J29">IFERROR(INDEX(Jobs,SMALL(IF(Jobs11=$G29,ROW(Jobs)-MIN(ROW(Jobs))+1),COLUMNS($E$5:G13))),"")</f>
        <v/>
      </c>
      <c r="K29" s="18" t="str">
        <f t="array" ref="K29">IFERROR(INDEX(Jobs,SMALL(IF(Jobs11=$G29,ROW(Jobs)-MIN(ROW(Jobs))+1),COLUMNS($E$5:H13))),"")</f>
        <v/>
      </c>
      <c r="L29" s="18" t="str">
        <f t="array" ref="L29">IFERROR(INDEX(Jobs,SMALL(IF(Jobs11=$G29,ROW(Jobs)-MIN(ROW(Jobs))+1),COLUMNS($E$5:I13))),"")</f>
        <v/>
      </c>
      <c r="M29" s="18" t="str">
        <f t="shared" si="2"/>
        <v/>
      </c>
    </row>
    <row r="30" spans="1:13" x14ac:dyDescent="0.2">
      <c r="A30" s="42"/>
      <c r="B30" s="42">
        <v>13</v>
      </c>
      <c r="C30" s="42" t="s">
        <v>144</v>
      </c>
      <c r="D30" s="44" t="s">
        <v>174</v>
      </c>
      <c r="E30" s="22" t="str">
        <f t="shared" si="3"/>
        <v>EAS Job 30 - Speciality Switch, Duplex Hot</v>
      </c>
      <c r="G30" s="21">
        <v>10</v>
      </c>
      <c r="H30" s="18" t="str">
        <f t="array" ref="H30">IFERROR(INDEX(Jobs,SMALL(IF(Jobs11=$G30,ROW(Jobs)-MIN(ROW(Jobs))+1),COLUMNS($E$5:E14))),"")</f>
        <v/>
      </c>
      <c r="I30" s="18" t="str">
        <f t="array" ref="I30">IFERROR(INDEX(Jobs,SMALL(IF(Jobs11=$G30,ROW(Jobs)-MIN(ROW(Jobs))+1),COLUMNS($E$5:F14))),"")</f>
        <v/>
      </c>
      <c r="J30" s="18" t="str">
        <f t="array" ref="J30">IFERROR(INDEX(Jobs,SMALL(IF(Jobs11=$G30,ROW(Jobs)-MIN(ROW(Jobs))+1),COLUMNS($E$5:G14))),"")</f>
        <v/>
      </c>
      <c r="K30" s="18" t="str">
        <f t="array" ref="K30">IFERROR(INDEX(Jobs,SMALL(IF(Jobs11=$G30,ROW(Jobs)-MIN(ROW(Jobs))+1),COLUMNS($E$5:H14))),"")</f>
        <v/>
      </c>
      <c r="L30" s="18" t="str">
        <f t="array" ref="L30">IFERROR(INDEX(Jobs,SMALL(IF(Jobs11=$G30,ROW(Jobs)-MIN(ROW(Jobs))+1),COLUMNS($E$5:I14))),"")</f>
        <v/>
      </c>
      <c r="M30" s="18" t="str">
        <f t="shared" si="2"/>
        <v/>
      </c>
    </row>
    <row r="31" spans="1:13" x14ac:dyDescent="0.2">
      <c r="A31" s="42"/>
      <c r="B31" s="42">
        <v>13</v>
      </c>
      <c r="C31" s="42" t="s">
        <v>145</v>
      </c>
      <c r="D31" s="44" t="s">
        <v>175</v>
      </c>
      <c r="E31" s="22" t="str">
        <f t="shared" si="3"/>
        <v>EAS Job 31 - Conduit Bending, Stub Up</v>
      </c>
      <c r="G31" s="21">
        <v>11</v>
      </c>
      <c r="H31" s="18" t="str">
        <f t="array" ref="H31">IFERROR(INDEX(Jobs,SMALL(IF(Jobs11=$G31,ROW(Jobs)-MIN(ROW(Jobs))+1),COLUMNS($E$5:E15))),"")</f>
        <v/>
      </c>
      <c r="I31" s="18" t="str">
        <f t="array" ref="I31">IFERROR(INDEX(Jobs,SMALL(IF(Jobs11=$G31,ROW(Jobs)-MIN(ROW(Jobs))+1),COLUMNS($E$5:F15))),"")</f>
        <v/>
      </c>
      <c r="J31" s="18" t="str">
        <f t="array" ref="J31">IFERROR(INDEX(Jobs,SMALL(IF(Jobs11=$G31,ROW(Jobs)-MIN(ROW(Jobs))+1),COLUMNS($E$5:G15))),"")</f>
        <v/>
      </c>
      <c r="K31" s="18" t="str">
        <f t="array" ref="K31">IFERROR(INDEX(Jobs,SMALL(IF(Jobs11=$G31,ROW(Jobs)-MIN(ROW(Jobs))+1),COLUMNS($E$5:H15))),"")</f>
        <v/>
      </c>
      <c r="L31" s="18" t="str">
        <f t="array" ref="L31">IFERROR(INDEX(Jobs,SMALL(IF(Jobs11=$G31,ROW(Jobs)-MIN(ROW(Jobs))+1),COLUMNS($E$5:I15))),"")</f>
        <v/>
      </c>
      <c r="M31" s="18" t="str">
        <f t="shared" si="2"/>
        <v/>
      </c>
    </row>
    <row r="32" spans="1:13" x14ac:dyDescent="0.2">
      <c r="A32" s="42"/>
      <c r="B32" s="42">
        <v>13</v>
      </c>
      <c r="C32" s="42" t="s">
        <v>176</v>
      </c>
      <c r="D32" s="44" t="s">
        <v>183</v>
      </c>
      <c r="E32" s="22" t="str">
        <f t="shared" si="3"/>
        <v>EAS Job 32 - Conduit Bending, Back-to-Back</v>
      </c>
    </row>
    <row r="33" spans="1:5" x14ac:dyDescent="0.2">
      <c r="A33" s="42"/>
      <c r="B33" s="42">
        <v>14</v>
      </c>
      <c r="C33" s="42" t="s">
        <v>177</v>
      </c>
      <c r="D33" s="44" t="s">
        <v>184</v>
      </c>
      <c r="E33" s="22" t="str">
        <f t="shared" si="3"/>
        <v>EAS Job 33 - Conduit Bending, Box Offset</v>
      </c>
    </row>
    <row r="34" spans="1:5" x14ac:dyDescent="0.2">
      <c r="A34" s="42"/>
      <c r="B34" s="42">
        <v>14</v>
      </c>
      <c r="C34" s="42" t="s">
        <v>178</v>
      </c>
      <c r="D34" s="44" t="s">
        <v>189</v>
      </c>
      <c r="E34" s="22" t="str">
        <f t="shared" si="3"/>
        <v>EAS Job 34 - Conduit Bending, 30˚ Offset</v>
      </c>
    </row>
    <row r="35" spans="1:5" ht="13.8" x14ac:dyDescent="0.3">
      <c r="A35" s="42"/>
      <c r="B35" s="42">
        <v>15</v>
      </c>
      <c r="C35" s="42" t="s">
        <v>179</v>
      </c>
      <c r="D35" s="44" t="s">
        <v>186</v>
      </c>
      <c r="E35" s="22" t="str">
        <f t="shared" si="3"/>
        <v>EAS Job 35 - Conduit Bending, 45˚ Offset</v>
      </c>
    </row>
    <row r="36" spans="1:5" ht="13.8" x14ac:dyDescent="0.3">
      <c r="A36" s="42"/>
      <c r="B36" s="42">
        <v>15</v>
      </c>
      <c r="C36" s="42" t="s">
        <v>180</v>
      </c>
      <c r="D36" s="44" t="s">
        <v>185</v>
      </c>
      <c r="E36" s="22" t="str">
        <f t="shared" si="3"/>
        <v>EAS Job 36 - Conduit Bending, Three-Bend Saddle</v>
      </c>
    </row>
    <row r="37" spans="1:5" x14ac:dyDescent="0.2">
      <c r="A37" s="42"/>
      <c r="B37" s="42">
        <v>16</v>
      </c>
      <c r="C37" s="42" t="s">
        <v>181</v>
      </c>
      <c r="D37" s="44" t="s">
        <v>187</v>
      </c>
      <c r="E37" s="22" t="str">
        <f t="shared" si="3"/>
        <v>EAS Job 37 - Conduit Bending, Four-Bend Saddle</v>
      </c>
    </row>
    <row r="38" spans="1:5" x14ac:dyDescent="0.2">
      <c r="A38" s="42"/>
      <c r="B38" s="42">
        <v>16</v>
      </c>
      <c r="C38" s="42" t="s">
        <v>182</v>
      </c>
      <c r="D38" s="44" t="s">
        <v>188</v>
      </c>
      <c r="E38" s="22" t="str">
        <f t="shared" si="3"/>
        <v/>
      </c>
    </row>
    <row r="39" spans="1:5" x14ac:dyDescent="0.2">
      <c r="A39" s="42"/>
      <c r="B39" s="42"/>
      <c r="C39" s="42"/>
      <c r="D39" s="44"/>
      <c r="E39" s="22" t="str">
        <f t="shared" si="3"/>
        <v/>
      </c>
    </row>
    <row r="40" spans="1:5" x14ac:dyDescent="0.2">
      <c r="A40" s="42"/>
      <c r="B40" s="42"/>
      <c r="C40" s="42"/>
      <c r="D40" s="44"/>
      <c r="E40" s="22" t="str">
        <f t="shared" si="3"/>
        <v/>
      </c>
    </row>
    <row r="41" spans="1:5" x14ac:dyDescent="0.2">
      <c r="A41" s="42"/>
      <c r="B41" s="42"/>
      <c r="C41" s="42"/>
      <c r="D41" s="44"/>
      <c r="E41" s="22" t="str">
        <f t="shared" si="3"/>
        <v/>
      </c>
    </row>
    <row r="42" spans="1:5" x14ac:dyDescent="0.2">
      <c r="A42" s="42"/>
      <c r="B42" s="42"/>
      <c r="C42" s="42"/>
      <c r="D42" s="44"/>
      <c r="E42" s="22" t="str">
        <f t="shared" si="3"/>
        <v/>
      </c>
    </row>
    <row r="43" spans="1:5" x14ac:dyDescent="0.2">
      <c r="A43" s="42"/>
      <c r="B43" s="42"/>
      <c r="C43" s="42"/>
      <c r="D43" s="44"/>
      <c r="E43" s="22" t="str">
        <f t="shared" si="3"/>
        <v/>
      </c>
    </row>
    <row r="44" spans="1:5" x14ac:dyDescent="0.2">
      <c r="A44" s="42"/>
      <c r="B44" s="42"/>
      <c r="C44" s="42"/>
      <c r="D44" s="44"/>
      <c r="E44" s="22" t="str">
        <f t="shared" si="3"/>
        <v/>
      </c>
    </row>
    <row r="45" spans="1:5" x14ac:dyDescent="0.2">
      <c r="A45" s="42"/>
      <c r="B45" s="42"/>
      <c r="C45" s="42"/>
      <c r="D45" s="44"/>
      <c r="E45" s="22" t="str">
        <f t="shared" si="3"/>
        <v/>
      </c>
    </row>
    <row r="46" spans="1:5" x14ac:dyDescent="0.2">
      <c r="A46" s="42"/>
      <c r="B46" s="42"/>
      <c r="C46" s="42"/>
      <c r="D46" s="44"/>
      <c r="E46" s="22" t="str">
        <f t="shared" si="3"/>
        <v/>
      </c>
    </row>
    <row r="47" spans="1:5" x14ac:dyDescent="0.2">
      <c r="A47" s="42"/>
      <c r="B47" s="42"/>
      <c r="C47" s="42"/>
      <c r="D47" s="44"/>
      <c r="E47" s="22" t="str">
        <f t="shared" si="3"/>
        <v/>
      </c>
    </row>
    <row r="48" spans="1:5" x14ac:dyDescent="0.2">
      <c r="A48" s="42"/>
      <c r="B48" s="42"/>
      <c r="C48" s="42"/>
      <c r="D48" s="44"/>
      <c r="E48" s="22" t="str">
        <f t="shared" si="3"/>
        <v/>
      </c>
    </row>
    <row r="49" spans="1:5" x14ac:dyDescent="0.2">
      <c r="A49" s="42"/>
      <c r="B49" s="42"/>
      <c r="C49" s="42"/>
      <c r="D49" s="44"/>
      <c r="E49" s="22" t="str">
        <f t="shared" si="3"/>
        <v/>
      </c>
    </row>
    <row r="50" spans="1:5" x14ac:dyDescent="0.2">
      <c r="A50" s="42"/>
      <c r="B50" s="42"/>
      <c r="C50" s="42"/>
      <c r="D50" s="44"/>
      <c r="E50" s="22" t="str">
        <f t="shared" si="3"/>
        <v/>
      </c>
    </row>
    <row r="51" spans="1:5" x14ac:dyDescent="0.2">
      <c r="A51" s="42"/>
      <c r="B51" s="42"/>
      <c r="C51" s="42"/>
      <c r="D51" s="44"/>
      <c r="E51" s="22" t="str">
        <f t="shared" si="3"/>
        <v/>
      </c>
    </row>
    <row r="52" spans="1:5" x14ac:dyDescent="0.2">
      <c r="A52" s="42"/>
      <c r="B52" s="42"/>
      <c r="C52" s="42"/>
      <c r="D52" s="44"/>
      <c r="E52" s="22" t="str">
        <f t="shared" si="3"/>
        <v/>
      </c>
    </row>
    <row r="53" spans="1:5" x14ac:dyDescent="0.2">
      <c r="A53" s="42"/>
      <c r="B53" s="42"/>
      <c r="C53" s="42"/>
      <c r="D53" s="44"/>
      <c r="E53" s="22" t="str">
        <f t="shared" si="3"/>
        <v/>
      </c>
    </row>
    <row r="54" spans="1:5" x14ac:dyDescent="0.2">
      <c r="A54" s="42"/>
      <c r="B54" s="42"/>
      <c r="C54" s="42"/>
      <c r="D54" s="44"/>
      <c r="E54" s="22" t="str">
        <f t="shared" si="3"/>
        <v/>
      </c>
    </row>
    <row r="55" spans="1:5" x14ac:dyDescent="0.2">
      <c r="A55" s="42"/>
      <c r="B55" s="42"/>
      <c r="C55" s="42"/>
      <c r="D55" s="44"/>
      <c r="E55" s="22" t="str">
        <f t="shared" si="3"/>
        <v/>
      </c>
    </row>
    <row r="56" spans="1:5" x14ac:dyDescent="0.2">
      <c r="A56" s="42"/>
      <c r="B56" s="42"/>
      <c r="C56" s="42"/>
      <c r="D56" s="44"/>
      <c r="E56" s="22" t="str">
        <f t="shared" si="3"/>
        <v/>
      </c>
    </row>
    <row r="57" spans="1:5" x14ac:dyDescent="0.2">
      <c r="A57" s="42"/>
      <c r="B57" s="42"/>
      <c r="C57" s="42"/>
      <c r="D57" s="44"/>
      <c r="E57" s="22" t="str">
        <f t="shared" si="3"/>
        <v/>
      </c>
    </row>
    <row r="58" spans="1:5" x14ac:dyDescent="0.2">
      <c r="A58" s="42"/>
      <c r="B58" s="42"/>
      <c r="C58" s="42"/>
      <c r="D58" s="44"/>
      <c r="E58" s="22" t="str">
        <f t="shared" si="3"/>
        <v/>
      </c>
    </row>
    <row r="59" spans="1:5" x14ac:dyDescent="0.2">
      <c r="A59" s="42"/>
      <c r="B59" s="42"/>
      <c r="C59" s="42"/>
      <c r="D59" s="44"/>
      <c r="E59" s="22" t="str">
        <f t="shared" si="3"/>
        <v/>
      </c>
    </row>
    <row r="60" spans="1:5" x14ac:dyDescent="0.2">
      <c r="A60" s="42"/>
      <c r="B60" s="42"/>
      <c r="C60" s="42"/>
      <c r="D60" s="44"/>
      <c r="E60" s="22" t="str">
        <f t="shared" si="3"/>
        <v/>
      </c>
    </row>
    <row r="61" spans="1:5" x14ac:dyDescent="0.2">
      <c r="A61" s="42"/>
      <c r="B61" s="42"/>
      <c r="C61" s="42"/>
      <c r="D61" s="43"/>
    </row>
  </sheetData>
  <sheetProtection selectLockedCells="1"/>
  <sortState ref="C2:D61">
    <sortCondition ref="C2:C61"/>
  </sortState>
  <mergeCells count="2">
    <mergeCell ref="H1:L1"/>
    <mergeCell ref="H20:L2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FA50-41EC-4D94-839C-96A3DD813ED3}">
  <dimension ref="A1:M61"/>
  <sheetViews>
    <sheetView workbookViewId="0">
      <selection activeCell="A22" sqref="A22"/>
    </sheetView>
  </sheetViews>
  <sheetFormatPr defaultColWidth="8.88671875" defaultRowHeight="12.6" x14ac:dyDescent="0.2"/>
  <cols>
    <col min="1" max="1" width="25.77734375" style="23" customWidth="1"/>
    <col min="2" max="2" width="6.33203125" style="23" hidden="1" customWidth="1"/>
    <col min="3" max="3" width="12.77734375" style="23" customWidth="1"/>
    <col min="4" max="4" width="45.77734375" style="24" customWidth="1"/>
    <col min="5" max="5" width="55.77734375" style="24" hidden="1" customWidth="1"/>
    <col min="6" max="6" width="4.6640625" style="7" customWidth="1"/>
    <col min="7" max="7" width="4.6640625" style="23" customWidth="1"/>
    <col min="8" max="12" width="12.6640625" style="7" hidden="1" customWidth="1"/>
    <col min="13" max="13" width="70.6640625" style="7" customWidth="1"/>
    <col min="14" max="16384" width="8.88671875" style="7"/>
  </cols>
  <sheetData>
    <row r="1" spans="1:13" x14ac:dyDescent="0.2">
      <c r="A1" s="45" t="s">
        <v>385</v>
      </c>
      <c r="B1" s="45" t="s">
        <v>387</v>
      </c>
      <c r="C1" s="45" t="s">
        <v>99</v>
      </c>
      <c r="D1" s="46" t="s">
        <v>386</v>
      </c>
      <c r="E1" s="22" t="s">
        <v>55</v>
      </c>
      <c r="H1" s="100" t="s">
        <v>388</v>
      </c>
      <c r="I1" s="100"/>
      <c r="J1" s="100"/>
      <c r="K1" s="100"/>
      <c r="L1" s="100"/>
      <c r="M1" s="25" t="s">
        <v>389</v>
      </c>
    </row>
    <row r="2" spans="1:13" x14ac:dyDescent="0.2">
      <c r="A2" s="42" t="s">
        <v>377</v>
      </c>
      <c r="B2" s="103">
        <f>IFERROR(MATCH(A2,Subjects!$D$2:$D$71,0),"")</f>
        <v>4</v>
      </c>
      <c r="C2" s="42" t="s">
        <v>303</v>
      </c>
      <c r="D2" s="44" t="s">
        <v>191</v>
      </c>
      <c r="E2" s="22" t="str">
        <f>IF(D2&lt;&gt;"",C2&amp;" - "&amp;D2,"")</f>
        <v>EAL Lab 01 - Resistors</v>
      </c>
      <c r="G2" s="21">
        <v>1</v>
      </c>
      <c r="H2" s="18" t="str">
        <f t="array" ref="H2">IFERROR(INDEX(Labs,SMALL(IF(SubjectRef=$G2,ROW(Labs)-MIN(ROW(Labs))+1),COLUMNS($E$5:E5))),"")</f>
        <v/>
      </c>
      <c r="I2" s="18" t="str">
        <f t="array" ref="I2">IFERROR(INDEX(Labs,SMALL(IF(SubjectRef=$G2,ROW(Labs)-MIN(ROW(Labs))+1),COLUMNS($E$5:F5))),"")</f>
        <v/>
      </c>
      <c r="J2" s="18" t="str">
        <f t="array" ref="J2">IFERROR(INDEX(Labs,SMALL(IF(SubjectRef=$G2,ROW(Labs)-MIN(ROW(Labs))+1),COLUMNS($E$5:G5))),"")</f>
        <v/>
      </c>
      <c r="K2" s="18" t="str">
        <f t="array" ref="K2">IFERROR(INDEX(Labs,SMALL(IF(SubjectRef=$G2,ROW(Labs)-MIN(ROW(Labs))+1),COLUMNS($E$5:H5))),"")</f>
        <v/>
      </c>
      <c r="L2" s="19" t="str">
        <f t="array" ref="L2">IFERROR(INDEX(Labs,SMALL(IF(SubjectRef=$G2,ROW(Labs)-MIN(ROW(Labs))+1),COLUMNS($E$5:I5))),"")</f>
        <v/>
      </c>
      <c r="M2" s="18" t="str">
        <f t="shared" ref="M2:M18" si="0">IF(H2&lt;&gt;"",H2,"")&amp;IF(I2&lt;&gt;"",", "&amp;I2,"")&amp;IF(J2&lt;&gt;"",", "&amp;J2,"")&amp;IF(K2&lt;&gt;"",", "&amp;K2,"")&amp;IF(L2&lt;&gt;"",", "&amp;L2,"")</f>
        <v/>
      </c>
    </row>
    <row r="3" spans="1:13" x14ac:dyDescent="0.2">
      <c r="A3" s="42" t="s">
        <v>258</v>
      </c>
      <c r="B3" s="103">
        <f>IFERROR(MATCH(A3,Subjects!$D$2:$D$71,0),"")</f>
        <v>6</v>
      </c>
      <c r="C3" s="42" t="s">
        <v>304</v>
      </c>
      <c r="D3" s="44" t="s">
        <v>258</v>
      </c>
      <c r="E3" s="22" t="str">
        <f t="shared" ref="E3:E27" si="1">IF(D3&lt;&gt;"",C3&amp;" - "&amp;D3,"")</f>
        <v>EAL Lab 02 - Ohm's Law</v>
      </c>
      <c r="G3" s="21">
        <v>2</v>
      </c>
      <c r="H3" s="18" t="str">
        <f t="array" ref="H3">IFERROR(INDEX(Labs,SMALL(IF(SubjectRef=$G3,ROW(Labs)-MIN(ROW(Labs))+1),COLUMNS($E$5:E6))),"")</f>
        <v/>
      </c>
      <c r="I3" s="18" t="str">
        <f t="array" ref="I3">IFERROR(INDEX(Labs,SMALL(IF(SubjectRef=$G3,ROW(Labs)-MIN(ROW(Labs))+1),COLUMNS($E$5:F6))),"")</f>
        <v/>
      </c>
      <c r="J3" s="18" t="str">
        <f t="array" ref="J3">IFERROR(INDEX(Labs,SMALL(IF(SubjectRef=$G3,ROW(Labs)-MIN(ROW(Labs))+1),COLUMNS($E$5:G6))),"")</f>
        <v/>
      </c>
      <c r="K3" s="18" t="str">
        <f t="array" ref="K3">IFERROR(INDEX(Labs,SMALL(IF(SubjectRef=$G3,ROW(Labs)-MIN(ROW(Labs))+1),COLUMNS($E$5:H6))),"")</f>
        <v/>
      </c>
      <c r="L3" s="19" t="str">
        <f t="array" ref="L3">IFERROR(INDEX(Labs,SMALL(IF(SubjectRef=$G3,ROW(Labs)-MIN(ROW(Labs))+1),COLUMNS($E$5:I6))),"")</f>
        <v/>
      </c>
      <c r="M3" s="18" t="str">
        <f t="shared" si="0"/>
        <v/>
      </c>
    </row>
    <row r="4" spans="1:13" x14ac:dyDescent="0.2">
      <c r="A4" s="42" t="s">
        <v>260</v>
      </c>
      <c r="B4" s="103">
        <f>IFERROR(MATCH(A4,Subjects!$D$2:$D$71,0),"")</f>
        <v>9</v>
      </c>
      <c r="C4" s="42" t="s">
        <v>305</v>
      </c>
      <c r="D4" s="44" t="s">
        <v>339</v>
      </c>
      <c r="E4" s="22" t="str">
        <f t="shared" si="1"/>
        <v>EAL Lab 03 - Series Circuit Current</v>
      </c>
      <c r="G4" s="21">
        <v>3</v>
      </c>
      <c r="H4" s="18" t="str">
        <f t="array" ref="H4">IFERROR(INDEX(Labs,SMALL(IF(SubjectRef=$G4,ROW(Labs)-MIN(ROW(Labs))+1),COLUMNS($E$5:E7))),"")</f>
        <v/>
      </c>
      <c r="I4" s="18" t="str">
        <f t="array" ref="I4">IFERROR(INDEX(Labs,SMALL(IF(SubjectRef=$G4,ROW(Labs)-MIN(ROW(Labs))+1),COLUMNS($E$5:F7))),"")</f>
        <v/>
      </c>
      <c r="J4" s="18" t="str">
        <f t="array" ref="J4">IFERROR(INDEX(Labs,SMALL(IF(SubjectRef=$G4,ROW(Labs)-MIN(ROW(Labs))+1),COLUMNS($E$5:G7))),"")</f>
        <v/>
      </c>
      <c r="K4" s="18" t="str">
        <f t="array" ref="K4">IFERROR(INDEX(Labs,SMALL(IF(SubjectRef=$G4,ROW(Labs)-MIN(ROW(Labs))+1),COLUMNS($E$5:H7))),"")</f>
        <v/>
      </c>
      <c r="L4" s="19" t="str">
        <f t="array" ref="L4">IFERROR(INDEX(Labs,SMALL(IF(SubjectRef=$G4,ROW(Labs)-MIN(ROW(Labs))+1),COLUMNS($E$5:I7))),"")</f>
        <v/>
      </c>
      <c r="M4" s="18" t="str">
        <f t="shared" si="0"/>
        <v/>
      </c>
    </row>
    <row r="5" spans="1:13" x14ac:dyDescent="0.2">
      <c r="A5" s="42" t="s">
        <v>260</v>
      </c>
      <c r="B5" s="103">
        <f>IFERROR(MATCH(A5,Subjects!$D$2:$D$71,0),"")</f>
        <v>9</v>
      </c>
      <c r="C5" s="42" t="s">
        <v>306</v>
      </c>
      <c r="D5" s="44" t="s">
        <v>340</v>
      </c>
      <c r="E5" s="22" t="str">
        <f t="shared" si="1"/>
        <v>EAL Lab 04 - Series Circuit Voltage</v>
      </c>
      <c r="G5" s="21">
        <v>4</v>
      </c>
      <c r="H5" s="18" t="str">
        <f t="array" ref="H5">IFERROR(INDEX(Labs,SMALL(IF(SubjectRef=$G5,ROW(Labs)-MIN(ROW(Labs))+1),COLUMNS($E$5:E8))),"")</f>
        <v>EAL Lab 01</v>
      </c>
      <c r="I5" s="18" t="str">
        <f t="array" ref="I5">IFERROR(INDEX(Labs,SMALL(IF(SubjectRef=$G5,ROW(Labs)-MIN(ROW(Labs))+1),COLUMNS($E$5:F8))),"")</f>
        <v/>
      </c>
      <c r="J5" s="18" t="str">
        <f t="array" ref="J5">IFERROR(INDEX(Labs,SMALL(IF(SubjectRef=$G5,ROW(Labs)-MIN(ROW(Labs))+1),COLUMNS($E$5:G8))),"")</f>
        <v/>
      </c>
      <c r="K5" s="18" t="str">
        <f t="array" ref="K5">IFERROR(INDEX(Labs,SMALL(IF(SubjectRef=$G5,ROW(Labs)-MIN(ROW(Labs))+1),COLUMNS($E$5:H8))),"")</f>
        <v/>
      </c>
      <c r="L5" s="19" t="str">
        <f t="array" ref="L5">IFERROR(INDEX(Labs,SMALL(IF(SubjectRef=$G5,ROW(Labs)-MIN(ROW(Labs))+1),COLUMNS($E$5:I8))),"")</f>
        <v/>
      </c>
      <c r="M5" s="18" t="str">
        <f t="shared" si="0"/>
        <v>EAL Lab 01</v>
      </c>
    </row>
    <row r="6" spans="1:13" x14ac:dyDescent="0.2">
      <c r="A6" s="42" t="s">
        <v>376</v>
      </c>
      <c r="B6" s="103">
        <f>IFERROR(MATCH(A6,Subjects!$D$2:$D$71,0),"")</f>
        <v>10</v>
      </c>
      <c r="C6" s="42" t="s">
        <v>307</v>
      </c>
      <c r="D6" s="44" t="s">
        <v>341</v>
      </c>
      <c r="E6" s="22" t="str">
        <f t="shared" si="1"/>
        <v>EAL Lab 05 - Open Circuit</v>
      </c>
      <c r="G6" s="21">
        <v>5</v>
      </c>
      <c r="H6" s="18" t="str">
        <f t="array" ref="H6">IFERROR(INDEX(Labs,SMALL(IF(SubjectRef=$G6,ROW(Labs)-MIN(ROW(Labs))+1),COLUMNS($E$5:E9))),"")</f>
        <v/>
      </c>
      <c r="I6" s="18" t="str">
        <f t="array" ref="I6">IFERROR(INDEX(Labs,SMALL(IF(SubjectRef=$G6,ROW(Labs)-MIN(ROW(Labs))+1),COLUMNS($E$5:F9))),"")</f>
        <v/>
      </c>
      <c r="J6" s="18" t="str">
        <f t="array" ref="J6">IFERROR(INDEX(Labs,SMALL(IF(SubjectRef=$G6,ROW(Labs)-MIN(ROW(Labs))+1),COLUMNS($E$5:G9))),"")</f>
        <v/>
      </c>
      <c r="K6" s="18" t="str">
        <f t="array" ref="K6">IFERROR(INDEX(Labs,SMALL(IF(SubjectRef=$G6,ROW(Labs)-MIN(ROW(Labs))+1),COLUMNS($E$5:H9))),"")</f>
        <v/>
      </c>
      <c r="L6" s="19" t="str">
        <f t="array" ref="L6">IFERROR(INDEX(Labs,SMALL(IF(SubjectRef=$G6,ROW(Labs)-MIN(ROW(Labs))+1),COLUMNS($E$5:I9))),"")</f>
        <v/>
      </c>
      <c r="M6" s="18" t="str">
        <f t="shared" si="0"/>
        <v/>
      </c>
    </row>
    <row r="7" spans="1:13" x14ac:dyDescent="0.2">
      <c r="A7" s="42" t="s">
        <v>376</v>
      </c>
      <c r="B7" s="103">
        <f>IFERROR(MATCH(A7,Subjects!$D$2:$D$71,0),"")</f>
        <v>10</v>
      </c>
      <c r="C7" s="42" t="s">
        <v>308</v>
      </c>
      <c r="D7" s="44" t="s">
        <v>342</v>
      </c>
      <c r="E7" s="22" t="str">
        <f t="shared" si="1"/>
        <v>EAL Lab 06 - Short Circuit</v>
      </c>
      <c r="G7" s="21">
        <v>6</v>
      </c>
      <c r="H7" s="18" t="str">
        <f t="array" ref="H7">IFERROR(INDEX(Labs,SMALL(IF(SubjectRef=$G7,ROW(Labs)-MIN(ROW(Labs))+1),COLUMNS($E$5:E10))),"")</f>
        <v>EAL Lab 02</v>
      </c>
      <c r="I7" s="18" t="str">
        <f t="array" ref="I7">IFERROR(INDEX(Labs,SMALL(IF(SubjectRef=$G7,ROW(Labs)-MIN(ROW(Labs))+1),COLUMNS($E$5:F10))),"")</f>
        <v/>
      </c>
      <c r="J7" s="18" t="str">
        <f t="array" ref="J7">IFERROR(INDEX(Labs,SMALL(IF(SubjectRef=$G7,ROW(Labs)-MIN(ROW(Labs))+1),COLUMNS($E$5:G10))),"")</f>
        <v/>
      </c>
      <c r="K7" s="18" t="str">
        <f t="array" ref="K7">IFERROR(INDEX(Labs,SMALL(IF(SubjectRef=$G7,ROW(Labs)-MIN(ROW(Labs))+1),COLUMNS($E$5:H10))),"")</f>
        <v/>
      </c>
      <c r="L7" s="19" t="str">
        <f t="array" ref="L7">IFERROR(INDEX(Labs,SMALL(IF(SubjectRef=$G7,ROW(Labs)-MIN(ROW(Labs))+1),COLUMNS($E$5:I10))),"")</f>
        <v/>
      </c>
      <c r="M7" s="18" t="str">
        <f t="shared" si="0"/>
        <v>EAL Lab 02</v>
      </c>
    </row>
    <row r="8" spans="1:13" x14ac:dyDescent="0.2">
      <c r="A8" s="42" t="s">
        <v>200</v>
      </c>
      <c r="B8" s="103">
        <f>IFERROR(MATCH(A8,Subjects!$D$2:$D$71,0),"")</f>
        <v>18</v>
      </c>
      <c r="C8" s="42" t="s">
        <v>309</v>
      </c>
      <c r="D8" s="44" t="s">
        <v>343</v>
      </c>
      <c r="E8" s="22" t="str">
        <f t="shared" si="1"/>
        <v>EAL Lab 07 - Voltage Divider</v>
      </c>
      <c r="G8" s="21">
        <v>7</v>
      </c>
      <c r="H8" s="18" t="str">
        <f t="array" ref="H8">IFERROR(INDEX(Labs,SMALL(IF(SubjectRef=$G8,ROW(Labs)-MIN(ROW(Labs))+1),COLUMNS($E$5:E11))),"")</f>
        <v/>
      </c>
      <c r="I8" s="18" t="str">
        <f t="array" ref="I8">IFERROR(INDEX(Labs,SMALL(IF(SubjectRef=$G8,ROW(Labs)-MIN(ROW(Labs))+1),COLUMNS($E$5:F11))),"")</f>
        <v/>
      </c>
      <c r="J8" s="18" t="str">
        <f t="array" ref="J8">IFERROR(INDEX(Labs,SMALL(IF(SubjectRef=$G8,ROW(Labs)-MIN(ROW(Labs))+1),COLUMNS($E$5:G11))),"")</f>
        <v/>
      </c>
      <c r="K8" s="18" t="str">
        <f t="array" ref="K8">IFERROR(INDEX(Labs,SMALL(IF(SubjectRef=$G8,ROW(Labs)-MIN(ROW(Labs))+1),COLUMNS($E$5:H11))),"")</f>
        <v/>
      </c>
      <c r="L8" s="19" t="str">
        <f t="array" ref="L8">IFERROR(INDEX(Labs,SMALL(IF(SubjectRef=$G8,ROW(Labs)-MIN(ROW(Labs))+1),COLUMNS($E$5:I11))),"")</f>
        <v/>
      </c>
      <c r="M8" s="18" t="str">
        <f t="shared" si="0"/>
        <v/>
      </c>
    </row>
    <row r="9" spans="1:13" x14ac:dyDescent="0.2">
      <c r="A9" s="42"/>
      <c r="B9" s="103" t="str">
        <f>IFERROR(MATCH(A9,Subjects!$D$2:$D$71,0),"")</f>
        <v/>
      </c>
      <c r="C9" s="42" t="s">
        <v>310</v>
      </c>
      <c r="D9" s="44" t="s">
        <v>344</v>
      </c>
      <c r="E9" s="22" t="str">
        <f t="shared" si="1"/>
        <v>EAL Lab 08 - Potentiometers</v>
      </c>
      <c r="G9" s="21">
        <v>8</v>
      </c>
      <c r="H9" s="18" t="str">
        <f t="array" ref="H9">IFERROR(INDEX(Labs,SMALL(IF(SubjectRef=$G9,ROW(Labs)-MIN(ROW(Labs))+1),COLUMNS($E$5:E12))),"")</f>
        <v/>
      </c>
      <c r="I9" s="18" t="str">
        <f t="array" ref="I9">IFERROR(INDEX(Labs,SMALL(IF(SubjectRef=$G9,ROW(Labs)-MIN(ROW(Labs))+1),COLUMNS($E$5:F12))),"")</f>
        <v/>
      </c>
      <c r="J9" s="18" t="str">
        <f t="array" ref="J9">IFERROR(INDEX(Labs,SMALL(IF(SubjectRef=$G9,ROW(Labs)-MIN(ROW(Labs))+1),COLUMNS($E$5:G12))),"")</f>
        <v/>
      </c>
      <c r="K9" s="18" t="str">
        <f t="array" ref="K9">IFERROR(INDEX(Labs,SMALL(IF(SubjectRef=$G9,ROW(Labs)-MIN(ROW(Labs))+1),COLUMNS($E$5:H12))),"")</f>
        <v/>
      </c>
      <c r="L9" s="19" t="str">
        <f t="array" ref="L9">IFERROR(INDEX(Labs,SMALL(IF(SubjectRef=$G9,ROW(Labs)-MIN(ROW(Labs))+1),COLUMNS($E$5:I12))),"")</f>
        <v/>
      </c>
      <c r="M9" s="18" t="str">
        <f t="shared" si="0"/>
        <v/>
      </c>
    </row>
    <row r="10" spans="1:13" x14ac:dyDescent="0.2">
      <c r="A10" s="42" t="s">
        <v>262</v>
      </c>
      <c r="B10" s="103">
        <f>IFERROR(MATCH(A10,Subjects!$D$2:$D$71,0),"")</f>
        <v>12</v>
      </c>
      <c r="C10" s="42" t="s">
        <v>311</v>
      </c>
      <c r="D10" s="44" t="s">
        <v>345</v>
      </c>
      <c r="E10" s="22" t="str">
        <f t="shared" si="1"/>
        <v>EAL Lab 09 - Parallel Circuit Conductance</v>
      </c>
      <c r="G10" s="21">
        <v>9</v>
      </c>
      <c r="H10" s="18" t="str">
        <f t="array" ref="H10">IFERROR(INDEX(Labs,SMALL(IF(SubjectRef=$G10,ROW(Labs)-MIN(ROW(Labs))+1),COLUMNS($E$5:E13))),"")</f>
        <v>EAL Lab 03</v>
      </c>
      <c r="I10" s="18" t="str">
        <f t="array" ref="I10">IFERROR(INDEX(Labs,SMALL(IF(SubjectRef=$G10,ROW(Labs)-MIN(ROW(Labs))+1),COLUMNS($E$5:F13))),"")</f>
        <v>EAL Lab 04</v>
      </c>
      <c r="J10" s="18" t="str">
        <f t="array" ref="J10">IFERROR(INDEX(Labs,SMALL(IF(SubjectRef=$G10,ROW(Labs)-MIN(ROW(Labs))+1),COLUMNS($E$5:G13))),"")</f>
        <v/>
      </c>
      <c r="K10" s="18" t="str">
        <f t="array" ref="K10">IFERROR(INDEX(Labs,SMALL(IF(SubjectRef=$G10,ROW(Labs)-MIN(ROW(Labs))+1),COLUMNS($E$5:H13))),"")</f>
        <v/>
      </c>
      <c r="L10" s="19" t="str">
        <f t="array" ref="L10">IFERROR(INDEX(Labs,SMALL(IF(SubjectRef=$G10,ROW(Labs)-MIN(ROW(Labs))+1),COLUMNS($E$5:I13))),"")</f>
        <v/>
      </c>
      <c r="M10" s="18" t="str">
        <f t="shared" si="0"/>
        <v>EAL Lab 03, EAL Lab 04</v>
      </c>
    </row>
    <row r="11" spans="1:13" x14ac:dyDescent="0.2">
      <c r="A11" s="42" t="s">
        <v>262</v>
      </c>
      <c r="B11" s="103">
        <f>IFERROR(MATCH(A11,Subjects!$D$2:$D$71,0),"")</f>
        <v>12</v>
      </c>
      <c r="C11" s="42" t="s">
        <v>312</v>
      </c>
      <c r="D11" s="44" t="s">
        <v>278</v>
      </c>
      <c r="E11" s="22" t="str">
        <f t="shared" si="1"/>
        <v>EAL Lab 10 - Kirchhoff's Current Law</v>
      </c>
      <c r="G11" s="21">
        <v>10</v>
      </c>
      <c r="H11" s="18" t="str">
        <f t="array" ref="H11">IFERROR(INDEX(Labs,SMALL(IF(SubjectRef=$G11,ROW(Labs)-MIN(ROW(Labs))+1),COLUMNS($E$5:E14))),"")</f>
        <v>EAL Lab 05</v>
      </c>
      <c r="I11" s="18" t="str">
        <f t="array" ref="I11">IFERROR(INDEX(Labs,SMALL(IF(SubjectRef=$G11,ROW(Labs)-MIN(ROW(Labs))+1),COLUMNS($E$5:F14))),"")</f>
        <v>EAL Lab 06</v>
      </c>
      <c r="J11" s="18" t="str">
        <f t="array" ref="J11">IFERROR(INDEX(Labs,SMALL(IF(SubjectRef=$G11,ROW(Labs)-MIN(ROW(Labs))+1),COLUMNS($E$5:G14))),"")</f>
        <v/>
      </c>
      <c r="K11" s="18" t="str">
        <f t="array" ref="K11">IFERROR(INDEX(Labs,SMALL(IF(SubjectRef=$G11,ROW(Labs)-MIN(ROW(Labs))+1),COLUMNS($E$5:H14))),"")</f>
        <v/>
      </c>
      <c r="L11" s="19" t="str">
        <f t="array" ref="L11">IFERROR(INDEX(Labs,SMALL(IF(SubjectRef=$G11,ROW(Labs)-MIN(ROW(Labs))+1),COLUMNS($E$5:I14))),"")</f>
        <v/>
      </c>
      <c r="M11" s="18" t="str">
        <f t="shared" si="0"/>
        <v>EAL Lab 05, EAL Lab 06</v>
      </c>
    </row>
    <row r="12" spans="1:13" x14ac:dyDescent="0.2">
      <c r="A12" s="42" t="s">
        <v>276</v>
      </c>
      <c r="B12" s="103">
        <f>IFERROR(MATCH(A12,Subjects!$D$2:$D$71,0),"")</f>
        <v>14</v>
      </c>
      <c r="C12" s="42" t="s">
        <v>313</v>
      </c>
      <c r="D12" s="44" t="s">
        <v>346</v>
      </c>
      <c r="E12" s="22" t="str">
        <f t="shared" si="1"/>
        <v>EAL Lab 11 - Parallel Circuit Characteristics</v>
      </c>
      <c r="G12" s="21">
        <v>11</v>
      </c>
      <c r="H12" s="18" t="str">
        <f t="array" ref="H12">IFERROR(INDEX(Labs,SMALL(IF(SubjectRef=$G12,ROW(Labs)-MIN(ROW(Labs))+1),COLUMNS($E$5:E15))),"")</f>
        <v/>
      </c>
      <c r="I12" s="18" t="str">
        <f t="array" ref="I12">IFERROR(INDEX(Labs,SMALL(IF(SubjectRef=$G12,ROW(Labs)-MIN(ROW(Labs))+1),COLUMNS($E$5:F15))),"")</f>
        <v/>
      </c>
      <c r="J12" s="18" t="str">
        <f t="array" ref="J12">IFERROR(INDEX(Labs,SMALL(IF(SubjectRef=$G12,ROW(Labs)-MIN(ROW(Labs))+1),COLUMNS($E$5:G15))),"")</f>
        <v/>
      </c>
      <c r="K12" s="18" t="str">
        <f t="array" ref="K12">IFERROR(INDEX(Labs,SMALL(IF(SubjectRef=$G12,ROW(Labs)-MIN(ROW(Labs))+1),COLUMNS($E$5:H15))),"")</f>
        <v/>
      </c>
      <c r="L12" s="19" t="str">
        <f t="array" ref="L12">IFERROR(INDEX(Labs,SMALL(IF(SubjectRef=$G12,ROW(Labs)-MIN(ROW(Labs))+1),COLUMNS($E$5:I15))),"")</f>
        <v/>
      </c>
      <c r="M12" s="18" t="str">
        <f t="shared" si="0"/>
        <v/>
      </c>
    </row>
    <row r="13" spans="1:13" x14ac:dyDescent="0.2">
      <c r="A13" s="42" t="s">
        <v>280</v>
      </c>
      <c r="B13" s="103">
        <f>IFERROR(MATCH(A13,Subjects!$D$2:$D$71,0),"")</f>
        <v>16</v>
      </c>
      <c r="C13" s="42" t="s">
        <v>314</v>
      </c>
      <c r="D13" s="44" t="s">
        <v>347</v>
      </c>
      <c r="E13" s="22" t="str">
        <f t="shared" si="1"/>
        <v>EAL Lab 12 - Combination Parallel-Series Circuits</v>
      </c>
      <c r="G13" s="21">
        <v>12</v>
      </c>
      <c r="H13" s="18" t="str">
        <f t="array" ref="H13">IFERROR(INDEX(Labs,SMALL(IF(SubjectRef=$G13,ROW(Labs)-MIN(ROW(Labs))+1),COLUMNS($E$5:E16))),"")</f>
        <v>EAL Lab 09</v>
      </c>
      <c r="I13" s="18" t="str">
        <f t="array" ref="I13">IFERROR(INDEX(Labs,SMALL(IF(SubjectRef=$G13,ROW(Labs)-MIN(ROW(Labs))+1),COLUMNS($E$5:F16))),"")</f>
        <v>EAL Lab 10</v>
      </c>
      <c r="J13" s="18" t="str">
        <f t="array" ref="J13">IFERROR(INDEX(Labs,SMALL(IF(SubjectRef=$G13,ROW(Labs)-MIN(ROW(Labs))+1),COLUMNS($E$5:G16))),"")</f>
        <v/>
      </c>
      <c r="K13" s="18" t="str">
        <f t="array" ref="K13">IFERROR(INDEX(Labs,SMALL(IF(SubjectRef=$G13,ROW(Labs)-MIN(ROW(Labs))+1),COLUMNS($E$5:H16))),"")</f>
        <v/>
      </c>
      <c r="L13" s="19" t="str">
        <f t="array" ref="L13">IFERROR(INDEX(Labs,SMALL(IF(SubjectRef=$G13,ROW(Labs)-MIN(ROW(Labs))+1),COLUMNS($E$5:I16))),"")</f>
        <v/>
      </c>
      <c r="M13" s="18" t="str">
        <f t="shared" si="0"/>
        <v>EAL Lab 09, EAL Lab 10</v>
      </c>
    </row>
    <row r="14" spans="1:13" x14ac:dyDescent="0.2">
      <c r="A14" s="42" t="s">
        <v>279</v>
      </c>
      <c r="B14" s="103">
        <f>IFERROR(MATCH(A14,Subjects!$D$2:$D$71,0),"")</f>
        <v>15</v>
      </c>
      <c r="C14" s="42" t="s">
        <v>315</v>
      </c>
      <c r="D14" s="44" t="s">
        <v>348</v>
      </c>
      <c r="E14" s="22" t="str">
        <f t="shared" si="1"/>
        <v>EAL Lab 13 - Combination Series-Parallel Circuits</v>
      </c>
      <c r="G14" s="21">
        <v>13</v>
      </c>
      <c r="H14" s="18" t="str">
        <f t="array" ref="H14">IFERROR(INDEX(Labs,SMALL(IF(SubjectRef=$G14,ROW(Labs)-MIN(ROW(Labs))+1),COLUMNS($E$5:E17))),"")</f>
        <v/>
      </c>
      <c r="I14" s="18" t="str">
        <f t="array" ref="I14">IFERROR(INDEX(Labs,SMALL(IF(SubjectRef=$G14,ROW(Labs)-MIN(ROW(Labs))+1),COLUMNS($E$5:F17))),"")</f>
        <v/>
      </c>
      <c r="J14" s="18" t="str">
        <f t="array" ref="J14">IFERROR(INDEX(Labs,SMALL(IF(SubjectRef=$G14,ROW(Labs)-MIN(ROW(Labs))+1),COLUMNS($E$5:G17))),"")</f>
        <v/>
      </c>
      <c r="K14" s="18" t="str">
        <f t="array" ref="K14">IFERROR(INDEX(Labs,SMALL(IF(SubjectRef=$G14,ROW(Labs)-MIN(ROW(Labs))+1),COLUMNS($E$5:H17))),"")</f>
        <v/>
      </c>
      <c r="L14" s="19" t="str">
        <f t="array" ref="L14">IFERROR(INDEX(Labs,SMALL(IF(SubjectRef=$G14,ROW(Labs)-MIN(ROW(Labs))+1),COLUMNS($E$5:I17))),"")</f>
        <v/>
      </c>
      <c r="M14" s="18" t="str">
        <f t="shared" si="0"/>
        <v/>
      </c>
    </row>
    <row r="15" spans="1:13" x14ac:dyDescent="0.2">
      <c r="A15" s="42" t="s">
        <v>264</v>
      </c>
      <c r="B15" s="103">
        <f>IFERROR(MATCH(A15,Subjects!$D$2:$D$71,0),"")</f>
        <v>17</v>
      </c>
      <c r="C15" s="42" t="s">
        <v>316</v>
      </c>
      <c r="D15" s="44" t="s">
        <v>349</v>
      </c>
      <c r="E15" s="22" t="str">
        <f t="shared" si="1"/>
        <v>EAL Lab 14 - More Combination Series-Parallel Circuits</v>
      </c>
      <c r="G15" s="21">
        <v>14</v>
      </c>
      <c r="H15" s="18" t="str">
        <f t="array" ref="H15">IFERROR(INDEX(Labs,SMALL(IF(SubjectRef=$G15,ROW(Labs)-MIN(ROW(Labs))+1),COLUMNS($E$5:E18))),"")</f>
        <v>EAL Lab 11</v>
      </c>
      <c r="I15" s="18" t="str">
        <f t="array" ref="I15">IFERROR(INDEX(Labs,SMALL(IF(SubjectRef=$G15,ROW(Labs)-MIN(ROW(Labs))+1),COLUMNS($E$5:F18))),"")</f>
        <v/>
      </c>
      <c r="J15" s="18" t="str">
        <f t="array" ref="J15">IFERROR(INDEX(Labs,SMALL(IF(SubjectRef=$G15,ROW(Labs)-MIN(ROW(Labs))+1),COLUMNS($E$5:G18))),"")</f>
        <v/>
      </c>
      <c r="K15" s="18" t="str">
        <f t="array" ref="K15">IFERROR(INDEX(Labs,SMALL(IF(SubjectRef=$G15,ROW(Labs)-MIN(ROW(Labs))+1),COLUMNS($E$5:H18))),"")</f>
        <v/>
      </c>
      <c r="L15" s="19" t="str">
        <f t="array" ref="L15">IFERROR(INDEX(Labs,SMALL(IF(SubjectRef=$G15,ROW(Labs)-MIN(ROW(Labs))+1),COLUMNS($E$5:I18))),"")</f>
        <v/>
      </c>
      <c r="M15" s="18" t="str">
        <f t="shared" si="0"/>
        <v>EAL Lab 11</v>
      </c>
    </row>
    <row r="16" spans="1:13" x14ac:dyDescent="0.2">
      <c r="A16" s="42" t="s">
        <v>264</v>
      </c>
      <c r="B16" s="103">
        <f>IFERROR(MATCH(A16,Subjects!$D$2:$D$71,0),"")</f>
        <v>17</v>
      </c>
      <c r="C16" s="42" t="s">
        <v>317</v>
      </c>
      <c r="D16" s="44" t="s">
        <v>350</v>
      </c>
      <c r="E16" s="22" t="str">
        <f t="shared" si="1"/>
        <v>EAL Lab 15 - Complex Combination Circuits</v>
      </c>
      <c r="G16" s="21">
        <v>15</v>
      </c>
      <c r="H16" s="18" t="str">
        <f t="array" ref="H16">IFERROR(INDEX(Labs,SMALL(IF(SubjectRef=$G16,ROW(Labs)-MIN(ROW(Labs))+1),COLUMNS($E$5:E19))),"")</f>
        <v>EAL Lab 13</v>
      </c>
      <c r="I16" s="18" t="str">
        <f t="array" ref="I16">IFERROR(INDEX(Labs,SMALL(IF(SubjectRef=$G16,ROW(Labs)-MIN(ROW(Labs))+1),COLUMNS($E$5:F19))),"")</f>
        <v/>
      </c>
      <c r="J16" s="18" t="str">
        <f t="array" ref="J16">IFERROR(INDEX(Labs,SMALL(IF(SubjectRef=$G16,ROW(Labs)-MIN(ROW(Labs))+1),COLUMNS($E$5:G19))),"")</f>
        <v/>
      </c>
      <c r="K16" s="18" t="str">
        <f t="array" ref="K16">IFERROR(INDEX(Labs,SMALL(IF(SubjectRef=$G16,ROW(Labs)-MIN(ROW(Labs))+1),COLUMNS($E$5:H19))),"")</f>
        <v/>
      </c>
      <c r="L16" s="19" t="str">
        <f t="array" ref="L16">IFERROR(INDEX(Labs,SMALL(IF(SubjectRef=$G16,ROW(Labs)-MIN(ROW(Labs))+1),COLUMNS($E$5:I19))),"")</f>
        <v/>
      </c>
      <c r="M16" s="18" t="str">
        <f t="shared" si="0"/>
        <v>EAL Lab 13</v>
      </c>
    </row>
    <row r="17" spans="1:13" x14ac:dyDescent="0.2">
      <c r="A17" s="42"/>
      <c r="B17" s="103" t="str">
        <f>IFERROR(MATCH(A17,Subjects!$D$2:$D$71,0),"")</f>
        <v/>
      </c>
      <c r="C17" s="42" t="s">
        <v>318</v>
      </c>
      <c r="D17" s="44" t="s">
        <v>343</v>
      </c>
      <c r="E17" s="22" t="str">
        <f t="shared" si="1"/>
        <v>EAL Lab 16 - Voltage Divider</v>
      </c>
      <c r="G17" s="21">
        <v>16</v>
      </c>
      <c r="H17" s="18" t="str">
        <f t="array" ref="H17">IFERROR(INDEX(Labs,SMALL(IF(SubjectRef=$G17,ROW(Labs)-MIN(ROW(Labs))+1),COLUMNS($E$5:E20))),"")</f>
        <v>EAL Lab 12</v>
      </c>
      <c r="I17" s="18" t="str">
        <f t="array" ref="I17">IFERROR(INDEX(Labs,SMALL(IF(SubjectRef=$G17,ROW(Labs)-MIN(ROW(Labs))+1),COLUMNS($E$5:F20))),"")</f>
        <v/>
      </c>
      <c r="J17" s="18" t="str">
        <f t="array" ref="J17">IFERROR(INDEX(Labs,SMALL(IF(SubjectRef=$G17,ROW(Labs)-MIN(ROW(Labs))+1),COLUMNS($E$5:G20))),"")</f>
        <v/>
      </c>
      <c r="K17" s="18" t="str">
        <f t="array" ref="K17">IFERROR(INDEX(Labs,SMALL(IF(SubjectRef=$G17,ROW(Labs)-MIN(ROW(Labs))+1),COLUMNS($E$5:H20))),"")</f>
        <v/>
      </c>
      <c r="L17" s="19" t="str">
        <f t="array" ref="L17">IFERROR(INDEX(Labs,SMALL(IF(SubjectRef=$G17,ROW(Labs)-MIN(ROW(Labs))+1),COLUMNS($E$5:I20))),"")</f>
        <v/>
      </c>
      <c r="M17" s="18" t="str">
        <f t="shared" si="0"/>
        <v>EAL Lab 12</v>
      </c>
    </row>
    <row r="18" spans="1:13" x14ac:dyDescent="0.2">
      <c r="A18" s="42"/>
      <c r="B18" s="103" t="str">
        <f>IFERROR(MATCH(A18,Subjects!$D$2:$D$71,0),"")</f>
        <v/>
      </c>
      <c r="C18" s="42" t="s">
        <v>319</v>
      </c>
      <c r="D18" s="44" t="s">
        <v>351</v>
      </c>
      <c r="E18" s="22" t="str">
        <f t="shared" si="1"/>
        <v>EAL Lab 17 - Loaded Voltage Divider</v>
      </c>
      <c r="G18" s="21">
        <v>17</v>
      </c>
      <c r="H18" s="18" t="str">
        <f t="array" ref="H18">IFERROR(INDEX(Labs,SMALL(IF(SubjectRef=$G18,ROW(Labs)-MIN(ROW(Labs))+1),COLUMNS($E$5:E21))),"")</f>
        <v>EAL Lab 14</v>
      </c>
      <c r="I18" s="18" t="str">
        <f t="array" ref="I18">IFERROR(INDEX(Labs,SMALL(IF(SubjectRef=$G18,ROW(Labs)-MIN(ROW(Labs))+1),COLUMNS($E$5:F21))),"")</f>
        <v>EAL Lab 15</v>
      </c>
      <c r="J18" s="18" t="str">
        <f t="array" ref="J18">IFERROR(INDEX(Labs,SMALL(IF(SubjectRef=$G18,ROW(Labs)-MIN(ROW(Labs))+1),COLUMNS($E$5:G21))),"")</f>
        <v/>
      </c>
      <c r="K18" s="18" t="str">
        <f t="array" ref="K18">IFERROR(INDEX(Labs,SMALL(IF(SubjectRef=$G18,ROW(Labs)-MIN(ROW(Labs))+1),COLUMNS($E$5:H21))),"")</f>
        <v/>
      </c>
      <c r="L18" s="19" t="str">
        <f t="array" ref="L18">IFERROR(INDEX(Labs,SMALL(IF(SubjectRef=$G18,ROW(Labs)-MIN(ROW(Labs))+1),COLUMNS($E$5:I21))),"")</f>
        <v/>
      </c>
      <c r="M18" s="18" t="str">
        <f t="shared" si="0"/>
        <v>EAL Lab 14, EAL Lab 15</v>
      </c>
    </row>
    <row r="19" spans="1:13" x14ac:dyDescent="0.2">
      <c r="A19" s="42"/>
      <c r="B19" s="103" t="str">
        <f>IFERROR(MATCH(A19,Subjects!$D$2:$D$71,0),"")</f>
        <v/>
      </c>
      <c r="C19" s="42" t="s">
        <v>320</v>
      </c>
      <c r="D19" s="44" t="s">
        <v>352</v>
      </c>
      <c r="E19" s="22" t="str">
        <f t="shared" si="1"/>
        <v>EAL Lab 18 - Multi-Load Loaded Voltage Divider</v>
      </c>
      <c r="G19" s="21">
        <v>18</v>
      </c>
      <c r="H19" s="18" t="str">
        <f t="array" ref="H19">IFERROR(INDEX(Labs,SMALL(IF(SubjectRef=$G19,ROW(Labs)-MIN(ROW(Labs))+1),COLUMNS($E$5:E22))),"")</f>
        <v>EAL Lab 07</v>
      </c>
      <c r="I19" s="18" t="str">
        <f t="array" ref="I19">IFERROR(INDEX(Labs,SMALL(IF(SubjectRef=$G19,ROW(Labs)-MIN(ROW(Labs))+1),COLUMNS($E$5:F22))),"")</f>
        <v/>
      </c>
      <c r="J19" s="18" t="str">
        <f t="array" ref="J19">IFERROR(INDEX(Labs,SMALL(IF(SubjectRef=$G19,ROW(Labs)-MIN(ROW(Labs))+1),COLUMNS($E$5:G22))),"")</f>
        <v/>
      </c>
      <c r="K19" s="18" t="str">
        <f t="array" ref="K19">IFERROR(INDEX(Labs,SMALL(IF(SubjectRef=$G19,ROW(Labs)-MIN(ROW(Labs))+1),COLUMNS($E$5:H22))),"")</f>
        <v/>
      </c>
      <c r="L19" s="19" t="str">
        <f t="array" ref="L19">IFERROR(INDEX(Labs,SMALL(IF(SubjectRef=$G19,ROW(Labs)-MIN(ROW(Labs))+1),COLUMNS($E$5:I22))),"")</f>
        <v/>
      </c>
      <c r="M19" s="18" t="str">
        <f t="shared" ref="M19" si="2">IF(H19&lt;&gt;"",H19,"")&amp;IF(I19&lt;&gt;"",", "&amp;I19,"")&amp;IF(J19&lt;&gt;"",", "&amp;J19,"")&amp;IF(K19&lt;&gt;"",", "&amp;K19,"")&amp;IF(L19&lt;&gt;"",", "&amp;L19,"")</f>
        <v>EAL Lab 07</v>
      </c>
    </row>
    <row r="20" spans="1:13" x14ac:dyDescent="0.2">
      <c r="A20" s="42"/>
      <c r="B20" s="103" t="str">
        <f>IFERROR(MATCH(A20,Subjects!$D$2:$D$71,0),"")</f>
        <v/>
      </c>
      <c r="C20" s="42" t="s">
        <v>321</v>
      </c>
      <c r="D20" s="44" t="s">
        <v>283</v>
      </c>
      <c r="E20" s="22" t="str">
        <f t="shared" si="1"/>
        <v>EAL Lab 19 - Internal Resistance</v>
      </c>
      <c r="G20" s="21">
        <v>19</v>
      </c>
      <c r="H20" s="18" t="str">
        <f t="array" ref="H20">IFERROR(INDEX(Labs,SMALL(IF(SubjectRef=$G20,ROW(Labs)-MIN(ROW(Labs))+1),COLUMNS($E$5:E23))),"")</f>
        <v/>
      </c>
      <c r="I20" s="18" t="str">
        <f t="array" ref="I20">IFERROR(INDEX(Labs,SMALL(IF(SubjectRef=$G20,ROW(Labs)-MIN(ROW(Labs))+1),COLUMNS($E$5:F23))),"")</f>
        <v/>
      </c>
      <c r="J20" s="18" t="str">
        <f t="array" ref="J20">IFERROR(INDEX(Labs,SMALL(IF(SubjectRef=$G20,ROW(Labs)-MIN(ROW(Labs))+1),COLUMNS($E$5:G23))),"")</f>
        <v/>
      </c>
      <c r="K20" s="18" t="str">
        <f t="array" ref="K20">IFERROR(INDEX(Labs,SMALL(IF(SubjectRef=$G20,ROW(Labs)-MIN(ROW(Labs))+1),COLUMNS($E$5:H23))),"")</f>
        <v/>
      </c>
      <c r="L20" s="19" t="str">
        <f t="array" ref="L20">IFERROR(INDEX(Labs,SMALL(IF(SubjectRef=$G20,ROW(Labs)-MIN(ROW(Labs))+1),COLUMNS($E$5:I23))),"")</f>
        <v/>
      </c>
      <c r="M20" s="18" t="str">
        <f t="shared" ref="M20" si="3">IF(H20&lt;&gt;"",H20,"")&amp;IF(I20&lt;&gt;"",", "&amp;I20,"")&amp;IF(J20&lt;&gt;"",", "&amp;J20,"")&amp;IF(K20&lt;&gt;"",", "&amp;K20,"")&amp;IF(L20&lt;&gt;"",", "&amp;L20,"")</f>
        <v/>
      </c>
    </row>
    <row r="21" spans="1:13" x14ac:dyDescent="0.2">
      <c r="A21" s="42"/>
      <c r="B21" s="103" t="str">
        <f>IFERROR(MATCH(A21,Subjects!$D$2:$D$71,0),"")</f>
        <v/>
      </c>
      <c r="C21" s="42" t="s">
        <v>322</v>
      </c>
      <c r="D21" s="44" t="s">
        <v>265</v>
      </c>
      <c r="E21" s="22" t="str">
        <f t="shared" si="1"/>
        <v>EAL Lab 20 - Wheatstone Bridge</v>
      </c>
      <c r="G21" s="21">
        <v>20</v>
      </c>
      <c r="H21" s="18" t="str">
        <f t="array" ref="H21">IFERROR(INDEX(Labs,SMALL(IF(SubjectRef=$G21,ROW(Labs)-MIN(ROW(Labs))+1),COLUMNS($E$5:E24))),"")</f>
        <v/>
      </c>
      <c r="I21" s="18" t="str">
        <f t="array" ref="I21">IFERROR(INDEX(Labs,SMALL(IF(SubjectRef=$G21,ROW(Labs)-MIN(ROW(Labs))+1),COLUMNS($E$5:F24))),"")</f>
        <v/>
      </c>
      <c r="J21" s="18" t="str">
        <f t="array" ref="J21">IFERROR(INDEX(Labs,SMALL(IF(SubjectRef=$G21,ROW(Labs)-MIN(ROW(Labs))+1),COLUMNS($E$5:G24))),"")</f>
        <v/>
      </c>
      <c r="K21" s="18" t="str">
        <f t="array" ref="K21">IFERROR(INDEX(Labs,SMALL(IF(SubjectRef=$G21,ROW(Labs)-MIN(ROW(Labs))+1),COLUMNS($E$5:H24))),"")</f>
        <v/>
      </c>
      <c r="L21" s="19" t="str">
        <f t="array" ref="L21">IFERROR(INDEX(Labs,SMALL(IF(SubjectRef=$G21,ROW(Labs)-MIN(ROW(Labs))+1),COLUMNS($E$5:I24))),"")</f>
        <v/>
      </c>
      <c r="M21" s="18" t="str">
        <f t="shared" ref="M21" si="4">IF(H21&lt;&gt;"",H21,"")&amp;IF(I21&lt;&gt;"",", "&amp;I21,"")&amp;IF(J21&lt;&gt;"",", "&amp;J21,"")&amp;IF(K21&lt;&gt;"",", "&amp;K21,"")&amp;IF(L21&lt;&gt;"",", "&amp;L21,"")</f>
        <v/>
      </c>
    </row>
    <row r="22" spans="1:13" x14ac:dyDescent="0.2">
      <c r="A22" s="42"/>
      <c r="B22" s="103" t="str">
        <f>IFERROR(MATCH(A22,Subjects!$D$2:$D$71,0),"")</f>
        <v/>
      </c>
      <c r="C22" s="42" t="s">
        <v>323</v>
      </c>
      <c r="D22" s="44" t="s">
        <v>353</v>
      </c>
      <c r="E22" s="22" t="str">
        <f t="shared" si="1"/>
        <v>EAL Lab 21 - Wheatstone Bridge with/RTD</v>
      </c>
      <c r="G22" s="21">
        <v>21</v>
      </c>
      <c r="H22" s="18" t="str">
        <f t="array" ref="H22">IFERROR(INDEX(Labs,SMALL(IF(SubjectRef=$G22,ROW(Labs)-MIN(ROW(Labs))+1),COLUMNS($E$5:E25))),"")</f>
        <v/>
      </c>
      <c r="I22" s="18" t="str">
        <f t="array" ref="I22">IFERROR(INDEX(Labs,SMALL(IF(SubjectRef=$G22,ROW(Labs)-MIN(ROW(Labs))+1),COLUMNS($E$5:F25))),"")</f>
        <v/>
      </c>
      <c r="J22" s="18" t="str">
        <f t="array" ref="J22">IFERROR(INDEX(Labs,SMALL(IF(SubjectRef=$G22,ROW(Labs)-MIN(ROW(Labs))+1),COLUMNS($E$5:G25))),"")</f>
        <v/>
      </c>
      <c r="K22" s="18" t="str">
        <f t="array" ref="K22">IFERROR(INDEX(Labs,SMALL(IF(SubjectRef=$G22,ROW(Labs)-MIN(ROW(Labs))+1),COLUMNS($E$5:H25))),"")</f>
        <v/>
      </c>
      <c r="L22" s="19" t="str">
        <f t="array" ref="L22">IFERROR(INDEX(Labs,SMALL(IF(SubjectRef=$G22,ROW(Labs)-MIN(ROW(Labs))+1),COLUMNS($E$5:I25))),"")</f>
        <v/>
      </c>
      <c r="M22" s="18" t="str">
        <f t="shared" ref="M22" si="5">IF(H22&lt;&gt;"",H22,"")&amp;IF(I22&lt;&gt;"",", "&amp;I22,"")&amp;IF(J22&lt;&gt;"",", "&amp;J22,"")&amp;IF(K22&lt;&gt;"",", "&amp;K22,"")&amp;IF(L22&lt;&gt;"",", "&amp;L22,"")</f>
        <v/>
      </c>
    </row>
    <row r="23" spans="1:13" x14ac:dyDescent="0.2">
      <c r="A23" s="42"/>
      <c r="B23" s="103" t="str">
        <f>IFERROR(MATCH(A23,Subjects!$D$2:$D$71,0),"")</f>
        <v/>
      </c>
      <c r="C23" s="42" t="s">
        <v>324</v>
      </c>
      <c r="D23" s="44" t="s">
        <v>354</v>
      </c>
      <c r="E23" s="22" t="str">
        <f t="shared" si="1"/>
        <v>EAL Lab 22 - AC Voltage</v>
      </c>
      <c r="G23" s="21">
        <v>22</v>
      </c>
      <c r="H23" s="18" t="str">
        <f t="array" ref="H23">IFERROR(INDEX(Labs,SMALL(IF(SubjectRef=$G23,ROW(Labs)-MIN(ROW(Labs))+1),COLUMNS($E$5:E26))),"")</f>
        <v/>
      </c>
      <c r="I23" s="18" t="str">
        <f t="array" ref="I23">IFERROR(INDEX(Labs,SMALL(IF(SubjectRef=$G23,ROW(Labs)-MIN(ROW(Labs))+1),COLUMNS($E$5:F26))),"")</f>
        <v/>
      </c>
      <c r="J23" s="18" t="str">
        <f t="array" ref="J23">IFERROR(INDEX(Labs,SMALL(IF(SubjectRef=$G23,ROW(Labs)-MIN(ROW(Labs))+1),COLUMNS($E$5:G26))),"")</f>
        <v/>
      </c>
      <c r="K23" s="18" t="str">
        <f t="array" ref="K23">IFERROR(INDEX(Labs,SMALL(IF(SubjectRef=$G23,ROW(Labs)-MIN(ROW(Labs))+1),COLUMNS($E$5:H26))),"")</f>
        <v/>
      </c>
      <c r="L23" s="19" t="str">
        <f t="array" ref="L23">IFERROR(INDEX(Labs,SMALL(IF(SubjectRef=$G23,ROW(Labs)-MIN(ROW(Labs))+1),COLUMNS($E$5:I26))),"")</f>
        <v/>
      </c>
      <c r="M23" s="18" t="str">
        <f t="shared" ref="M23" si="6">IF(H23&lt;&gt;"",H23,"")&amp;IF(I23&lt;&gt;"",", "&amp;I23,"")&amp;IF(J23&lt;&gt;"",", "&amp;J23,"")&amp;IF(K23&lt;&gt;"",", "&amp;K23,"")&amp;IF(L23&lt;&gt;"",", "&amp;L23,"")</f>
        <v/>
      </c>
    </row>
    <row r="24" spans="1:13" x14ac:dyDescent="0.2">
      <c r="A24" s="42"/>
      <c r="B24" s="103" t="str">
        <f>IFERROR(MATCH(A24,Subjects!$D$2:$D$71,0),"")</f>
        <v/>
      </c>
      <c r="C24" s="42" t="s">
        <v>325</v>
      </c>
      <c r="D24" s="44" t="s">
        <v>355</v>
      </c>
      <c r="E24" s="22" t="str">
        <f t="shared" si="1"/>
        <v>EAL Lab 23 - Oscilliscope</v>
      </c>
      <c r="G24" s="21">
        <v>23</v>
      </c>
      <c r="H24" s="18" t="str">
        <f t="array" ref="H24">IFERROR(INDEX(Labs,SMALL(IF(SubjectRef=$G24,ROW(Labs)-MIN(ROW(Labs))+1),COLUMNS($E$5:E27))),"")</f>
        <v/>
      </c>
      <c r="I24" s="18" t="str">
        <f t="array" ref="I24">IFERROR(INDEX(Labs,SMALL(IF(SubjectRef=$G24,ROW(Labs)-MIN(ROW(Labs))+1),COLUMNS($E$5:F27))),"")</f>
        <v/>
      </c>
      <c r="J24" s="18" t="str">
        <f t="array" ref="J24">IFERROR(INDEX(Labs,SMALL(IF(SubjectRef=$G24,ROW(Labs)-MIN(ROW(Labs))+1),COLUMNS($E$5:G27))),"")</f>
        <v/>
      </c>
      <c r="K24" s="18" t="str">
        <f t="array" ref="K24">IFERROR(INDEX(Labs,SMALL(IF(SubjectRef=$G24,ROW(Labs)-MIN(ROW(Labs))+1),COLUMNS($E$5:H27))),"")</f>
        <v/>
      </c>
      <c r="L24" s="19" t="str">
        <f t="array" ref="L24">IFERROR(INDEX(Labs,SMALL(IF(SubjectRef=$G24,ROW(Labs)-MIN(ROW(Labs))+1),COLUMNS($E$5:I27))),"")</f>
        <v/>
      </c>
      <c r="M24" s="18" t="str">
        <f t="shared" ref="M24" si="7">IF(H24&lt;&gt;"",H24,"")&amp;IF(I24&lt;&gt;"",", "&amp;I24,"")&amp;IF(J24&lt;&gt;"",", "&amp;J24,"")&amp;IF(K24&lt;&gt;"",", "&amp;K24,"")&amp;IF(L24&lt;&gt;"",", "&amp;L24,"")</f>
        <v/>
      </c>
    </row>
    <row r="25" spans="1:13" x14ac:dyDescent="0.2">
      <c r="A25" s="42"/>
      <c r="B25" s="103" t="str">
        <f>IFERROR(MATCH(A25,Subjects!$D$2:$D$71,0),"")</f>
        <v/>
      </c>
      <c r="C25" s="42" t="s">
        <v>326</v>
      </c>
      <c r="D25" s="44" t="s">
        <v>4</v>
      </c>
      <c r="E25" s="22" t="str">
        <f t="shared" si="1"/>
        <v>EAL Lab 24 - Transformers</v>
      </c>
      <c r="G25" s="21">
        <v>24</v>
      </c>
      <c r="H25" s="18" t="str">
        <f t="array" ref="H25">IFERROR(INDEX(Labs,SMALL(IF(SubjectRef=$G25,ROW(Labs)-MIN(ROW(Labs))+1),COLUMNS($E$5:E28))),"")</f>
        <v/>
      </c>
      <c r="I25" s="18" t="str">
        <f t="array" ref="I25">IFERROR(INDEX(Labs,SMALL(IF(SubjectRef=$G25,ROW(Labs)-MIN(ROW(Labs))+1),COLUMNS($E$5:F28))),"")</f>
        <v/>
      </c>
      <c r="J25" s="18" t="str">
        <f t="array" ref="J25">IFERROR(INDEX(Labs,SMALL(IF(SubjectRef=$G25,ROW(Labs)-MIN(ROW(Labs))+1),COLUMNS($E$5:G28))),"")</f>
        <v/>
      </c>
      <c r="K25" s="18" t="str">
        <f t="array" ref="K25">IFERROR(INDEX(Labs,SMALL(IF(SubjectRef=$G25,ROW(Labs)-MIN(ROW(Labs))+1),COLUMNS($E$5:H28))),"")</f>
        <v/>
      </c>
      <c r="L25" s="19" t="str">
        <f t="array" ref="L25">IFERROR(INDEX(Labs,SMALL(IF(SubjectRef=$G25,ROW(Labs)-MIN(ROW(Labs))+1),COLUMNS($E$5:I28))),"")</f>
        <v/>
      </c>
      <c r="M25" s="18" t="str">
        <f t="shared" ref="M25" si="8">IF(H25&lt;&gt;"",H25,"")&amp;IF(I25&lt;&gt;"",", "&amp;I25,"")&amp;IF(J25&lt;&gt;"",", "&amp;J25,"")&amp;IF(K25&lt;&gt;"",", "&amp;K25,"")&amp;IF(L25&lt;&gt;"",", "&amp;L25,"")</f>
        <v/>
      </c>
    </row>
    <row r="26" spans="1:13" x14ac:dyDescent="0.2">
      <c r="A26" s="42"/>
      <c r="B26" s="103" t="str">
        <f>IFERROR(MATCH(A26,Subjects!$D$2:$D$71,0),"")</f>
        <v/>
      </c>
      <c r="C26" s="42" t="s">
        <v>327</v>
      </c>
      <c r="D26" s="44" t="s">
        <v>356</v>
      </c>
      <c r="E26" s="22" t="str">
        <f t="shared" si="1"/>
        <v>EAL Lab 25 - Inductors</v>
      </c>
      <c r="G26" s="21">
        <v>25</v>
      </c>
      <c r="H26" s="18" t="str">
        <f t="array" ref="H26">IFERROR(INDEX(Labs,SMALL(IF(SubjectRef=$G26,ROW(Labs)-MIN(ROW(Labs))+1),COLUMNS($E$5:E29))),"")</f>
        <v/>
      </c>
      <c r="I26" s="18" t="str">
        <f t="array" ref="I26">IFERROR(INDEX(Labs,SMALL(IF(SubjectRef=$G26,ROW(Labs)-MIN(ROW(Labs))+1),COLUMNS($E$5:F29))),"")</f>
        <v/>
      </c>
      <c r="J26" s="18" t="str">
        <f t="array" ref="J26">IFERROR(INDEX(Labs,SMALL(IF(SubjectRef=$G26,ROW(Labs)-MIN(ROW(Labs))+1),COLUMNS($E$5:G29))),"")</f>
        <v/>
      </c>
      <c r="K26" s="18" t="str">
        <f t="array" ref="K26">IFERROR(INDEX(Labs,SMALL(IF(SubjectRef=$G26,ROW(Labs)-MIN(ROW(Labs))+1),COLUMNS($E$5:H29))),"")</f>
        <v/>
      </c>
      <c r="L26" s="19" t="str">
        <f t="array" ref="L26">IFERROR(INDEX(Labs,SMALL(IF(SubjectRef=$G26,ROW(Labs)-MIN(ROW(Labs))+1),COLUMNS($E$5:I29))),"")</f>
        <v/>
      </c>
      <c r="M26" s="18" t="str">
        <f t="shared" ref="M26" si="9">IF(H26&lt;&gt;"",H26,"")&amp;IF(I26&lt;&gt;"",", "&amp;I26,"")&amp;IF(J26&lt;&gt;"",", "&amp;J26,"")&amp;IF(K26&lt;&gt;"",", "&amp;K26,"")&amp;IF(L26&lt;&gt;"",", "&amp;L26,"")</f>
        <v/>
      </c>
    </row>
    <row r="27" spans="1:13" x14ac:dyDescent="0.2">
      <c r="A27" s="42"/>
      <c r="B27" s="103" t="str">
        <f>IFERROR(MATCH(A27,Subjects!$D$2:$D$71,0),"")</f>
        <v/>
      </c>
      <c r="C27" s="42" t="s">
        <v>328</v>
      </c>
      <c r="D27" s="44" t="s">
        <v>357</v>
      </c>
      <c r="E27" s="22" t="str">
        <f t="shared" si="1"/>
        <v>EAL Lab 26 - RL Parallel Circuit</v>
      </c>
      <c r="G27" s="21">
        <v>26</v>
      </c>
      <c r="H27" s="18" t="str">
        <f t="array" ref="H27">IFERROR(INDEX(Labs,SMALL(IF(SubjectRef=$G27,ROW(Labs)-MIN(ROW(Labs))+1),COLUMNS($E$5:E30))),"")</f>
        <v/>
      </c>
      <c r="I27" s="18" t="str">
        <f t="array" ref="I27">IFERROR(INDEX(Labs,SMALL(IF(SubjectRef=$G27,ROW(Labs)-MIN(ROW(Labs))+1),COLUMNS($E$5:F30))),"")</f>
        <v/>
      </c>
      <c r="J27" s="18" t="str">
        <f t="array" ref="J27">IFERROR(INDEX(Labs,SMALL(IF(SubjectRef=$G27,ROW(Labs)-MIN(ROW(Labs))+1),COLUMNS($E$5:G30))),"")</f>
        <v/>
      </c>
      <c r="K27" s="18" t="str">
        <f t="array" ref="K27">IFERROR(INDEX(Labs,SMALL(IF(SubjectRef=$G27,ROW(Labs)-MIN(ROW(Labs))+1),COLUMNS($E$5:H30))),"")</f>
        <v/>
      </c>
      <c r="L27" s="19" t="str">
        <f t="array" ref="L27">IFERROR(INDEX(Labs,SMALL(IF(SubjectRef=$G27,ROW(Labs)-MIN(ROW(Labs))+1),COLUMNS($E$5:I30))),"")</f>
        <v/>
      </c>
      <c r="M27" s="18" t="str">
        <f t="shared" ref="M27" si="10">IF(H27&lt;&gt;"",H27,"")&amp;IF(I27&lt;&gt;"",", "&amp;I27,"")&amp;IF(J27&lt;&gt;"",", "&amp;J27,"")&amp;IF(K27&lt;&gt;"",", "&amp;K27,"")&amp;IF(L27&lt;&gt;"",", "&amp;L27,"")</f>
        <v/>
      </c>
    </row>
    <row r="28" spans="1:13" x14ac:dyDescent="0.2">
      <c r="A28" s="42"/>
      <c r="B28" s="103" t="str">
        <f>IFERROR(MATCH(A28,Subjects!$D$2:$D$71,0),"")</f>
        <v/>
      </c>
      <c r="C28" s="42" t="s">
        <v>329</v>
      </c>
      <c r="D28" s="44" t="s">
        <v>358</v>
      </c>
      <c r="E28" s="22" t="str">
        <f t="shared" ref="E28:E60" si="11">IF(D29&lt;&gt;"",C29&amp;" - "&amp;D29,"")</f>
        <v/>
      </c>
      <c r="G28" s="21">
        <v>27</v>
      </c>
      <c r="H28" s="18" t="str">
        <f t="array" ref="H28">IFERROR(INDEX(Labs,SMALL(IF(SubjectRef=$G28,ROW(Labs)-MIN(ROW(Labs))+1),COLUMNS($E$5:E31))),"")</f>
        <v/>
      </c>
      <c r="I28" s="18" t="str">
        <f t="array" ref="I28">IFERROR(INDEX(Labs,SMALL(IF(SubjectRef=$G28,ROW(Labs)-MIN(ROW(Labs))+1),COLUMNS($E$5:F31))),"")</f>
        <v/>
      </c>
      <c r="J28" s="18" t="str">
        <f t="array" ref="J28">IFERROR(INDEX(Labs,SMALL(IF(SubjectRef=$G28,ROW(Labs)-MIN(ROW(Labs))+1),COLUMNS($E$5:G31))),"")</f>
        <v/>
      </c>
      <c r="K28" s="18" t="str">
        <f t="array" ref="K28">IFERROR(INDEX(Labs,SMALL(IF(SubjectRef=$G28,ROW(Labs)-MIN(ROW(Labs))+1),COLUMNS($E$5:H31))),"")</f>
        <v/>
      </c>
      <c r="L28" s="19" t="str">
        <f t="array" ref="L28">IFERROR(INDEX(Labs,SMALL(IF(SubjectRef=$G28,ROW(Labs)-MIN(ROW(Labs))+1),COLUMNS($E$5:I31))),"")</f>
        <v/>
      </c>
      <c r="M28" s="18" t="str">
        <f t="shared" ref="M28" si="12">IF(H28&lt;&gt;"",H28,"")&amp;IF(I28&lt;&gt;"",", "&amp;I28,"")&amp;IF(J28&lt;&gt;"",", "&amp;J28,"")&amp;IF(K28&lt;&gt;"",", "&amp;K28,"")&amp;IF(L28&lt;&gt;"",", "&amp;L28,"")</f>
        <v/>
      </c>
    </row>
    <row r="29" spans="1:13" x14ac:dyDescent="0.2">
      <c r="A29" s="42"/>
      <c r="B29" s="103" t="str">
        <f>IFERROR(MATCH(A29,Subjects!$D$2:$D$71,0),"")</f>
        <v/>
      </c>
      <c r="C29" s="42" t="s">
        <v>330</v>
      </c>
      <c r="D29" s="44"/>
      <c r="E29" s="22" t="str">
        <f t="shared" si="11"/>
        <v>EAL Lab 29 - Capacitors, ICE</v>
      </c>
      <c r="G29" s="21">
        <v>28</v>
      </c>
      <c r="H29" s="18" t="str">
        <f t="array" ref="H29">IFERROR(INDEX(Labs,SMALL(IF(SubjectRef=$G29,ROW(Labs)-MIN(ROW(Labs))+1),COLUMNS($E$5:E32))),"")</f>
        <v/>
      </c>
      <c r="I29" s="18" t="str">
        <f t="array" ref="I29">IFERROR(INDEX(Labs,SMALL(IF(SubjectRef=$G29,ROW(Labs)-MIN(ROW(Labs))+1),COLUMNS($E$5:F32))),"")</f>
        <v/>
      </c>
      <c r="J29" s="18" t="str">
        <f t="array" ref="J29">IFERROR(INDEX(Labs,SMALL(IF(SubjectRef=$G29,ROW(Labs)-MIN(ROW(Labs))+1),COLUMNS($E$5:G32))),"")</f>
        <v/>
      </c>
      <c r="K29" s="18" t="str">
        <f t="array" ref="K29">IFERROR(INDEX(Labs,SMALL(IF(SubjectRef=$G29,ROW(Labs)-MIN(ROW(Labs))+1),COLUMNS($E$5:H32))),"")</f>
        <v/>
      </c>
      <c r="L29" s="19" t="str">
        <f t="array" ref="L29">IFERROR(INDEX(Labs,SMALL(IF(SubjectRef=$G29,ROW(Labs)-MIN(ROW(Labs))+1),COLUMNS($E$5:I32))),"")</f>
        <v/>
      </c>
      <c r="M29" s="18" t="str">
        <f t="shared" ref="M29" si="13">IF(H29&lt;&gt;"",H29,"")&amp;IF(I29&lt;&gt;"",", "&amp;I29,"")&amp;IF(J29&lt;&gt;"",", "&amp;J29,"")&amp;IF(K29&lt;&gt;"",", "&amp;K29,"")&amp;IF(L29&lt;&gt;"",", "&amp;L29,"")</f>
        <v/>
      </c>
    </row>
    <row r="30" spans="1:13" x14ac:dyDescent="0.2">
      <c r="A30" s="42"/>
      <c r="B30" s="103" t="str">
        <f>IFERROR(MATCH(A30,Subjects!$D$2:$D$71,0),"")</f>
        <v/>
      </c>
      <c r="C30" s="42" t="s">
        <v>331</v>
      </c>
      <c r="D30" s="44" t="s">
        <v>359</v>
      </c>
      <c r="E30" s="22" t="str">
        <f t="shared" si="11"/>
        <v/>
      </c>
      <c r="G30" s="21">
        <v>29</v>
      </c>
      <c r="H30" s="18" t="str">
        <f t="array" ref="H30">IFERROR(INDEX(Labs,SMALL(IF(SubjectRef=$G30,ROW(Labs)-MIN(ROW(Labs))+1),COLUMNS($E$5:E33))),"")</f>
        <v/>
      </c>
      <c r="I30" s="18" t="str">
        <f t="array" ref="I30">IFERROR(INDEX(Labs,SMALL(IF(SubjectRef=$G30,ROW(Labs)-MIN(ROW(Labs))+1),COLUMNS($E$5:F33))),"")</f>
        <v/>
      </c>
      <c r="J30" s="18" t="str">
        <f t="array" ref="J30">IFERROR(INDEX(Labs,SMALL(IF(SubjectRef=$G30,ROW(Labs)-MIN(ROW(Labs))+1),COLUMNS($E$5:G33))),"")</f>
        <v/>
      </c>
      <c r="K30" s="18" t="str">
        <f t="array" ref="K30">IFERROR(INDEX(Labs,SMALL(IF(SubjectRef=$G30,ROW(Labs)-MIN(ROW(Labs))+1),COLUMNS($E$5:H33))),"")</f>
        <v/>
      </c>
      <c r="L30" s="19" t="str">
        <f t="array" ref="L30">IFERROR(INDEX(Labs,SMALL(IF(SubjectRef=$G30,ROW(Labs)-MIN(ROW(Labs))+1),COLUMNS($E$5:I33))),"")</f>
        <v/>
      </c>
      <c r="M30" s="18" t="str">
        <f t="shared" ref="M30" si="14">IF(H30&lt;&gt;"",H30,"")&amp;IF(I30&lt;&gt;"",", "&amp;I30,"")&amp;IF(J30&lt;&gt;"",", "&amp;J30,"")&amp;IF(K30&lt;&gt;"",", "&amp;K30,"")&amp;IF(L30&lt;&gt;"",", "&amp;L30,"")</f>
        <v/>
      </c>
    </row>
    <row r="31" spans="1:13" x14ac:dyDescent="0.2">
      <c r="A31" s="42"/>
      <c r="B31" s="103" t="str">
        <f>IFERROR(MATCH(A31,Subjects!$D$2:$D$71,0),"")</f>
        <v/>
      </c>
      <c r="C31" s="42" t="s">
        <v>332</v>
      </c>
      <c r="D31" s="44"/>
      <c r="E31" s="22" t="str">
        <f t="shared" si="11"/>
        <v/>
      </c>
      <c r="G31" s="21">
        <v>30</v>
      </c>
      <c r="H31" s="18" t="str">
        <f t="array" ref="H31">IFERROR(INDEX(Labs,SMALL(IF(SubjectRef=$G31,ROW(Labs)-MIN(ROW(Labs))+1),COLUMNS($E$5:E34))),"")</f>
        <v/>
      </c>
      <c r="I31" s="18" t="str">
        <f t="array" ref="I31">IFERROR(INDEX(Labs,SMALL(IF(SubjectRef=$G31,ROW(Labs)-MIN(ROW(Labs))+1),COLUMNS($E$5:F34))),"")</f>
        <v/>
      </c>
      <c r="J31" s="18" t="str">
        <f t="array" ref="J31">IFERROR(INDEX(Labs,SMALL(IF(SubjectRef=$G31,ROW(Labs)-MIN(ROW(Labs))+1),COLUMNS($E$5:G34))),"")</f>
        <v/>
      </c>
      <c r="K31" s="18" t="str">
        <f t="array" ref="K31">IFERROR(INDEX(Labs,SMALL(IF(SubjectRef=$G31,ROW(Labs)-MIN(ROW(Labs))+1),COLUMNS($E$5:H34))),"")</f>
        <v/>
      </c>
      <c r="L31" s="19" t="str">
        <f t="array" ref="L31">IFERROR(INDEX(Labs,SMALL(IF(SubjectRef=$G31,ROW(Labs)-MIN(ROW(Labs))+1),COLUMNS($E$5:I34))),"")</f>
        <v/>
      </c>
      <c r="M31" s="18" t="str">
        <f t="shared" ref="M31" si="15">IF(H31&lt;&gt;"",H31,"")&amp;IF(I31&lt;&gt;"",", "&amp;I31,"")&amp;IF(J31&lt;&gt;"",", "&amp;J31,"")&amp;IF(K31&lt;&gt;"",", "&amp;K31,"")&amp;IF(L31&lt;&gt;"",", "&amp;L31,"")</f>
        <v/>
      </c>
    </row>
    <row r="32" spans="1:13" x14ac:dyDescent="0.2">
      <c r="A32" s="42"/>
      <c r="B32" s="103" t="str">
        <f>IFERROR(MATCH(A32,Subjects!$D$2:$D$71,0),"")</f>
        <v/>
      </c>
      <c r="C32" s="42" t="s">
        <v>333</v>
      </c>
      <c r="D32" s="44"/>
      <c r="E32" s="22" t="str">
        <f t="shared" si="11"/>
        <v>EAL Lab 32 - RL Series Circuit</v>
      </c>
      <c r="G32" s="21">
        <v>31</v>
      </c>
      <c r="H32" s="18" t="str">
        <f t="array" ref="H32">IFERROR(INDEX(Labs,SMALL(IF(SubjectRef=$G32,ROW(Labs)-MIN(ROW(Labs))+1),COLUMNS($E$5:E35))),"")</f>
        <v/>
      </c>
      <c r="I32" s="18" t="str">
        <f t="array" ref="I32">IFERROR(INDEX(Labs,SMALL(IF(SubjectRef=$G32,ROW(Labs)-MIN(ROW(Labs))+1),COLUMNS($E$5:F35))),"")</f>
        <v/>
      </c>
      <c r="J32" s="18" t="str">
        <f t="array" ref="J32">IFERROR(INDEX(Labs,SMALL(IF(SubjectRef=$G32,ROW(Labs)-MIN(ROW(Labs))+1),COLUMNS($E$5:G35))),"")</f>
        <v/>
      </c>
      <c r="K32" s="18" t="str">
        <f t="array" ref="K32">IFERROR(INDEX(Labs,SMALL(IF(SubjectRef=$G32,ROW(Labs)-MIN(ROW(Labs))+1),COLUMNS($E$5:H35))),"")</f>
        <v/>
      </c>
      <c r="L32" s="19" t="str">
        <f t="array" ref="L32">IFERROR(INDEX(Labs,SMALL(IF(SubjectRef=$G32,ROW(Labs)-MIN(ROW(Labs))+1),COLUMNS($E$5:I35))),"")</f>
        <v/>
      </c>
      <c r="M32" s="18" t="str">
        <f t="shared" ref="M32" si="16">IF(H32&lt;&gt;"",H32,"")&amp;IF(I32&lt;&gt;"",", "&amp;I32,"")&amp;IF(J32&lt;&gt;"",", "&amp;J32,"")&amp;IF(K32&lt;&gt;"",", "&amp;K32,"")&amp;IF(L32&lt;&gt;"",", "&amp;L32,"")</f>
        <v/>
      </c>
    </row>
    <row r="33" spans="1:13" x14ac:dyDescent="0.2">
      <c r="A33" s="42"/>
      <c r="B33" s="103" t="str">
        <f>IFERROR(MATCH(A33,Subjects!$D$2:$D$71,0),"")</f>
        <v/>
      </c>
      <c r="C33" s="42" t="s">
        <v>334</v>
      </c>
      <c r="D33" s="44" t="s">
        <v>367</v>
      </c>
      <c r="E33" s="22" t="str">
        <f t="shared" si="11"/>
        <v>EAL Lab 33 - EAS Job 33</v>
      </c>
      <c r="G33" s="21">
        <v>32</v>
      </c>
      <c r="H33" s="18" t="str">
        <f t="array" ref="H33">IFERROR(INDEX(Labs,SMALL(IF(SubjectRef=$G33,ROW(Labs)-MIN(ROW(Labs))+1),COLUMNS($E$5:E36))),"")</f>
        <v/>
      </c>
      <c r="I33" s="18" t="str">
        <f t="array" ref="I33">IFERROR(INDEX(Labs,SMALL(IF(SubjectRef=$G33,ROW(Labs)-MIN(ROW(Labs))+1),COLUMNS($E$5:F36))),"")</f>
        <v/>
      </c>
      <c r="J33" s="18" t="str">
        <f t="array" ref="J33">IFERROR(INDEX(Labs,SMALL(IF(SubjectRef=$G33,ROW(Labs)-MIN(ROW(Labs))+1),COLUMNS($E$5:G36))),"")</f>
        <v/>
      </c>
      <c r="K33" s="18" t="str">
        <f t="array" ref="K33">IFERROR(INDEX(Labs,SMALL(IF(SubjectRef=$G33,ROW(Labs)-MIN(ROW(Labs))+1),COLUMNS($E$5:H36))),"")</f>
        <v/>
      </c>
      <c r="L33" s="19" t="str">
        <f t="array" ref="L33">IFERROR(INDEX(Labs,SMALL(IF(SubjectRef=$G33,ROW(Labs)-MIN(ROW(Labs))+1),COLUMNS($E$5:I36))),"")</f>
        <v/>
      </c>
      <c r="M33" s="18" t="str">
        <f t="shared" ref="M33" si="17">IF(H33&lt;&gt;"",H33,"")&amp;IF(I33&lt;&gt;"",", "&amp;I33,"")&amp;IF(J33&lt;&gt;"",", "&amp;J33,"")&amp;IF(K33&lt;&gt;"",", "&amp;K33,"")&amp;IF(L33&lt;&gt;"",", "&amp;L33,"")</f>
        <v/>
      </c>
    </row>
    <row r="34" spans="1:13" x14ac:dyDescent="0.2">
      <c r="A34" s="42"/>
      <c r="B34" s="103" t="str">
        <f>IFERROR(MATCH(A34,Subjects!$D$2:$D$71,0),"")</f>
        <v/>
      </c>
      <c r="C34" s="42" t="s">
        <v>335</v>
      </c>
      <c r="D34" s="42" t="s">
        <v>178</v>
      </c>
      <c r="E34" s="22" t="str">
        <f t="shared" si="11"/>
        <v>EAL Lab 34 - EAS Job 34</v>
      </c>
      <c r="G34" s="21">
        <v>33</v>
      </c>
      <c r="H34" s="18" t="str">
        <f t="array" ref="H34">IFERROR(INDEX(Labs,SMALL(IF(SubjectRef=$G34,ROW(Labs)-MIN(ROW(Labs))+1),COLUMNS($E$5:E37))),"")</f>
        <v/>
      </c>
      <c r="I34" s="18" t="str">
        <f t="array" ref="I34">IFERROR(INDEX(Labs,SMALL(IF(SubjectRef=$G34,ROW(Labs)-MIN(ROW(Labs))+1),COLUMNS($E$5:F37))),"")</f>
        <v/>
      </c>
      <c r="J34" s="18" t="str">
        <f t="array" ref="J34">IFERROR(INDEX(Labs,SMALL(IF(SubjectRef=$G34,ROW(Labs)-MIN(ROW(Labs))+1),COLUMNS($E$5:G37))),"")</f>
        <v/>
      </c>
      <c r="K34" s="18" t="str">
        <f t="array" ref="K34">IFERROR(INDEX(Labs,SMALL(IF(SubjectRef=$G34,ROW(Labs)-MIN(ROW(Labs))+1),COLUMNS($E$5:H37))),"")</f>
        <v/>
      </c>
      <c r="L34" s="19" t="str">
        <f t="array" ref="L34">IFERROR(INDEX(Labs,SMALL(IF(SubjectRef=$G34,ROW(Labs)-MIN(ROW(Labs))+1),COLUMNS($E$5:I37))),"")</f>
        <v/>
      </c>
      <c r="M34" s="18" t="str">
        <f t="shared" ref="M34" si="18">IF(H34&lt;&gt;"",H34,"")&amp;IF(I34&lt;&gt;"",", "&amp;I34,"")&amp;IF(J34&lt;&gt;"",", "&amp;J34,"")&amp;IF(K34&lt;&gt;"",", "&amp;K34,"")&amp;IF(L34&lt;&gt;"",", "&amp;L34,"")</f>
        <v/>
      </c>
    </row>
    <row r="35" spans="1:13" x14ac:dyDescent="0.2">
      <c r="A35" s="42"/>
      <c r="B35" s="103" t="str">
        <f>IFERROR(MATCH(A35,Subjects!$D$2:$D$71,0),"")</f>
        <v/>
      </c>
      <c r="C35" s="42" t="s">
        <v>336</v>
      </c>
      <c r="D35" s="42" t="s">
        <v>179</v>
      </c>
      <c r="E35" s="22" t="str">
        <f t="shared" si="11"/>
        <v>EAL Lab 35 - EAS Job 35</v>
      </c>
      <c r="G35" s="21">
        <v>34</v>
      </c>
      <c r="H35" s="18" t="str">
        <f t="array" ref="H35">IFERROR(INDEX(Labs,SMALL(IF(SubjectRef=$G35,ROW(Labs)-MIN(ROW(Labs))+1),COLUMNS($E$5:E38))),"")</f>
        <v/>
      </c>
      <c r="I35" s="18" t="str">
        <f t="array" ref="I35">IFERROR(INDEX(Labs,SMALL(IF(SubjectRef=$G35,ROW(Labs)-MIN(ROW(Labs))+1),COLUMNS($E$5:F38))),"")</f>
        <v/>
      </c>
      <c r="J35" s="18" t="str">
        <f t="array" ref="J35">IFERROR(INDEX(Labs,SMALL(IF(SubjectRef=$G35,ROW(Labs)-MIN(ROW(Labs))+1),COLUMNS($E$5:G38))),"")</f>
        <v/>
      </c>
      <c r="K35" s="18" t="str">
        <f t="array" ref="K35">IFERROR(INDEX(Labs,SMALL(IF(SubjectRef=$G35,ROW(Labs)-MIN(ROW(Labs))+1),COLUMNS($E$5:H38))),"")</f>
        <v/>
      </c>
      <c r="L35" s="19" t="str">
        <f t="array" ref="L35">IFERROR(INDEX(Labs,SMALL(IF(SubjectRef=$G35,ROW(Labs)-MIN(ROW(Labs))+1),COLUMNS($E$5:I38))),"")</f>
        <v/>
      </c>
      <c r="M35" s="18" t="str">
        <f t="shared" ref="M35" si="19">IF(H35&lt;&gt;"",H35,"")&amp;IF(I35&lt;&gt;"",", "&amp;I35,"")&amp;IF(J35&lt;&gt;"",", "&amp;J35,"")&amp;IF(K35&lt;&gt;"",", "&amp;K35,"")&amp;IF(L35&lt;&gt;"",", "&amp;L35,"")</f>
        <v/>
      </c>
    </row>
    <row r="36" spans="1:13" x14ac:dyDescent="0.2">
      <c r="A36" s="42"/>
      <c r="B36" s="103" t="str">
        <f>IFERROR(MATCH(A36,Subjects!$D$2:$D$71,0),"")</f>
        <v/>
      </c>
      <c r="C36" s="42" t="s">
        <v>337</v>
      </c>
      <c r="D36" s="42" t="s">
        <v>180</v>
      </c>
      <c r="E36" s="22" t="str">
        <f t="shared" si="11"/>
        <v>EAL Lab 36 - EAS Job 36</v>
      </c>
      <c r="G36" s="21">
        <v>35</v>
      </c>
      <c r="H36" s="18" t="str">
        <f t="array" ref="H36">IFERROR(INDEX(Labs,SMALL(IF(SubjectRef=$G36,ROW(Labs)-MIN(ROW(Labs))+1),COLUMNS($E$5:E39))),"")</f>
        <v/>
      </c>
      <c r="I36" s="18" t="str">
        <f t="array" ref="I36">IFERROR(INDEX(Labs,SMALL(IF(SubjectRef=$G36,ROW(Labs)-MIN(ROW(Labs))+1),COLUMNS($E$5:F39))),"")</f>
        <v/>
      </c>
      <c r="J36" s="18" t="str">
        <f t="array" ref="J36">IFERROR(INDEX(Labs,SMALL(IF(SubjectRef=$G36,ROW(Labs)-MIN(ROW(Labs))+1),COLUMNS($E$5:G39))),"")</f>
        <v/>
      </c>
      <c r="K36" s="18" t="str">
        <f t="array" ref="K36">IFERROR(INDEX(Labs,SMALL(IF(SubjectRef=$G36,ROW(Labs)-MIN(ROW(Labs))+1),COLUMNS($E$5:H39))),"")</f>
        <v/>
      </c>
      <c r="L36" s="19" t="str">
        <f t="array" ref="L36">IFERROR(INDEX(Labs,SMALL(IF(SubjectRef=$G36,ROW(Labs)-MIN(ROW(Labs))+1),COLUMNS($E$5:I39))),"")</f>
        <v/>
      </c>
      <c r="M36" s="18" t="str">
        <f t="shared" ref="M36" si="20">IF(H36&lt;&gt;"",H36,"")&amp;IF(I36&lt;&gt;"",", "&amp;I36,"")&amp;IF(J36&lt;&gt;"",", "&amp;J36,"")&amp;IF(K36&lt;&gt;"",", "&amp;K36,"")&amp;IF(L36&lt;&gt;"",", "&amp;L36,"")</f>
        <v/>
      </c>
    </row>
    <row r="37" spans="1:13" x14ac:dyDescent="0.2">
      <c r="A37" s="42"/>
      <c r="B37" s="103" t="str">
        <f>IFERROR(MATCH(A37,Subjects!$D$2:$D$71,0),"")</f>
        <v/>
      </c>
      <c r="C37" s="42" t="s">
        <v>338</v>
      </c>
      <c r="D37" s="42" t="s">
        <v>181</v>
      </c>
      <c r="E37" s="22" t="str">
        <f t="shared" si="11"/>
        <v>EAS Job 37 - EAS Job 37</v>
      </c>
      <c r="G37" s="21">
        <v>36</v>
      </c>
      <c r="H37" s="18" t="str">
        <f t="array" ref="H37">IFERROR(INDEX(Labs,SMALL(IF(SubjectRef=$G37,ROW(Labs)-MIN(ROW(Labs))+1),COLUMNS($E$5:E40))),"")</f>
        <v/>
      </c>
      <c r="I37" s="18" t="str">
        <f t="array" ref="I37">IFERROR(INDEX(Labs,SMALL(IF(SubjectRef=$G37,ROW(Labs)-MIN(ROW(Labs))+1),COLUMNS($E$5:F40))),"")</f>
        <v/>
      </c>
      <c r="J37" s="18" t="str">
        <f t="array" ref="J37">IFERROR(INDEX(Labs,SMALL(IF(SubjectRef=$G37,ROW(Labs)-MIN(ROW(Labs))+1),COLUMNS($E$5:G40))),"")</f>
        <v/>
      </c>
      <c r="K37" s="18" t="str">
        <f t="array" ref="K37">IFERROR(INDEX(Labs,SMALL(IF(SubjectRef=$G37,ROW(Labs)-MIN(ROW(Labs))+1),COLUMNS($E$5:H40))),"")</f>
        <v/>
      </c>
      <c r="L37" s="19" t="str">
        <f t="array" ref="L37">IFERROR(INDEX(Labs,SMALL(IF(SubjectRef=$G37,ROW(Labs)-MIN(ROW(Labs))+1),COLUMNS($E$5:I40))),"")</f>
        <v/>
      </c>
      <c r="M37" s="18" t="str">
        <f t="shared" ref="M37" si="21">IF(H37&lt;&gt;"",H37,"")&amp;IF(I37&lt;&gt;"",", "&amp;I37,"")&amp;IF(J37&lt;&gt;"",", "&amp;J37,"")&amp;IF(K37&lt;&gt;"",", "&amp;K37,"")&amp;IF(L37&lt;&gt;"",", "&amp;L37,"")</f>
        <v/>
      </c>
    </row>
    <row r="38" spans="1:13" x14ac:dyDescent="0.2">
      <c r="A38" s="42"/>
      <c r="B38" s="103" t="str">
        <f>IFERROR(MATCH(A38,Subjects!$D$2:$D$71,0),"")</f>
        <v/>
      </c>
      <c r="C38" s="42" t="s">
        <v>182</v>
      </c>
      <c r="D38" s="42" t="s">
        <v>182</v>
      </c>
      <c r="E38" s="22" t="str">
        <f t="shared" si="11"/>
        <v/>
      </c>
      <c r="G38" s="21">
        <v>37</v>
      </c>
      <c r="H38" s="18" t="str">
        <f t="array" ref="H38">IFERROR(INDEX(Labs,SMALL(IF(SubjectRef=$G38,ROW(Labs)-MIN(ROW(Labs))+1),COLUMNS($E$5:E41))),"")</f>
        <v/>
      </c>
      <c r="I38" s="18" t="str">
        <f t="array" ref="I38">IFERROR(INDEX(Labs,SMALL(IF(SubjectRef=$G38,ROW(Labs)-MIN(ROW(Labs))+1),COLUMNS($E$5:F41))),"")</f>
        <v/>
      </c>
      <c r="J38" s="18" t="str">
        <f t="array" ref="J38">IFERROR(INDEX(Labs,SMALL(IF(SubjectRef=$G38,ROW(Labs)-MIN(ROW(Labs))+1),COLUMNS($E$5:G41))),"")</f>
        <v/>
      </c>
      <c r="K38" s="18" t="str">
        <f t="array" ref="K38">IFERROR(INDEX(Labs,SMALL(IF(SubjectRef=$G38,ROW(Labs)-MIN(ROW(Labs))+1),COLUMNS($E$5:H41))),"")</f>
        <v/>
      </c>
      <c r="L38" s="19" t="str">
        <f t="array" ref="L38">IFERROR(INDEX(Labs,SMALL(IF(SubjectRef=$G38,ROW(Labs)-MIN(ROW(Labs))+1),COLUMNS($E$5:I41))),"")</f>
        <v/>
      </c>
      <c r="M38" s="18" t="str">
        <f t="shared" ref="M38" si="22">IF(H38&lt;&gt;"",H38,"")&amp;IF(I38&lt;&gt;"",", "&amp;I38,"")&amp;IF(J38&lt;&gt;"",", "&amp;J38,"")&amp;IF(K38&lt;&gt;"",", "&amp;K38,"")&amp;IF(L38&lt;&gt;"",", "&amp;L38,"")</f>
        <v/>
      </c>
    </row>
    <row r="39" spans="1:13" x14ac:dyDescent="0.2">
      <c r="A39" s="42"/>
      <c r="B39" s="103" t="str">
        <f>IFERROR(MATCH(A39,Subjects!$D$2:$D$71,0),"")</f>
        <v/>
      </c>
      <c r="C39" s="42"/>
      <c r="D39" s="44"/>
      <c r="E39" s="22" t="str">
        <f t="shared" si="11"/>
        <v/>
      </c>
      <c r="G39" s="21">
        <v>38</v>
      </c>
      <c r="H39" s="18" t="str">
        <f t="array" ref="H39">IFERROR(INDEX(Labs,SMALL(IF(SubjectRef=$G39,ROW(Labs)-MIN(ROW(Labs))+1),COLUMNS($E$5:E42))),"")</f>
        <v/>
      </c>
      <c r="I39" s="18" t="str">
        <f t="array" ref="I39">IFERROR(INDEX(Labs,SMALL(IF(SubjectRef=$G39,ROW(Labs)-MIN(ROW(Labs))+1),COLUMNS($E$5:F42))),"")</f>
        <v/>
      </c>
      <c r="J39" s="18" t="str">
        <f t="array" ref="J39">IFERROR(INDEX(Labs,SMALL(IF(SubjectRef=$G39,ROW(Labs)-MIN(ROW(Labs))+1),COLUMNS($E$5:G42))),"")</f>
        <v/>
      </c>
      <c r="K39" s="18" t="str">
        <f t="array" ref="K39">IFERROR(INDEX(Labs,SMALL(IF(SubjectRef=$G39,ROW(Labs)-MIN(ROW(Labs))+1),COLUMNS($E$5:H42))),"")</f>
        <v/>
      </c>
      <c r="L39" s="19" t="str">
        <f t="array" ref="L39">IFERROR(INDEX(Labs,SMALL(IF(SubjectRef=$G39,ROW(Labs)-MIN(ROW(Labs))+1),COLUMNS($E$5:I42))),"")</f>
        <v/>
      </c>
      <c r="M39" s="18" t="str">
        <f t="shared" ref="M39" si="23">IF(H39&lt;&gt;"",H39,"")&amp;IF(I39&lt;&gt;"",", "&amp;I39,"")&amp;IF(J39&lt;&gt;"",", "&amp;J39,"")&amp;IF(K39&lt;&gt;"",", "&amp;K39,"")&amp;IF(L39&lt;&gt;"",", "&amp;L39,"")</f>
        <v/>
      </c>
    </row>
    <row r="40" spans="1:13" x14ac:dyDescent="0.2">
      <c r="A40" s="42"/>
      <c r="B40" s="103" t="str">
        <f>IFERROR(MATCH(A40,Subjects!$D$2:$D$71,0),"")</f>
        <v/>
      </c>
      <c r="C40" s="42"/>
      <c r="D40" s="44"/>
      <c r="E40" s="22" t="str">
        <f t="shared" si="11"/>
        <v/>
      </c>
      <c r="G40" s="21">
        <v>39</v>
      </c>
      <c r="H40" s="18" t="str">
        <f t="array" ref="H40">IFERROR(INDEX(Labs,SMALL(IF(SubjectRef=$G40,ROW(Labs)-MIN(ROW(Labs))+1),COLUMNS($E$5:E43))),"")</f>
        <v/>
      </c>
      <c r="I40" s="18" t="str">
        <f t="array" ref="I40">IFERROR(INDEX(Labs,SMALL(IF(SubjectRef=$G40,ROW(Labs)-MIN(ROW(Labs))+1),COLUMNS($E$5:F43))),"")</f>
        <v/>
      </c>
      <c r="J40" s="18" t="str">
        <f t="array" ref="J40">IFERROR(INDEX(Labs,SMALL(IF(SubjectRef=$G40,ROW(Labs)-MIN(ROW(Labs))+1),COLUMNS($E$5:G43))),"")</f>
        <v/>
      </c>
      <c r="K40" s="18" t="str">
        <f t="array" ref="K40">IFERROR(INDEX(Labs,SMALL(IF(SubjectRef=$G40,ROW(Labs)-MIN(ROW(Labs))+1),COLUMNS($E$5:H43))),"")</f>
        <v/>
      </c>
      <c r="L40" s="19" t="str">
        <f t="array" ref="L40">IFERROR(INDEX(Labs,SMALL(IF(SubjectRef=$G40,ROW(Labs)-MIN(ROW(Labs))+1),COLUMNS($E$5:I43))),"")</f>
        <v/>
      </c>
      <c r="M40" s="18" t="str">
        <f t="shared" ref="M40" si="24">IF(H40&lt;&gt;"",H40,"")&amp;IF(I40&lt;&gt;"",", "&amp;I40,"")&amp;IF(J40&lt;&gt;"",", "&amp;J40,"")&amp;IF(K40&lt;&gt;"",", "&amp;K40,"")&amp;IF(L40&lt;&gt;"",", "&amp;L40,"")</f>
        <v/>
      </c>
    </row>
    <row r="41" spans="1:13" x14ac:dyDescent="0.2">
      <c r="A41" s="42"/>
      <c r="B41" s="103" t="str">
        <f>IFERROR(MATCH(A41,Subjects!$D$2:$D$71,0),"")</f>
        <v/>
      </c>
      <c r="C41" s="42"/>
      <c r="D41" s="44"/>
      <c r="E41" s="22" t="str">
        <f t="shared" si="11"/>
        <v/>
      </c>
      <c r="G41" s="21">
        <v>40</v>
      </c>
      <c r="H41" s="18" t="str">
        <f t="array" ref="H41">IFERROR(INDEX(Labs,SMALL(IF(SubjectRef=$G41,ROW(Labs)-MIN(ROW(Labs))+1),COLUMNS($E$5:E44))),"")</f>
        <v/>
      </c>
      <c r="I41" s="18" t="str">
        <f t="array" ref="I41">IFERROR(INDEX(Labs,SMALL(IF(SubjectRef=$G41,ROW(Labs)-MIN(ROW(Labs))+1),COLUMNS($E$5:F44))),"")</f>
        <v/>
      </c>
      <c r="J41" s="18" t="str">
        <f t="array" ref="J41">IFERROR(INDEX(Labs,SMALL(IF(SubjectRef=$G41,ROW(Labs)-MIN(ROW(Labs))+1),COLUMNS($E$5:G44))),"")</f>
        <v/>
      </c>
      <c r="K41" s="18" t="str">
        <f t="array" ref="K41">IFERROR(INDEX(Labs,SMALL(IF(SubjectRef=$G41,ROW(Labs)-MIN(ROW(Labs))+1),COLUMNS($E$5:H44))),"")</f>
        <v/>
      </c>
      <c r="L41" s="19" t="str">
        <f t="array" ref="L41">IFERROR(INDEX(Labs,SMALL(IF(SubjectRef=$G41,ROW(Labs)-MIN(ROW(Labs))+1),COLUMNS($E$5:I44))),"")</f>
        <v/>
      </c>
      <c r="M41" s="18" t="str">
        <f t="shared" ref="M41" si="25">IF(H41&lt;&gt;"",H41,"")&amp;IF(I41&lt;&gt;"",", "&amp;I41,"")&amp;IF(J41&lt;&gt;"",", "&amp;J41,"")&amp;IF(K41&lt;&gt;"",", "&amp;K41,"")&amp;IF(L41&lt;&gt;"",", "&amp;L41,"")</f>
        <v/>
      </c>
    </row>
    <row r="42" spans="1:13" x14ac:dyDescent="0.2">
      <c r="A42" s="42"/>
      <c r="B42" s="103" t="str">
        <f>IFERROR(MATCH(A42,Subjects!$D$2:$D$71,0),"")</f>
        <v/>
      </c>
      <c r="C42" s="42"/>
      <c r="D42" s="44"/>
      <c r="E42" s="22" t="str">
        <f t="shared" si="11"/>
        <v/>
      </c>
      <c r="G42" s="21">
        <v>41</v>
      </c>
      <c r="H42" s="18" t="str">
        <f t="array" ref="H42">IFERROR(INDEX(Labs,SMALL(IF(SubjectRef=$G42,ROW(Labs)-MIN(ROW(Labs))+1),COLUMNS($E$5:E45))),"")</f>
        <v/>
      </c>
      <c r="I42" s="18" t="str">
        <f t="array" ref="I42">IFERROR(INDEX(Labs,SMALL(IF(SubjectRef=$G42,ROW(Labs)-MIN(ROW(Labs))+1),COLUMNS($E$5:F45))),"")</f>
        <v/>
      </c>
      <c r="J42" s="18" t="str">
        <f t="array" ref="J42">IFERROR(INDEX(Labs,SMALL(IF(SubjectRef=$G42,ROW(Labs)-MIN(ROW(Labs))+1),COLUMNS($E$5:G45))),"")</f>
        <v/>
      </c>
      <c r="K42" s="18" t="str">
        <f t="array" ref="K42">IFERROR(INDEX(Labs,SMALL(IF(SubjectRef=$G42,ROW(Labs)-MIN(ROW(Labs))+1),COLUMNS($E$5:H45))),"")</f>
        <v/>
      </c>
      <c r="L42" s="19" t="str">
        <f t="array" ref="L42">IFERROR(INDEX(Labs,SMALL(IF(SubjectRef=$G42,ROW(Labs)-MIN(ROW(Labs))+1),COLUMNS($E$5:I45))),"")</f>
        <v/>
      </c>
      <c r="M42" s="18" t="str">
        <f t="shared" ref="M42" si="26">IF(H42&lt;&gt;"",H42,"")&amp;IF(I42&lt;&gt;"",", "&amp;I42,"")&amp;IF(J42&lt;&gt;"",", "&amp;J42,"")&amp;IF(K42&lt;&gt;"",", "&amp;K42,"")&amp;IF(L42&lt;&gt;"",", "&amp;L42,"")</f>
        <v/>
      </c>
    </row>
    <row r="43" spans="1:13" x14ac:dyDescent="0.2">
      <c r="A43" s="42"/>
      <c r="B43" s="103" t="str">
        <f>IFERROR(MATCH(A43,Subjects!$D$2:$D$71,0),"")</f>
        <v/>
      </c>
      <c r="C43" s="42"/>
      <c r="D43" s="44"/>
      <c r="E43" s="22" t="str">
        <f t="shared" si="11"/>
        <v/>
      </c>
      <c r="G43" s="21">
        <v>42</v>
      </c>
      <c r="H43" s="18" t="str">
        <f t="array" ref="H43">IFERROR(INDEX(Labs,SMALL(IF(SubjectRef=$G43,ROW(Labs)-MIN(ROW(Labs))+1),COLUMNS($E$5:E46))),"")</f>
        <v/>
      </c>
      <c r="I43" s="18" t="str">
        <f t="array" ref="I43">IFERROR(INDEX(Labs,SMALL(IF(SubjectRef=$G43,ROW(Labs)-MIN(ROW(Labs))+1),COLUMNS($E$5:F46))),"")</f>
        <v/>
      </c>
      <c r="J43" s="18" t="str">
        <f t="array" ref="J43">IFERROR(INDEX(Labs,SMALL(IF(SubjectRef=$G43,ROW(Labs)-MIN(ROW(Labs))+1),COLUMNS($E$5:G46))),"")</f>
        <v/>
      </c>
      <c r="K43" s="18" t="str">
        <f t="array" ref="K43">IFERROR(INDEX(Labs,SMALL(IF(SubjectRef=$G43,ROW(Labs)-MIN(ROW(Labs))+1),COLUMNS($E$5:H46))),"")</f>
        <v/>
      </c>
      <c r="L43" s="19" t="str">
        <f t="array" ref="L43">IFERROR(INDEX(Labs,SMALL(IF(SubjectRef=$G43,ROW(Labs)-MIN(ROW(Labs))+1),COLUMNS($E$5:I46))),"")</f>
        <v/>
      </c>
      <c r="M43" s="18" t="str">
        <f t="shared" ref="M43" si="27">IF(H43&lt;&gt;"",H43,"")&amp;IF(I43&lt;&gt;"",", "&amp;I43,"")&amp;IF(J43&lt;&gt;"",", "&amp;J43,"")&amp;IF(K43&lt;&gt;"",", "&amp;K43,"")&amp;IF(L43&lt;&gt;"",", "&amp;L43,"")</f>
        <v/>
      </c>
    </row>
    <row r="44" spans="1:13" x14ac:dyDescent="0.2">
      <c r="A44" s="42"/>
      <c r="B44" s="103" t="str">
        <f>IFERROR(MATCH(A44,Subjects!$D$2:$D$71,0),"")</f>
        <v/>
      </c>
      <c r="C44" s="42"/>
      <c r="D44" s="44"/>
      <c r="E44" s="22" t="str">
        <f t="shared" si="11"/>
        <v/>
      </c>
      <c r="G44" s="21">
        <v>43</v>
      </c>
      <c r="H44" s="18" t="str">
        <f t="array" ref="H44">IFERROR(INDEX(Labs,SMALL(IF(SubjectRef=$G44,ROW(Labs)-MIN(ROW(Labs))+1),COLUMNS($E$5:E47))),"")</f>
        <v/>
      </c>
      <c r="I44" s="18" t="str">
        <f t="array" ref="I44">IFERROR(INDEX(Labs,SMALL(IF(SubjectRef=$G44,ROW(Labs)-MIN(ROW(Labs))+1),COLUMNS($E$5:F47))),"")</f>
        <v/>
      </c>
      <c r="J44" s="18" t="str">
        <f t="array" ref="J44">IFERROR(INDEX(Labs,SMALL(IF(SubjectRef=$G44,ROW(Labs)-MIN(ROW(Labs))+1),COLUMNS($E$5:G47))),"")</f>
        <v/>
      </c>
      <c r="K44" s="18" t="str">
        <f t="array" ref="K44">IFERROR(INDEX(Labs,SMALL(IF(SubjectRef=$G44,ROW(Labs)-MIN(ROW(Labs))+1),COLUMNS($E$5:H47))),"")</f>
        <v/>
      </c>
      <c r="L44" s="19" t="str">
        <f t="array" ref="L44">IFERROR(INDEX(Labs,SMALL(IF(SubjectRef=$G44,ROW(Labs)-MIN(ROW(Labs))+1),COLUMNS($E$5:I47))),"")</f>
        <v/>
      </c>
      <c r="M44" s="18" t="str">
        <f t="shared" ref="M44" si="28">IF(H44&lt;&gt;"",H44,"")&amp;IF(I44&lt;&gt;"",", "&amp;I44,"")&amp;IF(J44&lt;&gt;"",", "&amp;J44,"")&amp;IF(K44&lt;&gt;"",", "&amp;K44,"")&amp;IF(L44&lt;&gt;"",", "&amp;L44,"")</f>
        <v/>
      </c>
    </row>
    <row r="45" spans="1:13" x14ac:dyDescent="0.2">
      <c r="A45" s="42"/>
      <c r="B45" s="103" t="str">
        <f>IFERROR(MATCH(A45,Subjects!$D$2:$D$71,0),"")</f>
        <v/>
      </c>
      <c r="C45" s="42"/>
      <c r="D45" s="44"/>
      <c r="E45" s="22" t="str">
        <f t="shared" si="11"/>
        <v/>
      </c>
      <c r="G45" s="21">
        <v>44</v>
      </c>
      <c r="H45" s="18" t="str">
        <f t="array" ref="H45">IFERROR(INDEX(Labs,SMALL(IF(SubjectRef=$G45,ROW(Labs)-MIN(ROW(Labs))+1),COLUMNS($E$5:E48))),"")</f>
        <v/>
      </c>
      <c r="I45" s="18" t="str">
        <f t="array" ref="I45">IFERROR(INDEX(Labs,SMALL(IF(SubjectRef=$G45,ROW(Labs)-MIN(ROW(Labs))+1),COLUMNS($E$5:F48))),"")</f>
        <v/>
      </c>
      <c r="J45" s="18" t="str">
        <f t="array" ref="J45">IFERROR(INDEX(Labs,SMALL(IF(SubjectRef=$G45,ROW(Labs)-MIN(ROW(Labs))+1),COLUMNS($E$5:G48))),"")</f>
        <v/>
      </c>
      <c r="K45" s="18" t="str">
        <f t="array" ref="K45">IFERROR(INDEX(Labs,SMALL(IF(SubjectRef=$G45,ROW(Labs)-MIN(ROW(Labs))+1),COLUMNS($E$5:H48))),"")</f>
        <v/>
      </c>
      <c r="L45" s="19" t="str">
        <f t="array" ref="L45">IFERROR(INDEX(Labs,SMALL(IF(SubjectRef=$G45,ROW(Labs)-MIN(ROW(Labs))+1),COLUMNS($E$5:I48))),"")</f>
        <v/>
      </c>
      <c r="M45" s="18" t="str">
        <f t="shared" ref="M45" si="29">IF(H45&lt;&gt;"",H45,"")&amp;IF(I45&lt;&gt;"",", "&amp;I45,"")&amp;IF(J45&lt;&gt;"",", "&amp;J45,"")&amp;IF(K45&lt;&gt;"",", "&amp;K45,"")&amp;IF(L45&lt;&gt;"",", "&amp;L45,"")</f>
        <v/>
      </c>
    </row>
    <row r="46" spans="1:13" x14ac:dyDescent="0.2">
      <c r="A46" s="42"/>
      <c r="B46" s="103" t="str">
        <f>IFERROR(MATCH(A46,Subjects!$D$2:$D$71,0),"")</f>
        <v/>
      </c>
      <c r="C46" s="42"/>
      <c r="D46" s="44"/>
      <c r="E46" s="22" t="str">
        <f t="shared" si="11"/>
        <v/>
      </c>
      <c r="G46" s="21">
        <v>45</v>
      </c>
      <c r="H46" s="18" t="str">
        <f t="array" ref="H46">IFERROR(INDEX(Labs,SMALL(IF(SubjectRef=$G46,ROW(Labs)-MIN(ROW(Labs))+1),COLUMNS($E$5:E49))),"")</f>
        <v/>
      </c>
      <c r="I46" s="18" t="str">
        <f t="array" ref="I46">IFERROR(INDEX(Labs,SMALL(IF(SubjectRef=$G46,ROW(Labs)-MIN(ROW(Labs))+1),COLUMNS($E$5:F49))),"")</f>
        <v/>
      </c>
      <c r="J46" s="18" t="str">
        <f t="array" ref="J46">IFERROR(INDEX(Labs,SMALL(IF(SubjectRef=$G46,ROW(Labs)-MIN(ROW(Labs))+1),COLUMNS($E$5:G49))),"")</f>
        <v/>
      </c>
      <c r="K46" s="18" t="str">
        <f t="array" ref="K46">IFERROR(INDEX(Labs,SMALL(IF(SubjectRef=$G46,ROW(Labs)-MIN(ROW(Labs))+1),COLUMNS($E$5:H49))),"")</f>
        <v/>
      </c>
      <c r="L46" s="19" t="str">
        <f t="array" ref="L46">IFERROR(INDEX(Labs,SMALL(IF(SubjectRef=$G46,ROW(Labs)-MIN(ROW(Labs))+1),COLUMNS($E$5:I49))),"")</f>
        <v/>
      </c>
      <c r="M46" s="18" t="str">
        <f t="shared" ref="M46" si="30">IF(H46&lt;&gt;"",H46,"")&amp;IF(I46&lt;&gt;"",", "&amp;I46,"")&amp;IF(J46&lt;&gt;"",", "&amp;J46,"")&amp;IF(K46&lt;&gt;"",", "&amp;K46,"")&amp;IF(L46&lt;&gt;"",", "&amp;L46,"")</f>
        <v/>
      </c>
    </row>
    <row r="47" spans="1:13" x14ac:dyDescent="0.2">
      <c r="A47" s="42"/>
      <c r="B47" s="103" t="str">
        <f>IFERROR(MATCH(A47,Subjects!$D$2:$D$71,0),"")</f>
        <v/>
      </c>
      <c r="C47" s="42"/>
      <c r="D47" s="44"/>
      <c r="E47" s="22" t="str">
        <f t="shared" si="11"/>
        <v/>
      </c>
      <c r="G47" s="21">
        <v>46</v>
      </c>
      <c r="H47" s="18" t="str">
        <f t="array" ref="H47">IFERROR(INDEX(Labs,SMALL(IF(SubjectRef=$G47,ROW(Labs)-MIN(ROW(Labs))+1),COLUMNS($E$5:E50))),"")</f>
        <v/>
      </c>
      <c r="I47" s="18" t="str">
        <f t="array" ref="I47">IFERROR(INDEX(Labs,SMALL(IF(SubjectRef=$G47,ROW(Labs)-MIN(ROW(Labs))+1),COLUMNS($E$5:F50))),"")</f>
        <v/>
      </c>
      <c r="J47" s="18" t="str">
        <f t="array" ref="J47">IFERROR(INDEX(Labs,SMALL(IF(SubjectRef=$G47,ROW(Labs)-MIN(ROW(Labs))+1),COLUMNS($E$5:G50))),"")</f>
        <v/>
      </c>
      <c r="K47" s="18" t="str">
        <f t="array" ref="K47">IFERROR(INDEX(Labs,SMALL(IF(SubjectRef=$G47,ROW(Labs)-MIN(ROW(Labs))+1),COLUMNS($E$5:H50))),"")</f>
        <v/>
      </c>
      <c r="L47" s="19" t="str">
        <f t="array" ref="L47">IFERROR(INDEX(Labs,SMALL(IF(SubjectRef=$G47,ROW(Labs)-MIN(ROW(Labs))+1),COLUMNS($E$5:I50))),"")</f>
        <v/>
      </c>
      <c r="M47" s="18" t="str">
        <f t="shared" ref="M47" si="31">IF(H47&lt;&gt;"",H47,"")&amp;IF(I47&lt;&gt;"",", "&amp;I47,"")&amp;IF(J47&lt;&gt;"",", "&amp;J47,"")&amp;IF(K47&lt;&gt;"",", "&amp;K47,"")&amp;IF(L47&lt;&gt;"",", "&amp;L47,"")</f>
        <v/>
      </c>
    </row>
    <row r="48" spans="1:13" x14ac:dyDescent="0.2">
      <c r="A48" s="42"/>
      <c r="B48" s="103" t="str">
        <f>IFERROR(MATCH(A48,Subjects!$D$2:$D$71,0),"")</f>
        <v/>
      </c>
      <c r="C48" s="42"/>
      <c r="D48" s="44"/>
      <c r="E48" s="22" t="str">
        <f t="shared" si="11"/>
        <v/>
      </c>
      <c r="G48" s="21">
        <v>47</v>
      </c>
      <c r="H48" s="18" t="str">
        <f t="array" ref="H48">IFERROR(INDEX(Labs,SMALL(IF(SubjectRef=$G48,ROW(Labs)-MIN(ROW(Labs))+1),COLUMNS($E$5:E51))),"")</f>
        <v/>
      </c>
      <c r="I48" s="18" t="str">
        <f t="array" ref="I48">IFERROR(INDEX(Labs,SMALL(IF(SubjectRef=$G48,ROW(Labs)-MIN(ROW(Labs))+1),COLUMNS($E$5:F51))),"")</f>
        <v/>
      </c>
      <c r="J48" s="18" t="str">
        <f t="array" ref="J48">IFERROR(INDEX(Labs,SMALL(IF(SubjectRef=$G48,ROW(Labs)-MIN(ROW(Labs))+1),COLUMNS($E$5:G51))),"")</f>
        <v/>
      </c>
      <c r="K48" s="18" t="str">
        <f t="array" ref="K48">IFERROR(INDEX(Labs,SMALL(IF(SubjectRef=$G48,ROW(Labs)-MIN(ROW(Labs))+1),COLUMNS($E$5:H51))),"")</f>
        <v/>
      </c>
      <c r="L48" s="19" t="str">
        <f t="array" ref="L48">IFERROR(INDEX(Labs,SMALL(IF(SubjectRef=$G48,ROW(Labs)-MIN(ROW(Labs))+1),COLUMNS($E$5:I51))),"")</f>
        <v/>
      </c>
      <c r="M48" s="18" t="str">
        <f t="shared" ref="M48" si="32">IF(H48&lt;&gt;"",H48,"")&amp;IF(I48&lt;&gt;"",", "&amp;I48,"")&amp;IF(J48&lt;&gt;"",", "&amp;J48,"")&amp;IF(K48&lt;&gt;"",", "&amp;K48,"")&amp;IF(L48&lt;&gt;"",", "&amp;L48,"")</f>
        <v/>
      </c>
    </row>
    <row r="49" spans="1:13" x14ac:dyDescent="0.2">
      <c r="A49" s="42"/>
      <c r="B49" s="103" t="str">
        <f>IFERROR(MATCH(A49,Subjects!$D$2:$D$71,0),"")</f>
        <v/>
      </c>
      <c r="C49" s="42"/>
      <c r="D49" s="44"/>
      <c r="E49" s="22" t="str">
        <f t="shared" si="11"/>
        <v/>
      </c>
      <c r="G49" s="21">
        <v>48</v>
      </c>
      <c r="H49" s="18" t="str">
        <f t="array" ref="H49">IFERROR(INDEX(Labs,SMALL(IF(SubjectRef=$G49,ROW(Labs)-MIN(ROW(Labs))+1),COLUMNS($E$5:E52))),"")</f>
        <v/>
      </c>
      <c r="I49" s="18" t="str">
        <f t="array" ref="I49">IFERROR(INDEX(Labs,SMALL(IF(SubjectRef=$G49,ROW(Labs)-MIN(ROW(Labs))+1),COLUMNS($E$5:F52))),"")</f>
        <v/>
      </c>
      <c r="J49" s="18" t="str">
        <f t="array" ref="J49">IFERROR(INDEX(Labs,SMALL(IF(SubjectRef=$G49,ROW(Labs)-MIN(ROW(Labs))+1),COLUMNS($E$5:G52))),"")</f>
        <v/>
      </c>
      <c r="K49" s="18" t="str">
        <f t="array" ref="K49">IFERROR(INDEX(Labs,SMALL(IF(SubjectRef=$G49,ROW(Labs)-MIN(ROW(Labs))+1),COLUMNS($E$5:H52))),"")</f>
        <v/>
      </c>
      <c r="L49" s="19" t="str">
        <f t="array" ref="L49">IFERROR(INDEX(Labs,SMALL(IF(SubjectRef=$G49,ROW(Labs)-MIN(ROW(Labs))+1),COLUMNS($E$5:I52))),"")</f>
        <v/>
      </c>
      <c r="M49" s="18" t="str">
        <f t="shared" ref="M49" si="33">IF(H49&lt;&gt;"",H49,"")&amp;IF(I49&lt;&gt;"",", "&amp;I49,"")&amp;IF(J49&lt;&gt;"",", "&amp;J49,"")&amp;IF(K49&lt;&gt;"",", "&amp;K49,"")&amp;IF(L49&lt;&gt;"",", "&amp;L49,"")</f>
        <v/>
      </c>
    </row>
    <row r="50" spans="1:13" x14ac:dyDescent="0.2">
      <c r="A50" s="42"/>
      <c r="B50" s="103" t="str">
        <f>IFERROR(MATCH(A50,Subjects!$D$2:$D$71,0),"")</f>
        <v/>
      </c>
      <c r="C50" s="42"/>
      <c r="D50" s="44"/>
      <c r="E50" s="22" t="str">
        <f t="shared" si="11"/>
        <v/>
      </c>
      <c r="G50" s="21">
        <v>49</v>
      </c>
      <c r="H50" s="18" t="str">
        <f t="array" ref="H50">IFERROR(INDEX(Labs,SMALL(IF(SubjectRef=$G50,ROW(Labs)-MIN(ROW(Labs))+1),COLUMNS($E$5:E53))),"")</f>
        <v/>
      </c>
      <c r="I50" s="18" t="str">
        <f t="array" ref="I50">IFERROR(INDEX(Labs,SMALL(IF(SubjectRef=$G50,ROW(Labs)-MIN(ROW(Labs))+1),COLUMNS($E$5:F53))),"")</f>
        <v/>
      </c>
      <c r="J50" s="18" t="str">
        <f t="array" ref="J50">IFERROR(INDEX(Labs,SMALL(IF(SubjectRef=$G50,ROW(Labs)-MIN(ROW(Labs))+1),COLUMNS($E$5:G53))),"")</f>
        <v/>
      </c>
      <c r="K50" s="18" t="str">
        <f t="array" ref="K50">IFERROR(INDEX(Labs,SMALL(IF(SubjectRef=$G50,ROW(Labs)-MIN(ROW(Labs))+1),COLUMNS($E$5:H53))),"")</f>
        <v/>
      </c>
      <c r="L50" s="19" t="str">
        <f t="array" ref="L50">IFERROR(INDEX(Labs,SMALL(IF(SubjectRef=$G50,ROW(Labs)-MIN(ROW(Labs))+1),COLUMNS($E$5:I53))),"")</f>
        <v/>
      </c>
      <c r="M50" s="18" t="str">
        <f t="shared" ref="M50" si="34">IF(H50&lt;&gt;"",H50,"")&amp;IF(I50&lt;&gt;"",", "&amp;I50,"")&amp;IF(J50&lt;&gt;"",", "&amp;J50,"")&amp;IF(K50&lt;&gt;"",", "&amp;K50,"")&amp;IF(L50&lt;&gt;"",", "&amp;L50,"")</f>
        <v/>
      </c>
    </row>
    <row r="51" spans="1:13" x14ac:dyDescent="0.2">
      <c r="A51" s="42"/>
      <c r="B51" s="103" t="str">
        <f>IFERROR(MATCH(A51,Subjects!$D$2:$D$71,0),"")</f>
        <v/>
      </c>
      <c r="C51" s="42"/>
      <c r="D51" s="44"/>
      <c r="E51" s="22" t="str">
        <f t="shared" si="11"/>
        <v/>
      </c>
      <c r="G51" s="21">
        <v>50</v>
      </c>
      <c r="H51" s="18" t="str">
        <f t="array" ref="H51">IFERROR(INDEX(Labs,SMALL(IF(SubjectRef=$G51,ROW(Labs)-MIN(ROW(Labs))+1),COLUMNS($E$5:E54))),"")</f>
        <v/>
      </c>
      <c r="I51" s="18" t="str">
        <f t="array" ref="I51">IFERROR(INDEX(Labs,SMALL(IF(SubjectRef=$G51,ROW(Labs)-MIN(ROW(Labs))+1),COLUMNS($E$5:F54))),"")</f>
        <v/>
      </c>
      <c r="J51" s="18" t="str">
        <f t="array" ref="J51">IFERROR(INDEX(Labs,SMALL(IF(SubjectRef=$G51,ROW(Labs)-MIN(ROW(Labs))+1),COLUMNS($E$5:G54))),"")</f>
        <v/>
      </c>
      <c r="K51" s="18" t="str">
        <f t="array" ref="K51">IFERROR(INDEX(Labs,SMALL(IF(SubjectRef=$G51,ROW(Labs)-MIN(ROW(Labs))+1),COLUMNS($E$5:H54))),"")</f>
        <v/>
      </c>
      <c r="L51" s="19" t="str">
        <f t="array" ref="L51">IFERROR(INDEX(Labs,SMALL(IF(SubjectRef=$G51,ROW(Labs)-MIN(ROW(Labs))+1),COLUMNS($E$5:I54))),"")</f>
        <v/>
      </c>
      <c r="M51" s="18" t="str">
        <f t="shared" ref="M51" si="35">IF(H51&lt;&gt;"",H51,"")&amp;IF(I51&lt;&gt;"",", "&amp;I51,"")&amp;IF(J51&lt;&gt;"",", "&amp;J51,"")&amp;IF(K51&lt;&gt;"",", "&amp;K51,"")&amp;IF(L51&lt;&gt;"",", "&amp;L51,"")</f>
        <v/>
      </c>
    </row>
    <row r="52" spans="1:13" x14ac:dyDescent="0.2">
      <c r="A52" s="42"/>
      <c r="B52" s="103" t="str">
        <f>IFERROR(MATCH(A52,Subjects!$D$2:$D$71,0),"")</f>
        <v/>
      </c>
      <c r="C52" s="42"/>
      <c r="D52" s="44"/>
      <c r="E52" s="22" t="str">
        <f t="shared" si="11"/>
        <v/>
      </c>
      <c r="G52" s="21">
        <v>51</v>
      </c>
      <c r="H52" s="18" t="str">
        <f t="array" ref="H52">IFERROR(INDEX(Labs,SMALL(IF(SubjectRef=$G52,ROW(Labs)-MIN(ROW(Labs))+1),COLUMNS($E$5:E55))),"")</f>
        <v/>
      </c>
      <c r="I52" s="18" t="str">
        <f t="array" ref="I52">IFERROR(INDEX(Labs,SMALL(IF(SubjectRef=$G52,ROW(Labs)-MIN(ROW(Labs))+1),COLUMNS($E$5:F55))),"")</f>
        <v/>
      </c>
      <c r="J52" s="18" t="str">
        <f t="array" ref="J52">IFERROR(INDEX(Labs,SMALL(IF(SubjectRef=$G52,ROW(Labs)-MIN(ROW(Labs))+1),COLUMNS($E$5:G55))),"")</f>
        <v/>
      </c>
      <c r="K52" s="18" t="str">
        <f t="array" ref="K52">IFERROR(INDEX(Labs,SMALL(IF(SubjectRef=$G52,ROW(Labs)-MIN(ROW(Labs))+1),COLUMNS($E$5:H55))),"")</f>
        <v/>
      </c>
      <c r="L52" s="19" t="str">
        <f t="array" ref="L52">IFERROR(INDEX(Labs,SMALL(IF(SubjectRef=$G52,ROW(Labs)-MIN(ROW(Labs))+1),COLUMNS($E$5:I55))),"")</f>
        <v/>
      </c>
      <c r="M52" s="18" t="str">
        <f t="shared" ref="M52" si="36">IF(H52&lt;&gt;"",H52,"")&amp;IF(I52&lt;&gt;"",", "&amp;I52,"")&amp;IF(J52&lt;&gt;"",", "&amp;J52,"")&amp;IF(K52&lt;&gt;"",", "&amp;K52,"")&amp;IF(L52&lt;&gt;"",", "&amp;L52,"")</f>
        <v/>
      </c>
    </row>
    <row r="53" spans="1:13" x14ac:dyDescent="0.2">
      <c r="A53" s="42"/>
      <c r="B53" s="103" t="str">
        <f>IFERROR(MATCH(A53,Subjects!$D$2:$D$71,0),"")</f>
        <v/>
      </c>
      <c r="C53" s="42"/>
      <c r="D53" s="44"/>
      <c r="E53" s="22" t="str">
        <f t="shared" si="11"/>
        <v/>
      </c>
      <c r="G53" s="21">
        <v>52</v>
      </c>
      <c r="H53" s="18" t="str">
        <f t="array" ref="H53">IFERROR(INDEX(Labs,SMALL(IF(SubjectRef=$G53,ROW(Labs)-MIN(ROW(Labs))+1),COLUMNS($E$5:E56))),"")</f>
        <v/>
      </c>
      <c r="I53" s="18" t="str">
        <f t="array" ref="I53">IFERROR(INDEX(Labs,SMALL(IF(SubjectRef=$G53,ROW(Labs)-MIN(ROW(Labs))+1),COLUMNS($E$5:F56))),"")</f>
        <v/>
      </c>
      <c r="J53" s="18" t="str">
        <f t="array" ref="J53">IFERROR(INDEX(Labs,SMALL(IF(SubjectRef=$G53,ROW(Labs)-MIN(ROW(Labs))+1),COLUMNS($E$5:G56))),"")</f>
        <v/>
      </c>
      <c r="K53" s="18" t="str">
        <f t="array" ref="K53">IFERROR(INDEX(Labs,SMALL(IF(SubjectRef=$G53,ROW(Labs)-MIN(ROW(Labs))+1),COLUMNS($E$5:H56))),"")</f>
        <v/>
      </c>
      <c r="L53" s="19" t="str">
        <f t="array" ref="L53">IFERROR(INDEX(Labs,SMALL(IF(SubjectRef=$G53,ROW(Labs)-MIN(ROW(Labs))+1),COLUMNS($E$5:I56))),"")</f>
        <v/>
      </c>
      <c r="M53" s="18" t="str">
        <f t="shared" ref="M53" si="37">IF(H53&lt;&gt;"",H53,"")&amp;IF(I53&lt;&gt;"",", "&amp;I53,"")&amp;IF(J53&lt;&gt;"",", "&amp;J53,"")&amp;IF(K53&lt;&gt;"",", "&amp;K53,"")&amp;IF(L53&lt;&gt;"",", "&amp;L53,"")</f>
        <v/>
      </c>
    </row>
    <row r="54" spans="1:13" x14ac:dyDescent="0.2">
      <c r="A54" s="42"/>
      <c r="B54" s="103" t="str">
        <f>IFERROR(MATCH(A54,Subjects!$D$2:$D$71,0),"")</f>
        <v/>
      </c>
      <c r="C54" s="42"/>
      <c r="D54" s="44"/>
      <c r="E54" s="22" t="str">
        <f t="shared" si="11"/>
        <v/>
      </c>
      <c r="G54" s="21">
        <v>53</v>
      </c>
      <c r="H54" s="18" t="str">
        <f t="array" ref="H54">IFERROR(INDEX(Labs,SMALL(IF(SubjectRef=$G54,ROW(Labs)-MIN(ROW(Labs))+1),COLUMNS($E$5:E57))),"")</f>
        <v/>
      </c>
      <c r="I54" s="18" t="str">
        <f t="array" ref="I54">IFERROR(INDEX(Labs,SMALL(IF(SubjectRef=$G54,ROW(Labs)-MIN(ROW(Labs))+1),COLUMNS($E$5:F57))),"")</f>
        <v/>
      </c>
      <c r="J54" s="18" t="str">
        <f t="array" ref="J54">IFERROR(INDEX(Labs,SMALL(IF(SubjectRef=$G54,ROW(Labs)-MIN(ROW(Labs))+1),COLUMNS($E$5:G57))),"")</f>
        <v/>
      </c>
      <c r="K54" s="18" t="str">
        <f t="array" ref="K54">IFERROR(INDEX(Labs,SMALL(IF(SubjectRef=$G54,ROW(Labs)-MIN(ROW(Labs))+1),COLUMNS($E$5:H57))),"")</f>
        <v/>
      </c>
      <c r="L54" s="19" t="str">
        <f t="array" ref="L54">IFERROR(INDEX(Labs,SMALL(IF(SubjectRef=$G54,ROW(Labs)-MIN(ROW(Labs))+1),COLUMNS($E$5:I57))),"")</f>
        <v/>
      </c>
      <c r="M54" s="18" t="str">
        <f t="shared" ref="M54" si="38">IF(H54&lt;&gt;"",H54,"")&amp;IF(I54&lt;&gt;"",", "&amp;I54,"")&amp;IF(J54&lt;&gt;"",", "&amp;J54,"")&amp;IF(K54&lt;&gt;"",", "&amp;K54,"")&amp;IF(L54&lt;&gt;"",", "&amp;L54,"")</f>
        <v/>
      </c>
    </row>
    <row r="55" spans="1:13" x14ac:dyDescent="0.2">
      <c r="A55" s="42"/>
      <c r="B55" s="103" t="str">
        <f>IFERROR(MATCH(A55,Subjects!$D$2:$D$71,0),"")</f>
        <v/>
      </c>
      <c r="C55" s="42"/>
      <c r="D55" s="44"/>
      <c r="E55" s="22" t="str">
        <f t="shared" si="11"/>
        <v/>
      </c>
      <c r="G55" s="21">
        <v>54</v>
      </c>
      <c r="H55" s="18" t="str">
        <f t="array" ref="H55">IFERROR(INDEX(Labs,SMALL(IF(SubjectRef=$G55,ROW(Labs)-MIN(ROW(Labs))+1),COLUMNS($E$5:E58))),"")</f>
        <v/>
      </c>
      <c r="I55" s="18" t="str">
        <f t="array" ref="I55">IFERROR(INDEX(Labs,SMALL(IF(SubjectRef=$G55,ROW(Labs)-MIN(ROW(Labs))+1),COLUMNS($E$5:F58))),"")</f>
        <v/>
      </c>
      <c r="J55" s="18" t="str">
        <f t="array" ref="J55">IFERROR(INDEX(Labs,SMALL(IF(SubjectRef=$G55,ROW(Labs)-MIN(ROW(Labs))+1),COLUMNS($E$5:G58))),"")</f>
        <v/>
      </c>
      <c r="K55" s="18" t="str">
        <f t="array" ref="K55">IFERROR(INDEX(Labs,SMALL(IF(SubjectRef=$G55,ROW(Labs)-MIN(ROW(Labs))+1),COLUMNS($E$5:H58))),"")</f>
        <v/>
      </c>
      <c r="L55" s="19" t="str">
        <f t="array" ref="L55">IFERROR(INDEX(Labs,SMALL(IF(SubjectRef=$G55,ROW(Labs)-MIN(ROW(Labs))+1),COLUMNS($E$5:I58))),"")</f>
        <v/>
      </c>
      <c r="M55" s="18" t="str">
        <f t="shared" ref="M55" si="39">IF(H55&lt;&gt;"",H55,"")&amp;IF(I55&lt;&gt;"",", "&amp;I55,"")&amp;IF(J55&lt;&gt;"",", "&amp;J55,"")&amp;IF(K55&lt;&gt;"",", "&amp;K55,"")&amp;IF(L55&lt;&gt;"",", "&amp;L55,"")</f>
        <v/>
      </c>
    </row>
    <row r="56" spans="1:13" x14ac:dyDescent="0.2">
      <c r="A56" s="42"/>
      <c r="B56" s="103" t="str">
        <f>IFERROR(MATCH(A56,Subjects!$D$2:$D$71,0),"")</f>
        <v/>
      </c>
      <c r="C56" s="42"/>
      <c r="D56" s="44"/>
      <c r="E56" s="22" t="str">
        <f t="shared" si="11"/>
        <v/>
      </c>
      <c r="G56" s="21">
        <v>55</v>
      </c>
      <c r="H56" s="18" t="str">
        <f t="array" ref="H56">IFERROR(INDEX(Labs,SMALL(IF(SubjectRef=$G56,ROW(Labs)-MIN(ROW(Labs))+1),COLUMNS($E$5:E59))),"")</f>
        <v/>
      </c>
      <c r="I56" s="18" t="str">
        <f t="array" ref="I56">IFERROR(INDEX(Labs,SMALL(IF(SubjectRef=$G56,ROW(Labs)-MIN(ROW(Labs))+1),COLUMNS($E$5:F59))),"")</f>
        <v/>
      </c>
      <c r="J56" s="18" t="str">
        <f t="array" ref="J56">IFERROR(INDEX(Labs,SMALL(IF(SubjectRef=$G56,ROW(Labs)-MIN(ROW(Labs))+1),COLUMNS($E$5:G59))),"")</f>
        <v/>
      </c>
      <c r="K56" s="18" t="str">
        <f t="array" ref="K56">IFERROR(INDEX(Labs,SMALL(IF(SubjectRef=$G56,ROW(Labs)-MIN(ROW(Labs))+1),COLUMNS($E$5:H59))),"")</f>
        <v/>
      </c>
      <c r="L56" s="19" t="str">
        <f t="array" ref="L56">IFERROR(INDEX(Labs,SMALL(IF(SubjectRef=$G56,ROW(Labs)-MIN(ROW(Labs))+1),COLUMNS($E$5:I59))),"")</f>
        <v/>
      </c>
      <c r="M56" s="18" t="str">
        <f t="shared" ref="M56" si="40">IF(H56&lt;&gt;"",H56,"")&amp;IF(I56&lt;&gt;"",", "&amp;I56,"")&amp;IF(J56&lt;&gt;"",", "&amp;J56,"")&amp;IF(K56&lt;&gt;"",", "&amp;K56,"")&amp;IF(L56&lt;&gt;"",", "&amp;L56,"")</f>
        <v/>
      </c>
    </row>
    <row r="57" spans="1:13" x14ac:dyDescent="0.2">
      <c r="A57" s="42"/>
      <c r="B57" s="103" t="str">
        <f>IFERROR(MATCH(A57,Subjects!$D$2:$D$71,0),"")</f>
        <v/>
      </c>
      <c r="C57" s="42"/>
      <c r="D57" s="44"/>
      <c r="E57" s="22" t="str">
        <f t="shared" si="11"/>
        <v/>
      </c>
      <c r="G57" s="21">
        <v>56</v>
      </c>
      <c r="H57" s="18" t="str">
        <f t="array" ref="H57">IFERROR(INDEX(Labs,SMALL(IF(SubjectRef=$G57,ROW(Labs)-MIN(ROW(Labs))+1),COLUMNS($E$5:E60))),"")</f>
        <v/>
      </c>
      <c r="I57" s="18" t="str">
        <f t="array" ref="I57">IFERROR(INDEX(Labs,SMALL(IF(SubjectRef=$G57,ROW(Labs)-MIN(ROW(Labs))+1),COLUMNS($E$5:F60))),"")</f>
        <v/>
      </c>
      <c r="J57" s="18" t="str">
        <f t="array" ref="J57">IFERROR(INDEX(Labs,SMALL(IF(SubjectRef=$G57,ROW(Labs)-MIN(ROW(Labs))+1),COLUMNS($E$5:G60))),"")</f>
        <v/>
      </c>
      <c r="K57" s="18" t="str">
        <f t="array" ref="K57">IFERROR(INDEX(Labs,SMALL(IF(SubjectRef=$G57,ROW(Labs)-MIN(ROW(Labs))+1),COLUMNS($E$5:H60))),"")</f>
        <v/>
      </c>
      <c r="L57" s="19" t="str">
        <f t="array" ref="L57">IFERROR(INDEX(Labs,SMALL(IF(SubjectRef=$G57,ROW(Labs)-MIN(ROW(Labs))+1),COLUMNS($E$5:I60))),"")</f>
        <v/>
      </c>
      <c r="M57" s="18" t="str">
        <f t="shared" ref="M57" si="41">IF(H57&lt;&gt;"",H57,"")&amp;IF(I57&lt;&gt;"",", "&amp;I57,"")&amp;IF(J57&lt;&gt;"",", "&amp;J57,"")&amp;IF(K57&lt;&gt;"",", "&amp;K57,"")&amp;IF(L57&lt;&gt;"",", "&amp;L57,"")</f>
        <v/>
      </c>
    </row>
    <row r="58" spans="1:13" x14ac:dyDescent="0.2">
      <c r="A58" s="42"/>
      <c r="B58" s="103" t="str">
        <f>IFERROR(MATCH(A58,Subjects!$D$2:$D$71,0),"")</f>
        <v/>
      </c>
      <c r="C58" s="42"/>
      <c r="D58" s="44"/>
      <c r="E58" s="22" t="str">
        <f t="shared" si="11"/>
        <v/>
      </c>
      <c r="G58" s="21">
        <v>57</v>
      </c>
      <c r="H58" s="18" t="str">
        <f t="array" ref="H58">IFERROR(INDEX(Labs,SMALL(IF(SubjectRef=$G58,ROW(Labs)-MIN(ROW(Labs))+1),COLUMNS($E$5:E61))),"")</f>
        <v/>
      </c>
      <c r="I58" s="18" t="str">
        <f t="array" ref="I58">IFERROR(INDEX(Labs,SMALL(IF(SubjectRef=$G58,ROW(Labs)-MIN(ROW(Labs))+1),COLUMNS($E$5:F61))),"")</f>
        <v/>
      </c>
      <c r="J58" s="18" t="str">
        <f t="array" ref="J58">IFERROR(INDEX(Labs,SMALL(IF(SubjectRef=$G58,ROW(Labs)-MIN(ROW(Labs))+1),COLUMNS($E$5:G61))),"")</f>
        <v/>
      </c>
      <c r="K58" s="18" t="str">
        <f t="array" ref="K58">IFERROR(INDEX(Labs,SMALL(IF(SubjectRef=$G58,ROW(Labs)-MIN(ROW(Labs))+1),COLUMNS($E$5:H61))),"")</f>
        <v/>
      </c>
      <c r="L58" s="19" t="str">
        <f t="array" ref="L58">IFERROR(INDEX(Labs,SMALL(IF(SubjectRef=$G58,ROW(Labs)-MIN(ROW(Labs))+1),COLUMNS($E$5:I61))),"")</f>
        <v/>
      </c>
      <c r="M58" s="18" t="str">
        <f t="shared" ref="M58" si="42">IF(H58&lt;&gt;"",H58,"")&amp;IF(I58&lt;&gt;"",", "&amp;I58,"")&amp;IF(J58&lt;&gt;"",", "&amp;J58,"")&amp;IF(K58&lt;&gt;"",", "&amp;K58,"")&amp;IF(L58&lt;&gt;"",", "&amp;L58,"")</f>
        <v/>
      </c>
    </row>
    <row r="59" spans="1:13" x14ac:dyDescent="0.2">
      <c r="A59" s="42"/>
      <c r="B59" s="103" t="str">
        <f>IFERROR(MATCH(A59,Subjects!$D$2:$D$71,0),"")</f>
        <v/>
      </c>
      <c r="C59" s="42"/>
      <c r="D59" s="44"/>
      <c r="E59" s="22" t="str">
        <f t="shared" si="11"/>
        <v/>
      </c>
      <c r="G59" s="21">
        <v>58</v>
      </c>
      <c r="H59" s="18" t="str">
        <f t="array" ref="H59">IFERROR(INDEX(Labs,SMALL(IF(SubjectRef=$G59,ROW(Labs)-MIN(ROW(Labs))+1),COLUMNS($E$5:E62))),"")</f>
        <v/>
      </c>
      <c r="I59" s="18" t="str">
        <f t="array" ref="I59">IFERROR(INDEX(Labs,SMALL(IF(SubjectRef=$G59,ROW(Labs)-MIN(ROW(Labs))+1),COLUMNS($E$5:F62))),"")</f>
        <v/>
      </c>
      <c r="J59" s="18" t="str">
        <f t="array" ref="J59">IFERROR(INDEX(Labs,SMALL(IF(SubjectRef=$G59,ROW(Labs)-MIN(ROW(Labs))+1),COLUMNS($E$5:G62))),"")</f>
        <v/>
      </c>
      <c r="K59" s="18" t="str">
        <f t="array" ref="K59">IFERROR(INDEX(Labs,SMALL(IF(SubjectRef=$G59,ROW(Labs)-MIN(ROW(Labs))+1),COLUMNS($E$5:H62))),"")</f>
        <v/>
      </c>
      <c r="L59" s="19" t="str">
        <f t="array" ref="L59">IFERROR(INDEX(Labs,SMALL(IF(SubjectRef=$G59,ROW(Labs)-MIN(ROW(Labs))+1),COLUMNS($E$5:I62))),"")</f>
        <v/>
      </c>
      <c r="M59" s="18" t="str">
        <f t="shared" ref="M59" si="43">IF(H59&lt;&gt;"",H59,"")&amp;IF(I59&lt;&gt;"",", "&amp;I59,"")&amp;IF(J59&lt;&gt;"",", "&amp;J59,"")&amp;IF(K59&lt;&gt;"",", "&amp;K59,"")&amp;IF(L59&lt;&gt;"",", "&amp;L59,"")</f>
        <v/>
      </c>
    </row>
    <row r="60" spans="1:13" x14ac:dyDescent="0.2">
      <c r="A60" s="42"/>
      <c r="B60" s="103" t="str">
        <f>IFERROR(MATCH(A60,Subjects!$D$2:$D$71,0),"")</f>
        <v/>
      </c>
      <c r="C60" s="42"/>
      <c r="D60" s="44"/>
      <c r="E60" s="22" t="str">
        <f t="shared" si="11"/>
        <v/>
      </c>
      <c r="G60" s="21">
        <v>59</v>
      </c>
      <c r="H60" s="18" t="str">
        <f t="array" ref="H60">IFERROR(INDEX(Labs,SMALL(IF(SubjectRef=$G60,ROW(Labs)-MIN(ROW(Labs))+1),COLUMNS($E$5:E63))),"")</f>
        <v/>
      </c>
      <c r="I60" s="18" t="str">
        <f t="array" ref="I60">IFERROR(INDEX(Labs,SMALL(IF(SubjectRef=$G60,ROW(Labs)-MIN(ROW(Labs))+1),COLUMNS($E$5:F63))),"")</f>
        <v/>
      </c>
      <c r="J60" s="18" t="str">
        <f t="array" ref="J60">IFERROR(INDEX(Labs,SMALL(IF(SubjectRef=$G60,ROW(Labs)-MIN(ROW(Labs))+1),COLUMNS($E$5:G63))),"")</f>
        <v/>
      </c>
      <c r="K60" s="18" t="str">
        <f t="array" ref="K60">IFERROR(INDEX(Labs,SMALL(IF(SubjectRef=$G60,ROW(Labs)-MIN(ROW(Labs))+1),COLUMNS($E$5:H63))),"")</f>
        <v/>
      </c>
      <c r="L60" s="19" t="str">
        <f t="array" ref="L60">IFERROR(INDEX(Labs,SMALL(IF(SubjectRef=$G60,ROW(Labs)-MIN(ROW(Labs))+1),COLUMNS($E$5:I63))),"")</f>
        <v/>
      </c>
      <c r="M60" s="18" t="str">
        <f t="shared" ref="M60" si="44">IF(H60&lt;&gt;"",H60,"")&amp;IF(I60&lt;&gt;"",", "&amp;I60,"")&amp;IF(J60&lt;&gt;"",", "&amp;J60,"")&amp;IF(K60&lt;&gt;"",", "&amp;K60,"")&amp;IF(L60&lt;&gt;"",", "&amp;L60,"")</f>
        <v/>
      </c>
    </row>
    <row r="61" spans="1:13" x14ac:dyDescent="0.2">
      <c r="A61" s="42"/>
      <c r="B61" s="103" t="str">
        <f>IFERROR(MATCH(A61,Subjects!$D$2:$D$71,0),"")</f>
        <v/>
      </c>
      <c r="C61" s="42"/>
      <c r="D61" s="43"/>
      <c r="G61" s="21">
        <v>60</v>
      </c>
      <c r="H61" s="18" t="str">
        <f t="array" ref="H61">IFERROR(INDEX(Labs,SMALL(IF(SubjectRef=$G61,ROW(Labs)-MIN(ROW(Labs))+1),COLUMNS($E$5:E64))),"")</f>
        <v/>
      </c>
      <c r="I61" s="18" t="str">
        <f t="array" ref="I61">IFERROR(INDEX(Labs,SMALL(IF(SubjectRef=$G61,ROW(Labs)-MIN(ROW(Labs))+1),COLUMNS($E$5:F64))),"")</f>
        <v/>
      </c>
      <c r="J61" s="18" t="str">
        <f t="array" ref="J61">IFERROR(INDEX(Labs,SMALL(IF(SubjectRef=$G61,ROW(Labs)-MIN(ROW(Labs))+1),COLUMNS($E$5:G64))),"")</f>
        <v/>
      </c>
      <c r="K61" s="18" t="str">
        <f t="array" ref="K61">IFERROR(INDEX(Labs,SMALL(IF(SubjectRef=$G61,ROW(Labs)-MIN(ROW(Labs))+1),COLUMNS($E$5:H64))),"")</f>
        <v/>
      </c>
      <c r="L61" s="19" t="str">
        <f t="array" ref="L61">IFERROR(INDEX(Labs,SMALL(IF(SubjectRef=$G61,ROW(Labs)-MIN(ROW(Labs))+1),COLUMNS($E$5:I64))),"")</f>
        <v/>
      </c>
      <c r="M61" s="18" t="str">
        <f t="shared" ref="M61" si="45">IF(H61&lt;&gt;"",H61,"")&amp;IF(I61&lt;&gt;"",", "&amp;I61,"")&amp;IF(J61&lt;&gt;"",", "&amp;J61,"")&amp;IF(K61&lt;&gt;"",", "&amp;K61,"")&amp;IF(L61&lt;&gt;"",", "&amp;L61,"")</f>
        <v/>
      </c>
    </row>
  </sheetData>
  <sheetProtection selectLockedCells="1"/>
  <mergeCells count="1">
    <mergeCell ref="H1:L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BCF52D8-EAE1-4267-BA7A-563707455714}">
          <x14:formula1>
            <xm:f>Subjects!$D$2:$D$71</xm:f>
          </x14:formula1>
          <xm:sqref>A2:A61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013E2-3F1B-4EA6-9E9D-80E797A7F89D}">
  <dimension ref="A1:W1048576"/>
  <sheetViews>
    <sheetView topLeftCell="B1" workbookViewId="0">
      <selection activeCell="D8" sqref="D8"/>
    </sheetView>
  </sheetViews>
  <sheetFormatPr defaultColWidth="8.88671875" defaultRowHeight="12.6" x14ac:dyDescent="0.2"/>
  <cols>
    <col min="1" max="3" width="12.77734375" style="40" customWidth="1"/>
    <col min="4" max="4" width="35.5546875" style="40" bestFit="1" customWidth="1"/>
    <col min="5" max="6" width="35.5546875" style="40" customWidth="1"/>
    <col min="7" max="7" width="25.6640625" style="40" customWidth="1"/>
    <col min="8" max="8" width="30.6640625" style="40" hidden="1" customWidth="1"/>
    <col min="9" max="9" width="4.6640625" style="40" customWidth="1"/>
    <col min="10" max="10" width="26.21875" style="40" bestFit="1" customWidth="1"/>
    <col min="11" max="11" width="4.6640625" style="50" customWidth="1"/>
    <col min="12" max="14" width="20.6640625" style="40" customWidth="1"/>
    <col min="15" max="15" width="85.6640625" style="40" customWidth="1"/>
    <col min="16" max="16384" width="8.88671875" style="40"/>
  </cols>
  <sheetData>
    <row r="1" spans="1:23" x14ac:dyDescent="0.2">
      <c r="A1" s="48" t="s">
        <v>369</v>
      </c>
      <c r="B1" s="48" t="s">
        <v>370</v>
      </c>
      <c r="C1" s="48" t="s">
        <v>371</v>
      </c>
      <c r="D1" s="49" t="s">
        <v>368</v>
      </c>
      <c r="E1" s="49" t="s">
        <v>384</v>
      </c>
      <c r="F1" s="49" t="s">
        <v>99</v>
      </c>
      <c r="G1" s="49" t="s">
        <v>372</v>
      </c>
      <c r="H1" s="49" t="s">
        <v>59</v>
      </c>
      <c r="L1" s="102" t="s">
        <v>373</v>
      </c>
      <c r="M1" s="102"/>
      <c r="N1" s="102"/>
      <c r="O1" s="47" t="s">
        <v>374</v>
      </c>
      <c r="Q1" s="50"/>
      <c r="R1" s="102" t="s">
        <v>61</v>
      </c>
      <c r="S1" s="102"/>
      <c r="T1" s="102"/>
      <c r="U1" s="102"/>
      <c r="V1" s="102"/>
      <c r="W1" s="47" t="s">
        <v>64</v>
      </c>
    </row>
    <row r="2" spans="1:23" ht="14.4" x14ac:dyDescent="0.3">
      <c r="A2" s="42"/>
      <c r="B2" s="42"/>
      <c r="C2" s="42">
        <v>1</v>
      </c>
      <c r="D2" s="54" t="s">
        <v>111</v>
      </c>
      <c r="E2" s="54"/>
      <c r="F2" s="54"/>
      <c r="G2" s="54"/>
      <c r="H2" s="51" t="e">
        <f>D3&amp;IF(#REF!&lt;&gt;""," ("&amp;#REF!&amp;")","")</f>
        <v>#REF!</v>
      </c>
      <c r="J2" s="12">
        <f t="shared" ref="J2:J33" si="0">VLOOKUP(K2,Calendar80,4,0)</f>
        <v>2</v>
      </c>
      <c r="K2" s="52">
        <v>1</v>
      </c>
      <c r="L2" s="51" t="str">
        <f t="array" ref="L2">IFERROR(INDEX(Assignments,SMALL(IF(Hmwk17=$K2,ROW(Assignments)-MIN(ROW(Assignments))+1),COLUMNS($H$5:H6))),"")</f>
        <v/>
      </c>
      <c r="M2" s="51" t="str">
        <f t="array" ref="M2">IFERROR(INDEX(Assignments,SMALL(IF(Hmwk17=$K2,ROW(Assignments)-MIN(ROW(Assignments))+1),COLUMNS($H$5:I5))),"")</f>
        <v/>
      </c>
      <c r="N2" s="51" t="str">
        <f t="array" ref="N2">IFERROR(INDEX(Assignments,SMALL(IF(Hmwk17=$K2,ROW(Assignments)-MIN(ROW(Assignments))+1),COLUMNS($H$5:K5))),"")</f>
        <v/>
      </c>
      <c r="O2" s="53" t="str">
        <f t="shared" ref="O2:O66" si="1">IF(L2&lt;&gt;"",L2,"")&amp;IF(M2&lt;&gt;"",", "&amp;M2,"")&amp;IF(N2&lt;&gt;"",", "&amp;N2,"")</f>
        <v/>
      </c>
      <c r="Q2" s="52">
        <v>1</v>
      </c>
      <c r="R2" s="51" t="str">
        <f t="array" ref="R2">IFERROR(INDEX(Assignments,SMALL(IF(Hmwk11=$Q2,ROW(Assignments)-MIN(ROW(Assignments))+1),COLUMNS($H$5:H5))),"")</f>
        <v/>
      </c>
      <c r="S2" s="51" t="str">
        <f t="array" ref="S2">IFERROR(INDEX(Assignments,SMALL(IF(Hmwk11=$Q2,ROW(Assignments)-MIN(ROW(Assignments))+1),COLUMNS($H$5:I5))),"")</f>
        <v/>
      </c>
      <c r="T2" s="51" t="str">
        <f t="array" ref="T2">IFERROR(INDEX(Assignments,SMALL(IF(Hmwk11=$Q2,ROW(Assignments)-MIN(ROW(Assignments))+1),COLUMNS($H$5:K5))),"")</f>
        <v/>
      </c>
      <c r="U2" s="51" t="str">
        <f t="array" ref="U2">IFERROR(INDEX(Assignments,SMALL(IF(Hmwk11=$Q2,ROW(Assignments)-MIN(ROW(Assignments))+1),COLUMNS($H$5:L5))),"")</f>
        <v/>
      </c>
      <c r="V2" s="51" t="str">
        <f t="array" ref="V2">IFERROR(INDEX(Assignments,SMALL(IF(Hmwk11=$Q2,ROW(Assignments)-MIN(ROW(Assignments))+1),COLUMNS($H$5:M5))),"")</f>
        <v/>
      </c>
      <c r="W2" s="53" t="str">
        <f t="shared" ref="W2:W12" si="2">IF(R2&lt;&gt;"",R2,"")&amp;IF(S2&lt;&gt;"",", "&amp;S2,"")&amp;IF(T2&lt;&gt;"",", "&amp;T2,"")&amp;IF(U2&lt;&gt;"",", "&amp;U2,"")&amp;IF(V2&lt;&gt;"",", "&amp;V2,"")</f>
        <v/>
      </c>
    </row>
    <row r="3" spans="1:23" ht="14.4" x14ac:dyDescent="0.3">
      <c r="A3" s="42"/>
      <c r="B3" s="42"/>
      <c r="C3" s="42">
        <v>2</v>
      </c>
      <c r="D3" s="54" t="s">
        <v>115</v>
      </c>
      <c r="E3" s="54" t="s">
        <v>115</v>
      </c>
      <c r="F3" s="54"/>
      <c r="G3" s="54"/>
      <c r="H3" s="51" t="e">
        <f>D4&amp;IF(#REF!&lt;&gt;""," ("&amp;#REF!&amp;")","")</f>
        <v>#REF!</v>
      </c>
      <c r="J3" s="12">
        <f t="shared" si="0"/>
        <v>3</v>
      </c>
      <c r="K3" s="52">
        <v>2</v>
      </c>
      <c r="L3" s="51" t="str">
        <f t="array" ref="L3">IFERROR(INDEX(Assignments,SMALL(IF(Hmwk17=$K3,ROW(Assignments)-MIN(ROW(Assignments))+1),COLUMNS($H$5:H7))),"")</f>
        <v/>
      </c>
      <c r="M3" s="51" t="str">
        <f t="array" ref="M3">IFERROR(INDEX(Assignments,SMALL(IF(Hmwk17=$K3,ROW(Assignments)-MIN(ROW(Assignments))+1),COLUMNS($H$5:I6))),"")</f>
        <v/>
      </c>
      <c r="N3" s="51" t="str">
        <f t="array" ref="N3">IFERROR(INDEX(Assignments,SMALL(IF(Hmwk17=$K3,ROW(Assignments)-MIN(ROW(Assignments))+1),COLUMNS($H$5:K6))),"")</f>
        <v/>
      </c>
      <c r="O3" s="53" t="str">
        <f t="shared" si="1"/>
        <v/>
      </c>
      <c r="Q3" s="52">
        <v>2</v>
      </c>
      <c r="R3" s="51" t="str">
        <f t="array" ref="R3">IFERROR(INDEX(Assignments,SMALL(IF(Hmwk11=$Q3,ROW(Assignments)-MIN(ROW(Assignments))+1),COLUMNS($H$5:H6))),"")</f>
        <v/>
      </c>
      <c r="S3" s="51" t="str">
        <f t="array" ref="S3">IFERROR(INDEX(Assignments,SMALL(IF(Hmwk11=$Q3,ROW(Assignments)-MIN(ROW(Assignments))+1),COLUMNS($H$5:I6))),"")</f>
        <v/>
      </c>
      <c r="T3" s="51" t="str">
        <f t="array" ref="T3">IFERROR(INDEX(Assignments,SMALL(IF(Hmwk11=$Q3,ROW(Assignments)-MIN(ROW(Assignments))+1),COLUMNS($H$5:K6))),"")</f>
        <v/>
      </c>
      <c r="U3" s="51" t="str">
        <f t="array" ref="U3">IFERROR(INDEX(Assignments,SMALL(IF(Hmwk11=$Q3,ROW(Assignments)-MIN(ROW(Assignments))+1),COLUMNS($H$5:L6))),"")</f>
        <v/>
      </c>
      <c r="V3" s="51" t="str">
        <f t="array" ref="V3">IFERROR(INDEX(Assignments,SMALL(IF(Hmwk11=$Q3,ROW(Assignments)-MIN(ROW(Assignments))+1),COLUMNS($H$5:M6))),"")</f>
        <v/>
      </c>
      <c r="W3" s="53" t="str">
        <f t="shared" si="2"/>
        <v/>
      </c>
    </row>
    <row r="4" spans="1:23" ht="14.4" x14ac:dyDescent="0.3">
      <c r="A4" s="42"/>
      <c r="B4" s="42"/>
      <c r="C4" s="42">
        <v>2</v>
      </c>
      <c r="D4" s="54" t="s">
        <v>375</v>
      </c>
      <c r="E4" s="54" t="s">
        <v>273</v>
      </c>
      <c r="F4" s="54"/>
      <c r="G4" s="54"/>
      <c r="H4" s="51" t="e">
        <f>G4&amp;IF(#REF!&lt;&gt;""," ("&amp;#REF!&amp;")","")</f>
        <v>#REF!</v>
      </c>
      <c r="J4" s="12">
        <f t="shared" si="0"/>
        <v>4</v>
      </c>
      <c r="K4" s="52">
        <v>3</v>
      </c>
      <c r="L4" s="51" t="str">
        <f t="array" ref="L4">IFERROR(INDEX(Assignments,SMALL(IF(Hmwk17=$K4,ROW(Assignments)-MIN(ROW(Assignments))+1),COLUMNS($H$5:H8))),"")</f>
        <v>Atomic Theory</v>
      </c>
      <c r="M4" s="51" t="str">
        <f t="array" ref="M4">IFERROR(INDEX(Assignments,SMALL(IF(Hmwk17=$K4,ROW(Assignments)-MIN(ROW(Assignments))+1),COLUMNS($H$5:I7))),"")</f>
        <v>Coulomb</v>
      </c>
      <c r="N4" s="51" t="str">
        <f t="array" ref="N4">IFERROR(INDEX(Assignments,SMALL(IF(Hmwk17=$K4,ROW(Assignments)-MIN(ROW(Assignments))+1),COLUMNS($H$5:K7))),"")</f>
        <v/>
      </c>
      <c r="O4" s="53" t="str">
        <f t="shared" si="1"/>
        <v>Atomic Theory, Coulomb</v>
      </c>
      <c r="Q4" s="52">
        <v>3</v>
      </c>
      <c r="R4" s="51" t="str">
        <f t="array" ref="R4">IFERROR(INDEX(Assignments,SMALL(IF(Hmwk11=$Q4,ROW(Assignments)-MIN(ROW(Assignments))+1),COLUMNS($H$5:H8))),"")</f>
        <v/>
      </c>
      <c r="S4" s="51" t="str">
        <f t="array" ref="S4">IFERROR(INDEX(Assignments,SMALL(IF(Hmwk11=$Q4,ROW(Assignments)-MIN(ROW(Assignments))+1),COLUMNS($H$5:I7))),"")</f>
        <v/>
      </c>
      <c r="T4" s="51" t="str">
        <f t="array" ref="T4">IFERROR(INDEX(Assignments,SMALL(IF(Hmwk11=$Q4,ROW(Assignments)-MIN(ROW(Assignments))+1),COLUMNS($H$5:K7))),"")</f>
        <v/>
      </c>
      <c r="U4" s="51" t="str">
        <f t="array" ref="U4">IFERROR(INDEX(Assignments,SMALL(IF(Hmwk11=$Q4,ROW(Assignments)-MIN(ROW(Assignments))+1),COLUMNS($H$5:L7))),"")</f>
        <v/>
      </c>
      <c r="V4" s="51" t="str">
        <f t="array" ref="V4">IFERROR(INDEX(Assignments,SMALL(IF(Hmwk11=$Q4,ROW(Assignments)-MIN(ROW(Assignments))+1),COLUMNS($H$5:M7))),"")</f>
        <v/>
      </c>
      <c r="W4" s="53" t="str">
        <f t="shared" si="2"/>
        <v/>
      </c>
    </row>
    <row r="5" spans="1:23" ht="14.4" x14ac:dyDescent="0.3">
      <c r="A5" s="42"/>
      <c r="B5" s="42"/>
      <c r="C5" s="42">
        <v>3</v>
      </c>
      <c r="D5" s="54" t="s">
        <v>377</v>
      </c>
      <c r="E5" s="54"/>
      <c r="F5" s="54"/>
      <c r="G5" s="55"/>
      <c r="H5" s="51" t="str">
        <f t="shared" ref="H5:H36" si="3">D5&amp;IF(G5&lt;&gt;""," ("&amp;G5&amp;")","")</f>
        <v>Atomic Theory</v>
      </c>
      <c r="J5" s="12">
        <f t="shared" si="0"/>
        <v>5</v>
      </c>
      <c r="K5" s="52">
        <v>4</v>
      </c>
      <c r="L5" s="51" t="str">
        <f t="array" ref="L5">IFERROR(INDEX(Assignments,SMALL(IF(Hmwk17=$K5,ROW(Assignments)-MIN(ROW(Assignments))+1),COLUMNS($H$5:H9))),"")</f>
        <v>Ohm's Law</v>
      </c>
      <c r="M5" s="51" t="str">
        <f t="array" ref="M5">IFERROR(INDEX(Assignments,SMALL(IF(Hmwk17=$K5,ROW(Assignments)-MIN(ROW(Assignments))+1),COLUMNS($H$5:I8))),"")</f>
        <v>Watt's Law</v>
      </c>
      <c r="N5" s="51" t="str">
        <f t="array" ref="N5">IFERROR(INDEX(Assignments,SMALL(IF(Hmwk17=$K5,ROW(Assignments)-MIN(ROW(Assignments))+1),COLUMNS($H$5:K8))),"")</f>
        <v/>
      </c>
      <c r="O5" s="53" t="str">
        <f t="shared" si="1"/>
        <v>Ohm's Law, Watt's Law</v>
      </c>
      <c r="Q5" s="52">
        <v>4</v>
      </c>
      <c r="R5" s="51" t="str">
        <f t="array" ref="R5">IFERROR(INDEX(Assignments,SMALL(IF(Hmwk11=$Q5,ROW(Assignments)-MIN(ROW(Assignments))+1),COLUMNS($H$5:H9))),"")</f>
        <v/>
      </c>
      <c r="S5" s="51" t="str">
        <f t="array" ref="S5">IFERROR(INDEX(Assignments,SMALL(IF(Hmwk11=$Q5,ROW(Assignments)-MIN(ROW(Assignments))+1),COLUMNS($H$5:I8))),"")</f>
        <v/>
      </c>
      <c r="T5" s="51" t="str">
        <f t="array" ref="T5">IFERROR(INDEX(Assignments,SMALL(IF(Hmwk11=$Q5,ROW(Assignments)-MIN(ROW(Assignments))+1),COLUMNS($H$5:K8))),"")</f>
        <v/>
      </c>
      <c r="U5" s="51" t="str">
        <f t="array" ref="U5">IFERROR(INDEX(Assignments,SMALL(IF(Hmwk11=$Q5,ROW(Assignments)-MIN(ROW(Assignments))+1),COLUMNS($H$5:L8))),"")</f>
        <v/>
      </c>
      <c r="V5" s="51" t="str">
        <f t="array" ref="V5">IFERROR(INDEX(Assignments,SMALL(IF(Hmwk11=$Q5,ROW(Assignments)-MIN(ROW(Assignments))+1),COLUMNS($H$5:M8))),"")</f>
        <v/>
      </c>
      <c r="W5" s="53" t="str">
        <f t="shared" si="2"/>
        <v/>
      </c>
    </row>
    <row r="6" spans="1:23" ht="14.4" x14ac:dyDescent="0.3">
      <c r="A6" s="42"/>
      <c r="B6" s="42"/>
      <c r="C6" s="42">
        <v>3</v>
      </c>
      <c r="D6" s="54" t="s">
        <v>378</v>
      </c>
      <c r="E6" s="54"/>
      <c r="F6" s="54" t="s">
        <v>191</v>
      </c>
      <c r="G6" s="83"/>
      <c r="H6" s="51" t="str">
        <f t="shared" si="3"/>
        <v>Coulomb</v>
      </c>
      <c r="J6" s="12">
        <f t="shared" si="0"/>
        <v>6</v>
      </c>
      <c r="K6" s="52">
        <v>5</v>
      </c>
      <c r="L6" s="51" t="str">
        <f t="array" ref="L6">IFERROR(INDEX(Assignments,SMALL(IF(Hmwk17=$K6,ROW(Assignments)-MIN(ROW(Assignments))+1),COLUMNS($H$5:H10))),"")</f>
        <v/>
      </c>
      <c r="M6" s="51" t="str">
        <f t="array" ref="M6">IFERROR(INDEX(Assignments,SMALL(IF(Hmwk17=$K6,ROW(Assignments)-MIN(ROW(Assignments))+1),COLUMNS($H$5:I9))),"")</f>
        <v/>
      </c>
      <c r="N6" s="51" t="str">
        <f t="array" ref="N6">IFERROR(INDEX(Assignments,SMALL(IF(Hmwk17=$K6,ROW(Assignments)-MIN(ROW(Assignments))+1),COLUMNS($H$5:K9))),"")</f>
        <v/>
      </c>
      <c r="O6" s="53" t="str">
        <f t="shared" si="1"/>
        <v/>
      </c>
      <c r="Q6" s="52">
        <v>5</v>
      </c>
      <c r="R6" s="51" t="str">
        <f t="array" ref="R6">IFERROR(INDEX(Assignments,SMALL(IF(Hmwk11=$Q6,ROW(Assignments)-MIN(ROW(Assignments))+1),COLUMNS($H$5:H10))),"")</f>
        <v/>
      </c>
      <c r="S6" s="51" t="str">
        <f t="array" ref="S6">IFERROR(INDEX(Assignments,SMALL(IF(Hmwk11=$Q6,ROW(Assignments)-MIN(ROW(Assignments))+1),COLUMNS($H$5:I9))),"")</f>
        <v/>
      </c>
      <c r="T6" s="51" t="str">
        <f t="array" ref="T6">IFERROR(INDEX(Assignments,SMALL(IF(Hmwk11=$Q6,ROW(Assignments)-MIN(ROW(Assignments))+1),COLUMNS($H$5:K9))),"")</f>
        <v/>
      </c>
      <c r="U6" s="51" t="str">
        <f t="array" ref="U6">IFERROR(INDEX(Assignments,SMALL(IF(Hmwk11=$Q6,ROW(Assignments)-MIN(ROW(Assignments))+1),COLUMNS($H$5:L9))),"")</f>
        <v/>
      </c>
      <c r="V6" s="51" t="str">
        <f t="array" ref="V6">IFERROR(INDEX(Assignments,SMALL(IF(Hmwk11=$Q6,ROW(Assignments)-MIN(ROW(Assignments))+1),COLUMNS($H$5:M9))),"")</f>
        <v/>
      </c>
      <c r="W6" s="53" t="str">
        <f t="shared" si="2"/>
        <v/>
      </c>
    </row>
    <row r="7" spans="1:23" ht="14.4" x14ac:dyDescent="0.3">
      <c r="A7" s="42"/>
      <c r="B7" s="42"/>
      <c r="C7" s="42">
        <v>4</v>
      </c>
      <c r="D7" s="54" t="s">
        <v>258</v>
      </c>
      <c r="E7" s="54" t="s">
        <v>258</v>
      </c>
      <c r="F7" s="54" t="s">
        <v>258</v>
      </c>
      <c r="G7" s="55"/>
      <c r="H7" s="51" t="str">
        <f t="shared" si="3"/>
        <v>Ohm's Law</v>
      </c>
      <c r="J7" s="12">
        <f t="shared" si="0"/>
        <v>9</v>
      </c>
      <c r="K7" s="52">
        <v>6</v>
      </c>
      <c r="L7" s="51" t="str">
        <f t="array" ref="L7">IFERROR(INDEX(Assignments,SMALL(IF(Hmwk17=$K7,ROW(Assignments)-MIN(ROW(Assignments))+1),COLUMNS($H$5:H11))),"")</f>
        <v/>
      </c>
      <c r="M7" s="51" t="str">
        <f t="array" ref="M7">IFERROR(INDEX(Assignments,SMALL(IF(Hmwk17=$K7,ROW(Assignments)-MIN(ROW(Assignments))+1),COLUMNS($H$5:I10))),"")</f>
        <v/>
      </c>
      <c r="N7" s="51" t="str">
        <f t="array" ref="N7">IFERROR(INDEX(Assignments,SMALL(IF(Hmwk17=$K7,ROW(Assignments)-MIN(ROW(Assignments))+1),COLUMNS($H$5:K10))),"")</f>
        <v/>
      </c>
      <c r="O7" s="53" t="str">
        <f t="shared" si="1"/>
        <v/>
      </c>
      <c r="Q7" s="52">
        <v>6</v>
      </c>
      <c r="R7" s="51" t="str">
        <f t="array" ref="R7">IFERROR(INDEX(Assignments,SMALL(IF(Hmwk11=$Q7,ROW(Assignments)-MIN(ROW(Assignments))+1),COLUMNS($H$5:H11))),"")</f>
        <v/>
      </c>
      <c r="S7" s="51" t="str">
        <f t="array" ref="S7">IFERROR(INDEX(Assignments,SMALL(IF(Hmwk11=$Q7,ROW(Assignments)-MIN(ROW(Assignments))+1),COLUMNS($H$5:I10))),"")</f>
        <v/>
      </c>
      <c r="T7" s="51" t="str">
        <f t="array" ref="T7">IFERROR(INDEX(Assignments,SMALL(IF(Hmwk11=$Q7,ROW(Assignments)-MIN(ROW(Assignments))+1),COLUMNS($H$5:K10))),"")</f>
        <v/>
      </c>
      <c r="U7" s="51" t="str">
        <f t="array" ref="U7">IFERROR(INDEX(Assignments,SMALL(IF(Hmwk11=$Q7,ROW(Assignments)-MIN(ROW(Assignments))+1),COLUMNS($H$5:L10))),"")</f>
        <v/>
      </c>
      <c r="V7" s="51" t="str">
        <f t="array" ref="V7">IFERROR(INDEX(Assignments,SMALL(IF(Hmwk11=$Q7,ROW(Assignments)-MIN(ROW(Assignments))+1),COLUMNS($H$5:M10))),"")</f>
        <v/>
      </c>
      <c r="W7" s="53" t="str">
        <f t="shared" si="2"/>
        <v/>
      </c>
    </row>
    <row r="8" spans="1:23" ht="14.4" x14ac:dyDescent="0.3">
      <c r="A8" s="42"/>
      <c r="B8" s="42"/>
      <c r="C8" s="42">
        <v>4</v>
      </c>
      <c r="D8" s="54" t="s">
        <v>259</v>
      </c>
      <c r="E8" s="54"/>
      <c r="F8" s="54"/>
      <c r="G8" s="55"/>
      <c r="H8" s="51" t="str">
        <f t="shared" si="3"/>
        <v>Watt's Law</v>
      </c>
      <c r="J8" s="12">
        <f t="shared" si="0"/>
        <v>10</v>
      </c>
      <c r="K8" s="52">
        <v>7</v>
      </c>
      <c r="L8" s="51" t="str">
        <f t="array" ref="L8">IFERROR(INDEX(Assignments,SMALL(IF(Hmwk17=$K8,ROW(Assignments)-MIN(ROW(Assignments))+1),COLUMNS($H$5:H12))),"")</f>
        <v/>
      </c>
      <c r="M8" s="51" t="str">
        <f t="array" ref="M8">IFERROR(INDEX(Assignments,SMALL(IF(Hmwk17=$K8,ROW(Assignments)-MIN(ROW(Assignments))+1),COLUMNS($H$5:I11))),"")</f>
        <v/>
      </c>
      <c r="N8" s="51" t="str">
        <f t="array" ref="N8">IFERROR(INDEX(Assignments,SMALL(IF(Hmwk17=$K8,ROW(Assignments)-MIN(ROW(Assignments))+1),COLUMNS($H$5:K11))),"")</f>
        <v/>
      </c>
      <c r="O8" s="53" t="str">
        <f t="shared" si="1"/>
        <v/>
      </c>
      <c r="Q8" s="52">
        <v>7</v>
      </c>
      <c r="R8" s="51" t="str">
        <f t="array" ref="R8">IFERROR(INDEX(Assignments,SMALL(IF(Hmwk11=$Q8,ROW(Assignments)-MIN(ROW(Assignments))+1),COLUMNS($H$5:H12))),"")</f>
        <v/>
      </c>
      <c r="S8" s="51" t="str">
        <f t="array" ref="S8">IFERROR(INDEX(Assignments,SMALL(IF(Hmwk11=$Q8,ROW(Assignments)-MIN(ROW(Assignments))+1),COLUMNS($H$5:I11))),"")</f>
        <v/>
      </c>
      <c r="T8" s="51" t="str">
        <f t="array" ref="T8">IFERROR(INDEX(Assignments,SMALL(IF(Hmwk11=$Q8,ROW(Assignments)-MIN(ROW(Assignments))+1),COLUMNS($H$5:K11))),"")</f>
        <v/>
      </c>
      <c r="U8" s="51" t="str">
        <f t="array" ref="U8">IFERROR(INDEX(Assignments,SMALL(IF(Hmwk11=$Q8,ROW(Assignments)-MIN(ROW(Assignments))+1),COLUMNS($H$5:L11))),"")</f>
        <v/>
      </c>
      <c r="V8" s="51" t="str">
        <f t="array" ref="V8">IFERROR(INDEX(Assignments,SMALL(IF(Hmwk11=$Q8,ROW(Assignments)-MIN(ROW(Assignments))+1),COLUMNS($H$5:M11))),"")</f>
        <v/>
      </c>
      <c r="W8" s="53" t="str">
        <f t="shared" si="2"/>
        <v/>
      </c>
    </row>
    <row r="9" spans="1:23" ht="14.4" x14ac:dyDescent="0.3">
      <c r="A9" s="42"/>
      <c r="B9" s="42"/>
      <c r="C9" s="42">
        <v>4</v>
      </c>
      <c r="D9" s="54" t="s">
        <v>274</v>
      </c>
      <c r="E9" s="54" t="s">
        <v>274</v>
      </c>
      <c r="F9" s="54"/>
      <c r="G9" s="55"/>
      <c r="H9" s="51" t="str">
        <f t="shared" si="3"/>
        <v>Ohm's Wheel</v>
      </c>
      <c r="J9" s="12">
        <f t="shared" si="0"/>
        <v>11</v>
      </c>
      <c r="K9" s="52">
        <v>8</v>
      </c>
      <c r="L9" s="51" t="str">
        <f t="array" ref="L9">IFERROR(INDEX(Assignments,SMALL(IF(Hmwk17=$K9,ROW(Assignments)-MIN(ROW(Assignments))+1),COLUMNS($H$5:H13))),"")</f>
        <v/>
      </c>
      <c r="M9" s="51" t="str">
        <f t="array" ref="M9">IFERROR(INDEX(Assignments,SMALL(IF(Hmwk17=$K9,ROW(Assignments)-MIN(ROW(Assignments))+1),COLUMNS($H$5:I12))),"")</f>
        <v/>
      </c>
      <c r="N9" s="51" t="str">
        <f t="array" ref="N9">IFERROR(INDEX(Assignments,SMALL(IF(Hmwk17=$K9,ROW(Assignments)-MIN(ROW(Assignments))+1),COLUMNS($H$5:K12))),"")</f>
        <v/>
      </c>
      <c r="O9" s="53" t="str">
        <f t="shared" si="1"/>
        <v/>
      </c>
      <c r="Q9" s="52">
        <v>8</v>
      </c>
      <c r="R9" s="51" t="str">
        <f t="array" ref="R9">IFERROR(INDEX(Assignments,SMALL(IF(Hmwk11=$Q9,ROW(Assignments)-MIN(ROW(Assignments))+1),COLUMNS($H$5:H13))),"")</f>
        <v/>
      </c>
      <c r="S9" s="51" t="str">
        <f t="array" ref="S9">IFERROR(INDEX(Assignments,SMALL(IF(Hmwk11=$Q9,ROW(Assignments)-MIN(ROW(Assignments))+1),COLUMNS($H$5:I12))),"")</f>
        <v/>
      </c>
      <c r="T9" s="51" t="str">
        <f t="array" ref="T9">IFERROR(INDEX(Assignments,SMALL(IF(Hmwk11=$Q9,ROW(Assignments)-MIN(ROW(Assignments))+1),COLUMNS($H$5:K12))),"")</f>
        <v/>
      </c>
      <c r="U9" s="51" t="str">
        <f t="array" ref="U9">IFERROR(INDEX(Assignments,SMALL(IF(Hmwk11=$Q9,ROW(Assignments)-MIN(ROW(Assignments))+1),COLUMNS($H$5:L12))),"")</f>
        <v/>
      </c>
      <c r="V9" s="51" t="str">
        <f t="array" ref="V9">IFERROR(INDEX(Assignments,SMALL(IF(Hmwk11=$Q9,ROW(Assignments)-MIN(ROW(Assignments))+1),COLUMNS($H$5:M12))),"")</f>
        <v/>
      </c>
      <c r="W9" s="53" t="str">
        <f t="shared" si="2"/>
        <v/>
      </c>
    </row>
    <row r="10" spans="1:23" ht="14.4" x14ac:dyDescent="0.3">
      <c r="A10" s="42"/>
      <c r="B10" s="42"/>
      <c r="C10" s="42">
        <v>15</v>
      </c>
      <c r="D10" s="54" t="s">
        <v>260</v>
      </c>
      <c r="E10" s="54" t="s">
        <v>260</v>
      </c>
      <c r="F10" s="54" t="s">
        <v>339</v>
      </c>
      <c r="G10" s="55"/>
      <c r="H10" s="51" t="str">
        <f t="shared" si="3"/>
        <v>Series Circuits</v>
      </c>
      <c r="J10" s="12">
        <f t="shared" si="0"/>
        <v>12</v>
      </c>
      <c r="K10" s="52">
        <v>9</v>
      </c>
      <c r="L10" s="51" t="str">
        <f t="array" ref="L10">IFERROR(INDEX(Assignments,SMALL(IF(Hmwk17=$K10,ROW(Assignments)-MIN(ROW(Assignments))+1),COLUMNS($H$5:H14))),"")</f>
        <v/>
      </c>
      <c r="M10" s="51" t="str">
        <f t="array" ref="M10">IFERROR(INDEX(Assignments,SMALL(IF(Hmwk17=$K10,ROW(Assignments)-MIN(ROW(Assignments))+1),COLUMNS($H$5:I13))),"")</f>
        <v/>
      </c>
      <c r="N10" s="51" t="str">
        <f t="array" ref="N10">IFERROR(INDEX(Assignments,SMALL(IF(Hmwk17=$K10,ROW(Assignments)-MIN(ROW(Assignments))+1),COLUMNS($H$5:K13))),"")</f>
        <v/>
      </c>
      <c r="O10" s="53" t="str">
        <f t="shared" si="1"/>
        <v/>
      </c>
      <c r="Q10" s="52">
        <v>9</v>
      </c>
      <c r="R10" s="51" t="str">
        <f t="array" ref="R10">IFERROR(INDEX(Assignments,SMALL(IF(Hmwk11=$Q10,ROW(Assignments)-MIN(ROW(Assignments))+1),COLUMNS($H$5:H14))),"")</f>
        <v/>
      </c>
      <c r="S10" s="51" t="str">
        <f t="array" ref="S10">IFERROR(INDEX(Assignments,SMALL(IF(Hmwk11=$Q10,ROW(Assignments)-MIN(ROW(Assignments))+1),COLUMNS($H$5:I13))),"")</f>
        <v/>
      </c>
      <c r="T10" s="51" t="str">
        <f t="array" ref="T10">IFERROR(INDEX(Assignments,SMALL(IF(Hmwk11=$Q10,ROW(Assignments)-MIN(ROW(Assignments))+1),COLUMNS($H$5:K13))),"")</f>
        <v/>
      </c>
      <c r="U10" s="51" t="str">
        <f t="array" ref="U10">IFERROR(INDEX(Assignments,SMALL(IF(Hmwk11=$Q10,ROW(Assignments)-MIN(ROW(Assignments))+1),COLUMNS($H$5:L13))),"")</f>
        <v/>
      </c>
      <c r="V10" s="51" t="str">
        <f t="array" ref="V10">IFERROR(INDEX(Assignments,SMALL(IF(Hmwk11=$Q10,ROW(Assignments)-MIN(ROW(Assignments))+1),COLUMNS($H$5:M13))),"")</f>
        <v/>
      </c>
      <c r="W10" s="53" t="str">
        <f t="shared" si="2"/>
        <v/>
      </c>
    </row>
    <row r="11" spans="1:23" ht="14.4" x14ac:dyDescent="0.3">
      <c r="A11" s="42"/>
      <c r="B11" s="42"/>
      <c r="C11" s="42">
        <f t="shared" ref="C11:C40" si="4">C10+2</f>
        <v>17</v>
      </c>
      <c r="D11" s="54" t="s">
        <v>376</v>
      </c>
      <c r="E11" s="54" t="s">
        <v>275</v>
      </c>
      <c r="F11" s="54" t="s">
        <v>340</v>
      </c>
      <c r="G11" s="83"/>
      <c r="H11" s="51" t="str">
        <f t="shared" si="3"/>
        <v>Series Circuits Continued</v>
      </c>
      <c r="J11" s="12">
        <f t="shared" si="0"/>
        <v>13</v>
      </c>
      <c r="K11" s="52">
        <v>10</v>
      </c>
      <c r="L11" s="51" t="str">
        <f t="array" ref="L11">IFERROR(INDEX(Assignments,SMALL(IF(Hmwk17=$K11,ROW(Assignments)-MIN(ROW(Assignments))+1),COLUMNS($H$5:H15))),"")</f>
        <v/>
      </c>
      <c r="M11" s="51" t="str">
        <f t="array" ref="M11">IFERROR(INDEX(Assignments,SMALL(IF(Hmwk17=$K11,ROW(Assignments)-MIN(ROW(Assignments))+1),COLUMNS($H$5:I14))),"")</f>
        <v/>
      </c>
      <c r="N11" s="51" t="str">
        <f t="array" ref="N11">IFERROR(INDEX(Assignments,SMALL(IF(Hmwk17=$K11,ROW(Assignments)-MIN(ROW(Assignments))+1),COLUMNS($H$5:K14))),"")</f>
        <v/>
      </c>
      <c r="O11" s="53" t="str">
        <f t="shared" si="1"/>
        <v/>
      </c>
      <c r="Q11" s="52">
        <v>10</v>
      </c>
      <c r="R11" s="51" t="str">
        <f t="array" ref="R11">IFERROR(INDEX(Assignments,SMALL(IF(Hmwk11=$Q11,ROW(Assignments)-MIN(ROW(Assignments))+1),COLUMNS($H$5:H15))),"")</f>
        <v/>
      </c>
      <c r="S11" s="51" t="str">
        <f t="array" ref="S11">IFERROR(INDEX(Assignments,SMALL(IF(Hmwk11=$Q11,ROW(Assignments)-MIN(ROW(Assignments))+1),COLUMNS($H$5:I14))),"")</f>
        <v/>
      </c>
      <c r="T11" s="51" t="str">
        <f t="array" ref="T11">IFERROR(INDEX(Assignments,SMALL(IF(Hmwk11=$Q11,ROW(Assignments)-MIN(ROW(Assignments))+1),COLUMNS($H$5:K14))),"")</f>
        <v/>
      </c>
      <c r="U11" s="51" t="str">
        <f t="array" ref="U11">IFERROR(INDEX(Assignments,SMALL(IF(Hmwk11=$Q11,ROW(Assignments)-MIN(ROW(Assignments))+1),COLUMNS($H$5:L14))),"")</f>
        <v/>
      </c>
      <c r="V11" s="51" t="str">
        <f t="array" ref="V11">IFERROR(INDEX(Assignments,SMALL(IF(Hmwk11=$Q11,ROW(Assignments)-MIN(ROW(Assignments))+1),COLUMNS($H$5:M14))),"")</f>
        <v/>
      </c>
      <c r="W11" s="53" t="str">
        <f t="shared" si="2"/>
        <v/>
      </c>
    </row>
    <row r="12" spans="1:23" ht="14.4" x14ac:dyDescent="0.3">
      <c r="A12" s="42"/>
      <c r="B12" s="42"/>
      <c r="C12" s="42">
        <v>20</v>
      </c>
      <c r="D12" s="54" t="s">
        <v>277</v>
      </c>
      <c r="E12" s="54" t="s">
        <v>277</v>
      </c>
      <c r="F12" s="54" t="s">
        <v>341</v>
      </c>
      <c r="G12" s="55"/>
      <c r="H12" s="51" t="str">
        <f t="shared" si="3"/>
        <v>Voltage Referencing</v>
      </c>
      <c r="J12" s="12">
        <f t="shared" si="0"/>
        <v>17</v>
      </c>
      <c r="K12" s="52">
        <v>11</v>
      </c>
      <c r="L12" s="51" t="str">
        <f t="array" ref="L12">IFERROR(INDEX(Assignments,SMALL(IF(Hmwk17=$K12,ROW(Assignments)-MIN(ROW(Assignments))+1),COLUMNS($H$5:H16))),"")</f>
        <v/>
      </c>
      <c r="M12" s="51" t="str">
        <f t="array" ref="M12">IFERROR(INDEX(Assignments,SMALL(IF(Hmwk17=$K12,ROW(Assignments)-MIN(ROW(Assignments))+1),COLUMNS($H$5:I15))),"")</f>
        <v/>
      </c>
      <c r="N12" s="51" t="str">
        <f t="array" ref="N12">IFERROR(INDEX(Assignments,SMALL(IF(Hmwk17=$K12,ROW(Assignments)-MIN(ROW(Assignments))+1),COLUMNS($H$5:K15))),"")</f>
        <v/>
      </c>
      <c r="O12" s="53" t="str">
        <f t="shared" si="1"/>
        <v/>
      </c>
      <c r="Q12" s="52">
        <v>11</v>
      </c>
      <c r="R12" s="51" t="str">
        <f t="array" ref="R12">IFERROR(INDEX(Assignments,SMALL(IF(Hmwk11=$Q12,ROW(Assignments)-MIN(ROW(Assignments))+1),COLUMNS($H$5:H16))),"")</f>
        <v/>
      </c>
      <c r="S12" s="51" t="str">
        <f t="array" ref="S12">IFERROR(INDEX(Assignments,SMALL(IF(Hmwk11=$Q12,ROW(Assignments)-MIN(ROW(Assignments))+1),COLUMNS($H$5:I15))),"")</f>
        <v/>
      </c>
      <c r="T12" s="51" t="str">
        <f t="array" ref="T12">IFERROR(INDEX(Assignments,SMALL(IF(Hmwk11=$Q12,ROW(Assignments)-MIN(ROW(Assignments))+1),COLUMNS($H$5:K15))),"")</f>
        <v/>
      </c>
      <c r="U12" s="51" t="str">
        <f t="array" ref="U12">IFERROR(INDEX(Assignments,SMALL(IF(Hmwk11=$Q12,ROW(Assignments)-MIN(ROW(Assignments))+1),COLUMNS($H$5:L15))),"")</f>
        <v/>
      </c>
      <c r="V12" s="51" t="str">
        <f t="array" ref="V12">IFERROR(INDEX(Assignments,SMALL(IF(Hmwk11=$Q12,ROW(Assignments)-MIN(ROW(Assignments))+1),COLUMNS($H$5:M15))),"")</f>
        <v/>
      </c>
      <c r="W12" s="53" t="str">
        <f t="shared" si="2"/>
        <v/>
      </c>
    </row>
    <row r="13" spans="1:23" ht="14.4" x14ac:dyDescent="0.3">
      <c r="A13" s="42"/>
      <c r="B13" s="42"/>
      <c r="C13" s="42">
        <f t="shared" si="4"/>
        <v>22</v>
      </c>
      <c r="D13" s="54" t="s">
        <v>262</v>
      </c>
      <c r="E13" s="54"/>
      <c r="F13" s="54"/>
      <c r="G13" s="55"/>
      <c r="H13" s="51" t="str">
        <f t="shared" si="3"/>
        <v>Parallel Circuits</v>
      </c>
      <c r="J13" s="12">
        <f t="shared" si="0"/>
        <v>18</v>
      </c>
      <c r="K13" s="52">
        <v>12</v>
      </c>
      <c r="L13" s="51" t="str">
        <f t="array" ref="L13">IFERROR(INDEX(Assignments,SMALL(IF(Hmwk17=$K13,ROW(Assignments)-MIN(ROW(Assignments))+1),COLUMNS($H$5:H17))),"")</f>
        <v/>
      </c>
      <c r="M13" s="51" t="str">
        <f t="array" ref="M13">IFERROR(INDEX(Assignments,SMALL(IF(Hmwk17=$K13,ROW(Assignments)-MIN(ROW(Assignments))+1),COLUMNS($H$5:I16))),"")</f>
        <v/>
      </c>
      <c r="N13" s="51" t="str">
        <f t="array" ref="N13">IFERROR(INDEX(Assignments,SMALL(IF(Hmwk17=$K13,ROW(Assignments)-MIN(ROW(Assignments))+1),COLUMNS($H$5:K16))),"")</f>
        <v/>
      </c>
      <c r="O13" s="53" t="str">
        <f t="shared" si="1"/>
        <v/>
      </c>
    </row>
    <row r="14" spans="1:23" ht="14.4" x14ac:dyDescent="0.3">
      <c r="A14" s="42"/>
      <c r="B14" s="42"/>
      <c r="C14" s="42">
        <f t="shared" si="4"/>
        <v>24</v>
      </c>
      <c r="D14" s="54" t="s">
        <v>278</v>
      </c>
      <c r="E14" s="54"/>
      <c r="F14" s="54"/>
      <c r="G14" s="55"/>
      <c r="H14" s="51" t="str">
        <f t="shared" si="3"/>
        <v>Kirchhoff's Current Law</v>
      </c>
      <c r="J14" s="12">
        <f t="shared" si="0"/>
        <v>19</v>
      </c>
      <c r="K14" s="52">
        <v>13</v>
      </c>
      <c r="L14" s="51" t="str">
        <f t="array" ref="L14">IFERROR(INDEX(Assignments,SMALL(IF(Hmwk17=$K14,ROW(Assignments)-MIN(ROW(Assignments))+1),COLUMNS($H$5:H18))),"")</f>
        <v/>
      </c>
      <c r="M14" s="51" t="str">
        <f t="array" ref="M14">IFERROR(INDEX(Assignments,SMALL(IF(Hmwk17=$K14,ROW(Assignments)-MIN(ROW(Assignments))+1),COLUMNS($H$5:I17))),"")</f>
        <v/>
      </c>
      <c r="N14" s="51" t="str">
        <f t="array" ref="N14">IFERROR(INDEX(Assignments,SMALL(IF(Hmwk17=$K14,ROW(Assignments)-MIN(ROW(Assignments))+1),COLUMNS($H$5:K17))),"")</f>
        <v/>
      </c>
      <c r="O14" s="53" t="str">
        <f t="shared" si="1"/>
        <v/>
      </c>
    </row>
    <row r="15" spans="1:23" ht="14.4" x14ac:dyDescent="0.3">
      <c r="A15" s="42"/>
      <c r="B15" s="42"/>
      <c r="C15" s="42">
        <f t="shared" si="4"/>
        <v>26</v>
      </c>
      <c r="D15" s="54" t="s">
        <v>276</v>
      </c>
      <c r="E15" s="54"/>
      <c r="F15" s="54"/>
      <c r="G15" s="55"/>
      <c r="H15" s="51" t="str">
        <f t="shared" si="3"/>
        <v>More Parallel Circuits</v>
      </c>
      <c r="J15" s="12">
        <f t="shared" si="0"/>
        <v>20</v>
      </c>
      <c r="K15" s="52">
        <v>14</v>
      </c>
      <c r="L15" s="51" t="str">
        <f t="array" ref="L15">IFERROR(INDEX(Assignments,SMALL(IF(Hmwk17=$K15,ROW(Assignments)-MIN(ROW(Assignments))+1),COLUMNS($H$5:H19))),"")</f>
        <v/>
      </c>
      <c r="M15" s="51" t="str">
        <f t="array" ref="M15">IFERROR(INDEX(Assignments,SMALL(IF(Hmwk17=$K15,ROW(Assignments)-MIN(ROW(Assignments))+1),COLUMNS($H$5:I18))),"")</f>
        <v/>
      </c>
      <c r="N15" s="51" t="str">
        <f t="array" ref="N15">IFERROR(INDEX(Assignments,SMALL(IF(Hmwk17=$K15,ROW(Assignments)-MIN(ROW(Assignments))+1),COLUMNS($H$5:K18))),"")</f>
        <v/>
      </c>
      <c r="O15" s="53" t="str">
        <f t="shared" si="1"/>
        <v/>
      </c>
    </row>
    <row r="16" spans="1:23" ht="14.4" x14ac:dyDescent="0.3">
      <c r="A16" s="42"/>
      <c r="B16" s="42"/>
      <c r="C16" s="42">
        <f t="shared" si="4"/>
        <v>28</v>
      </c>
      <c r="D16" s="54" t="s">
        <v>279</v>
      </c>
      <c r="E16" s="54"/>
      <c r="F16" s="54"/>
      <c r="G16" s="55"/>
      <c r="H16" s="51" t="str">
        <f t="shared" si="3"/>
        <v>Series-Parallel Circuits</v>
      </c>
      <c r="J16" s="12">
        <f t="shared" si="0"/>
        <v>23</v>
      </c>
      <c r="K16" s="52">
        <v>15</v>
      </c>
      <c r="L16" s="51" t="str">
        <f t="array" ref="L16">IFERROR(INDEX(Assignments,SMALL(IF(Hmwk17=$K16,ROW(Assignments)-MIN(ROW(Assignments))+1),COLUMNS($H$5:H20))),"")</f>
        <v>Series Circuits</v>
      </c>
      <c r="M16" s="51" t="str">
        <f t="array" ref="M16">IFERROR(INDEX(Assignments,SMALL(IF(Hmwk17=$K16,ROW(Assignments)-MIN(ROW(Assignments))+1),COLUMNS($H$5:I19))),"")</f>
        <v/>
      </c>
      <c r="N16" s="51" t="str">
        <f t="array" ref="N16">IFERROR(INDEX(Assignments,SMALL(IF(Hmwk17=$K16,ROW(Assignments)-MIN(ROW(Assignments))+1),COLUMNS($H$5:K19))),"")</f>
        <v/>
      </c>
      <c r="O16" s="53" t="str">
        <f t="shared" si="1"/>
        <v>Series Circuits</v>
      </c>
    </row>
    <row r="17" spans="1:15" ht="14.4" x14ac:dyDescent="0.3">
      <c r="A17" s="42"/>
      <c r="B17" s="42"/>
      <c r="C17" s="42">
        <f t="shared" si="4"/>
        <v>30</v>
      </c>
      <c r="D17" s="54" t="s">
        <v>280</v>
      </c>
      <c r="E17" s="54"/>
      <c r="F17" s="54"/>
      <c r="G17" s="55"/>
      <c r="H17" s="51" t="str">
        <f t="shared" si="3"/>
        <v>Parallel-Series Circuits</v>
      </c>
      <c r="J17" s="12">
        <f t="shared" si="0"/>
        <v>24</v>
      </c>
      <c r="K17" s="52">
        <v>16</v>
      </c>
      <c r="L17" s="51" t="str">
        <f t="array" ref="L17">IFERROR(INDEX(Assignments,SMALL(IF(Hmwk17=$K17,ROW(Assignments)-MIN(ROW(Assignments))+1),COLUMNS($H$5:H21))),"")</f>
        <v/>
      </c>
      <c r="M17" s="51" t="str">
        <f t="array" ref="M17">IFERROR(INDEX(Assignments,SMALL(IF(Hmwk17=$K17,ROW(Assignments)-MIN(ROW(Assignments))+1),COLUMNS($H$5:I20))),"")</f>
        <v/>
      </c>
      <c r="N17" s="51" t="str">
        <f t="array" ref="N17">IFERROR(INDEX(Assignments,SMALL(IF(Hmwk17=$K17,ROW(Assignments)-MIN(ROW(Assignments))+1),COLUMNS($H$5:K20))),"")</f>
        <v/>
      </c>
      <c r="O17" s="53" t="str">
        <f t="shared" si="1"/>
        <v/>
      </c>
    </row>
    <row r="18" spans="1:15" ht="14.4" x14ac:dyDescent="0.3">
      <c r="A18" s="42"/>
      <c r="B18" s="42"/>
      <c r="C18" s="42">
        <f t="shared" si="4"/>
        <v>32</v>
      </c>
      <c r="D18" s="54" t="s">
        <v>264</v>
      </c>
      <c r="E18" s="54"/>
      <c r="F18" s="54"/>
      <c r="G18" s="55"/>
      <c r="H18" s="51" t="str">
        <f t="shared" si="3"/>
        <v>Combination Circuits</v>
      </c>
      <c r="J18" s="12">
        <f t="shared" si="0"/>
        <v>25</v>
      </c>
      <c r="K18" s="52">
        <v>17</v>
      </c>
      <c r="L18" s="51" t="str">
        <f t="array" ref="L18">IFERROR(INDEX(Assignments,SMALL(IF(Hmwk17=$K18,ROW(Assignments)-MIN(ROW(Assignments))+1),COLUMNS($H$5:H22))),"")</f>
        <v>Series Circuits Continued</v>
      </c>
      <c r="M18" s="51" t="str">
        <f t="array" ref="M18">IFERROR(INDEX(Assignments,SMALL(IF(Hmwk17=$K18,ROW(Assignments)-MIN(ROW(Assignments))+1),COLUMNS($H$5:I21))),"")</f>
        <v/>
      </c>
      <c r="N18" s="51" t="str">
        <f t="array" ref="N18">IFERROR(INDEX(Assignments,SMALL(IF(Hmwk17=$K18,ROW(Assignments)-MIN(ROW(Assignments))+1),COLUMNS($H$5:K21))),"")</f>
        <v/>
      </c>
      <c r="O18" s="53" t="str">
        <f t="shared" si="1"/>
        <v>Series Circuits Continued</v>
      </c>
    </row>
    <row r="19" spans="1:15" ht="14.4" x14ac:dyDescent="0.3">
      <c r="A19" s="42"/>
      <c r="B19" s="42"/>
      <c r="C19" s="42">
        <f t="shared" si="4"/>
        <v>34</v>
      </c>
      <c r="D19" s="54" t="s">
        <v>200</v>
      </c>
      <c r="E19" s="54"/>
      <c r="F19" s="54"/>
      <c r="G19" s="55"/>
      <c r="H19" s="51" t="str">
        <f t="shared" si="3"/>
        <v>Voltage Dividers</v>
      </c>
      <c r="J19" s="12">
        <f t="shared" si="0"/>
        <v>26</v>
      </c>
      <c r="K19" s="52">
        <v>18</v>
      </c>
      <c r="L19" s="51" t="str">
        <f t="array" ref="L19">IFERROR(INDEX(Assignments,SMALL(IF(Hmwk17=$K19,ROW(Assignments)-MIN(ROW(Assignments))+1),COLUMNS($H$5:H23))),"")</f>
        <v/>
      </c>
      <c r="M19" s="51" t="str">
        <f t="array" ref="M19">IFERROR(INDEX(Assignments,SMALL(IF(Hmwk17=$K19,ROW(Assignments)-MIN(ROW(Assignments))+1),COLUMNS($H$5:I22))),"")</f>
        <v/>
      </c>
      <c r="N19" s="51" t="str">
        <f t="array" ref="N19">IFERROR(INDEX(Assignments,SMALL(IF(Hmwk17=$K19,ROW(Assignments)-MIN(ROW(Assignments))+1),COLUMNS($H$5:K22))),"")</f>
        <v/>
      </c>
      <c r="O19" s="53" t="str">
        <f t="shared" si="1"/>
        <v/>
      </c>
    </row>
    <row r="20" spans="1:15" ht="14.4" x14ac:dyDescent="0.3">
      <c r="A20" s="42"/>
      <c r="B20" s="42"/>
      <c r="C20" s="42">
        <f t="shared" si="4"/>
        <v>36</v>
      </c>
      <c r="D20" s="54" t="s">
        <v>281</v>
      </c>
      <c r="E20" s="54"/>
      <c r="F20" s="54"/>
      <c r="G20" s="83"/>
      <c r="H20" s="51" t="str">
        <f t="shared" si="3"/>
        <v>Loaded Voltage Dividers</v>
      </c>
      <c r="J20" s="12">
        <f t="shared" si="0"/>
        <v>27</v>
      </c>
      <c r="K20" s="52">
        <v>19</v>
      </c>
      <c r="L20" s="51" t="str">
        <f t="array" ref="L20">IFERROR(INDEX(Assignments,SMALL(IF(Hmwk17=$K20,ROW(Assignments)-MIN(ROW(Assignments))+1),COLUMNS($H$5:H24))),"")</f>
        <v/>
      </c>
      <c r="M20" s="51" t="str">
        <f t="array" ref="M20">IFERROR(INDEX(Assignments,SMALL(IF(Hmwk17=$K20,ROW(Assignments)-MIN(ROW(Assignments))+1),COLUMNS($H$5:I23))),"")</f>
        <v/>
      </c>
      <c r="N20" s="51" t="str">
        <f t="array" ref="N20">IFERROR(INDEX(Assignments,SMALL(IF(Hmwk17=$K20,ROW(Assignments)-MIN(ROW(Assignments))+1),COLUMNS($H$5:K23))),"")</f>
        <v/>
      </c>
      <c r="O20" s="53" t="str">
        <f t="shared" si="1"/>
        <v/>
      </c>
    </row>
    <row r="21" spans="1:15" ht="14.4" x14ac:dyDescent="0.3">
      <c r="A21" s="42"/>
      <c r="B21" s="42"/>
      <c r="C21" s="42">
        <f t="shared" si="4"/>
        <v>38</v>
      </c>
      <c r="D21" s="54" t="s">
        <v>282</v>
      </c>
      <c r="E21" s="54"/>
      <c r="F21" s="54"/>
      <c r="G21" s="55"/>
      <c r="H21" s="51" t="str">
        <f t="shared" si="3"/>
        <v>More Loaded Voltage Dividers</v>
      </c>
      <c r="J21" s="12">
        <f t="shared" si="0"/>
        <v>30</v>
      </c>
      <c r="K21" s="52">
        <v>20</v>
      </c>
      <c r="L21" s="51" t="str">
        <f t="array" ref="L21">IFERROR(INDEX(Assignments,SMALL(IF(Hmwk17=$K21,ROW(Assignments)-MIN(ROW(Assignments))+1),COLUMNS($H$5:H25))),"")</f>
        <v>Voltage Referencing</v>
      </c>
      <c r="M21" s="51" t="str">
        <f t="array" ref="M21">IFERROR(INDEX(Assignments,SMALL(IF(Hmwk17=$K21,ROW(Assignments)-MIN(ROW(Assignments))+1),COLUMNS($H$5:I24))),"")</f>
        <v/>
      </c>
      <c r="N21" s="51" t="str">
        <f t="array" ref="N21">IFERROR(INDEX(Assignments,SMALL(IF(Hmwk17=$K21,ROW(Assignments)-MIN(ROW(Assignments))+1),COLUMNS($H$5:K24))),"")</f>
        <v/>
      </c>
      <c r="O21" s="53" t="str">
        <f t="shared" si="1"/>
        <v>Voltage Referencing</v>
      </c>
    </row>
    <row r="22" spans="1:15" ht="14.4" x14ac:dyDescent="0.3">
      <c r="A22" s="42"/>
      <c r="B22" s="42"/>
      <c r="C22" s="42">
        <f t="shared" si="4"/>
        <v>40</v>
      </c>
      <c r="D22" s="54" t="s">
        <v>283</v>
      </c>
      <c r="E22" s="54"/>
      <c r="F22" s="54"/>
      <c r="G22" s="55"/>
      <c r="H22" s="51" t="str">
        <f t="shared" si="3"/>
        <v>Internal Resistance</v>
      </c>
      <c r="J22" s="12">
        <f t="shared" si="0"/>
        <v>31</v>
      </c>
      <c r="K22" s="52">
        <v>21</v>
      </c>
      <c r="L22" s="51" t="str">
        <f t="array" ref="L22">IFERROR(INDEX(Assignments,SMALL(IF(Hmwk17=$K22,ROW(Assignments)-MIN(ROW(Assignments))+1),COLUMNS($H$5:H26))),"")</f>
        <v/>
      </c>
      <c r="M22" s="51" t="str">
        <f t="array" ref="M22">IFERROR(INDEX(Assignments,SMALL(IF(Hmwk17=$K22,ROW(Assignments)-MIN(ROW(Assignments))+1),COLUMNS($H$5:I25))),"")</f>
        <v/>
      </c>
      <c r="N22" s="51" t="str">
        <f t="array" ref="N22">IFERROR(INDEX(Assignments,SMALL(IF(Hmwk17=$K22,ROW(Assignments)-MIN(ROW(Assignments))+1),COLUMNS($H$5:K25))),"")</f>
        <v/>
      </c>
      <c r="O22" s="53" t="str">
        <f t="shared" si="1"/>
        <v/>
      </c>
    </row>
    <row r="23" spans="1:15" ht="14.4" x14ac:dyDescent="0.3">
      <c r="A23" s="42"/>
      <c r="B23" s="42"/>
      <c r="C23" s="42">
        <f t="shared" si="4"/>
        <v>42</v>
      </c>
      <c r="D23" s="54" t="s">
        <v>265</v>
      </c>
      <c r="E23" s="54"/>
      <c r="F23" s="54"/>
      <c r="G23" s="55"/>
      <c r="H23" s="51" t="str">
        <f t="shared" si="3"/>
        <v>Wheatstone Bridge</v>
      </c>
      <c r="J23" s="12">
        <f t="shared" si="0"/>
        <v>32</v>
      </c>
      <c r="K23" s="52">
        <v>22</v>
      </c>
      <c r="L23" s="51" t="str">
        <f t="array" ref="L23">IFERROR(INDEX(Assignments,SMALL(IF(Hmwk17=$K23,ROW(Assignments)-MIN(ROW(Assignments))+1),COLUMNS($H$5:H27))),"")</f>
        <v>Parallel Circuits</v>
      </c>
      <c r="M23" s="51" t="str">
        <f t="array" ref="M23">IFERROR(INDEX(Assignments,SMALL(IF(Hmwk17=$K23,ROW(Assignments)-MIN(ROW(Assignments))+1),COLUMNS($H$5:I26))),"")</f>
        <v/>
      </c>
      <c r="N23" s="51" t="str">
        <f t="array" ref="N23">IFERROR(INDEX(Assignments,SMALL(IF(Hmwk17=$K23,ROW(Assignments)-MIN(ROW(Assignments))+1),COLUMNS($H$5:K26))),"")</f>
        <v/>
      </c>
      <c r="O23" s="53" t="str">
        <f t="shared" si="1"/>
        <v>Parallel Circuits</v>
      </c>
    </row>
    <row r="24" spans="1:15" ht="14.4" x14ac:dyDescent="0.3">
      <c r="A24" s="42"/>
      <c r="B24" s="42"/>
      <c r="C24" s="42">
        <f t="shared" si="4"/>
        <v>44</v>
      </c>
      <c r="D24" s="54" t="s">
        <v>284</v>
      </c>
      <c r="E24" s="54"/>
      <c r="F24" s="54"/>
      <c r="G24" s="55"/>
      <c r="H24" s="51" t="str">
        <f t="shared" si="3"/>
        <v>More Wheatstone Bridge</v>
      </c>
      <c r="J24" s="12">
        <f t="shared" si="0"/>
        <v>33</v>
      </c>
      <c r="K24" s="52">
        <v>23</v>
      </c>
      <c r="L24" s="51" t="str">
        <f t="array" ref="L24">IFERROR(INDEX(Assignments,SMALL(IF(Hmwk17=$K24,ROW(Assignments)-MIN(ROW(Assignments))+1),COLUMNS($H$5:H28))),"")</f>
        <v/>
      </c>
      <c r="M24" s="51" t="str">
        <f t="array" ref="M24">IFERROR(INDEX(Assignments,SMALL(IF(Hmwk17=$K24,ROW(Assignments)-MIN(ROW(Assignments))+1),COLUMNS($H$5:I27))),"")</f>
        <v/>
      </c>
      <c r="N24" s="51" t="str">
        <f t="array" ref="N24">IFERROR(INDEX(Assignments,SMALL(IF(Hmwk17=$K24,ROW(Assignments)-MIN(ROW(Assignments))+1),COLUMNS($H$5:K27))),"")</f>
        <v/>
      </c>
      <c r="O24" s="53" t="str">
        <f t="shared" si="1"/>
        <v/>
      </c>
    </row>
    <row r="25" spans="1:15" ht="14.4" x14ac:dyDescent="0.3">
      <c r="A25" s="42"/>
      <c r="B25" s="42"/>
      <c r="C25" s="42">
        <f t="shared" si="4"/>
        <v>46</v>
      </c>
      <c r="D25" s="54" t="s">
        <v>266</v>
      </c>
      <c r="E25" s="54"/>
      <c r="F25" s="54"/>
      <c r="G25" s="55"/>
      <c r="H25" s="51" t="str">
        <f t="shared" si="3"/>
        <v>Electromagnetism</v>
      </c>
      <c r="J25" s="12">
        <f t="shared" si="0"/>
        <v>34</v>
      </c>
      <c r="K25" s="52">
        <v>24</v>
      </c>
      <c r="L25" s="51" t="str">
        <f t="array" ref="L25">IFERROR(INDEX(Assignments,SMALL(IF(Hmwk17=$K25,ROW(Assignments)-MIN(ROW(Assignments))+1),COLUMNS($H$5:H29))),"")</f>
        <v>Kirchhoff's Current Law</v>
      </c>
      <c r="M25" s="51" t="str">
        <f t="array" ref="M25">IFERROR(INDEX(Assignments,SMALL(IF(Hmwk17=$K25,ROW(Assignments)-MIN(ROW(Assignments))+1),COLUMNS($H$5:I28))),"")</f>
        <v/>
      </c>
      <c r="N25" s="51" t="str">
        <f t="array" ref="N25">IFERROR(INDEX(Assignments,SMALL(IF(Hmwk17=$K25,ROW(Assignments)-MIN(ROW(Assignments))+1),COLUMNS($H$5:K28))),"")</f>
        <v/>
      </c>
      <c r="O25" s="53" t="str">
        <f t="shared" si="1"/>
        <v>Kirchhoff's Current Law</v>
      </c>
    </row>
    <row r="26" spans="1:15" ht="14.4" x14ac:dyDescent="0.3">
      <c r="A26" s="42"/>
      <c r="B26" s="42"/>
      <c r="C26" s="42">
        <f t="shared" si="4"/>
        <v>48</v>
      </c>
      <c r="D26" s="54" t="s">
        <v>285</v>
      </c>
      <c r="E26" s="54"/>
      <c r="F26" s="54"/>
      <c r="G26" s="55"/>
      <c r="H26" s="51" t="str">
        <f t="shared" si="3"/>
        <v>Flemming's Right Hand Rule</v>
      </c>
      <c r="J26" s="12">
        <f t="shared" si="0"/>
        <v>37</v>
      </c>
      <c r="K26" s="52">
        <v>25</v>
      </c>
      <c r="L26" s="51" t="str">
        <f t="array" ref="L26">IFERROR(INDEX(Assignments,SMALL(IF(Hmwk17=$K26,ROW(Assignments)-MIN(ROW(Assignments))+1),COLUMNS($H$5:H30))),"")</f>
        <v/>
      </c>
      <c r="M26" s="51" t="str">
        <f t="array" ref="M26">IFERROR(INDEX(Assignments,SMALL(IF(Hmwk17=$K26,ROW(Assignments)-MIN(ROW(Assignments))+1),COLUMNS($H$5:I29))),"")</f>
        <v/>
      </c>
      <c r="N26" s="51" t="str">
        <f t="array" ref="N26">IFERROR(INDEX(Assignments,SMALL(IF(Hmwk17=$K26,ROW(Assignments)-MIN(ROW(Assignments))+1),COLUMNS($H$5:K29))),"")</f>
        <v/>
      </c>
      <c r="O26" s="53" t="str">
        <f t="shared" si="1"/>
        <v/>
      </c>
    </row>
    <row r="27" spans="1:15" ht="14.4" x14ac:dyDescent="0.3">
      <c r="A27" s="42"/>
      <c r="B27" s="42"/>
      <c r="C27" s="42">
        <f t="shared" si="4"/>
        <v>50</v>
      </c>
      <c r="D27" s="54" t="s">
        <v>286</v>
      </c>
      <c r="E27" s="54"/>
      <c r="F27" s="54"/>
      <c r="G27" s="55"/>
      <c r="H27" s="51" t="str">
        <f t="shared" si="3"/>
        <v>Generator Effect</v>
      </c>
      <c r="J27" s="12">
        <f t="shared" si="0"/>
        <v>38</v>
      </c>
      <c r="K27" s="52">
        <v>26</v>
      </c>
      <c r="L27" s="51" t="str">
        <f t="array" ref="L27">IFERROR(INDEX(Assignments,SMALL(IF(Hmwk17=$K27,ROW(Assignments)-MIN(ROW(Assignments))+1),COLUMNS($H$5:H31))),"")</f>
        <v>More Parallel Circuits</v>
      </c>
      <c r="M27" s="51" t="str">
        <f t="array" ref="M27">IFERROR(INDEX(Assignments,SMALL(IF(Hmwk17=$K27,ROW(Assignments)-MIN(ROW(Assignments))+1),COLUMNS($H$5:I30))),"")</f>
        <v/>
      </c>
      <c r="N27" s="51" t="str">
        <f t="array" ref="N27">IFERROR(INDEX(Assignments,SMALL(IF(Hmwk17=$K27,ROW(Assignments)-MIN(ROW(Assignments))+1),COLUMNS($H$5:K30))),"")</f>
        <v/>
      </c>
      <c r="O27" s="53" t="str">
        <f t="shared" si="1"/>
        <v>More Parallel Circuits</v>
      </c>
    </row>
    <row r="28" spans="1:15" ht="14.4" x14ac:dyDescent="0.3">
      <c r="A28" s="42"/>
      <c r="B28" s="42"/>
      <c r="C28" s="42">
        <f t="shared" si="4"/>
        <v>52</v>
      </c>
      <c r="D28" s="54" t="s">
        <v>267</v>
      </c>
      <c r="E28" s="54"/>
      <c r="F28" s="54"/>
      <c r="G28" s="55"/>
      <c r="H28" s="51" t="str">
        <f t="shared" si="3"/>
        <v>Trigonometry</v>
      </c>
      <c r="J28" s="12">
        <f t="shared" si="0"/>
        <v>39</v>
      </c>
      <c r="K28" s="52">
        <v>27</v>
      </c>
      <c r="L28" s="51" t="str">
        <f t="array" ref="L28">IFERROR(INDEX(Assignments,SMALL(IF(Hmwk17=$K28,ROW(Assignments)-MIN(ROW(Assignments))+1),COLUMNS($H$5:H32))),"")</f>
        <v/>
      </c>
      <c r="M28" s="51" t="str">
        <f t="array" ref="M28">IFERROR(INDEX(Assignments,SMALL(IF(Hmwk17=$K28,ROW(Assignments)-MIN(ROW(Assignments))+1),COLUMNS($H$5:I31))),"")</f>
        <v/>
      </c>
      <c r="N28" s="51" t="str">
        <f t="array" ref="N28">IFERROR(INDEX(Assignments,SMALL(IF(Hmwk17=$K28,ROW(Assignments)-MIN(ROW(Assignments))+1),COLUMNS($H$5:K31))),"")</f>
        <v/>
      </c>
      <c r="O28" s="53" t="str">
        <f t="shared" si="1"/>
        <v/>
      </c>
    </row>
    <row r="29" spans="1:15" ht="14.4" x14ac:dyDescent="0.3">
      <c r="A29" s="42"/>
      <c r="B29" s="42"/>
      <c r="C29" s="42">
        <f t="shared" si="4"/>
        <v>54</v>
      </c>
      <c r="D29" s="54" t="s">
        <v>287</v>
      </c>
      <c r="E29" s="54"/>
      <c r="F29" s="54"/>
      <c r="G29" s="55"/>
      <c r="H29" s="51" t="str">
        <f t="shared" si="3"/>
        <v>AC Measurement</v>
      </c>
      <c r="J29" s="12">
        <f t="shared" si="0"/>
        <v>40</v>
      </c>
      <c r="K29" s="52">
        <v>28</v>
      </c>
      <c r="L29" s="51" t="str">
        <f t="array" ref="L29">IFERROR(INDEX(Assignments,SMALL(IF(Hmwk17=$K29,ROW(Assignments)-MIN(ROW(Assignments))+1),COLUMNS($H$5:H33))),"")</f>
        <v>Series-Parallel Circuits</v>
      </c>
      <c r="M29" s="51" t="str">
        <f t="array" ref="M29">IFERROR(INDEX(Assignments,SMALL(IF(Hmwk17=$K29,ROW(Assignments)-MIN(ROW(Assignments))+1),COLUMNS($H$5:I32))),"")</f>
        <v/>
      </c>
      <c r="N29" s="51" t="str">
        <f t="array" ref="N29">IFERROR(INDEX(Assignments,SMALL(IF(Hmwk17=$K29,ROW(Assignments)-MIN(ROW(Assignments))+1),COLUMNS($H$5:K32))),"")</f>
        <v/>
      </c>
      <c r="O29" s="53" t="str">
        <f t="shared" si="1"/>
        <v>Series-Parallel Circuits</v>
      </c>
    </row>
    <row r="30" spans="1:15" ht="14.4" x14ac:dyDescent="0.3">
      <c r="A30" s="42"/>
      <c r="B30" s="42"/>
      <c r="C30" s="42">
        <f t="shared" si="4"/>
        <v>56</v>
      </c>
      <c r="D30" s="54" t="s">
        <v>4</v>
      </c>
      <c r="E30" s="54"/>
      <c r="F30" s="54"/>
      <c r="G30" s="55"/>
      <c r="H30" s="51" t="str">
        <f t="shared" si="3"/>
        <v>Transformers</v>
      </c>
      <c r="J30" s="12">
        <f t="shared" si="0"/>
        <v>41</v>
      </c>
      <c r="K30" s="52">
        <v>29</v>
      </c>
      <c r="L30" s="51" t="str">
        <f t="array" ref="L30">IFERROR(INDEX(Assignments,SMALL(IF(Hmwk17=$K30,ROW(Assignments)-MIN(ROW(Assignments))+1),COLUMNS($H$5:H34))),"")</f>
        <v/>
      </c>
      <c r="M30" s="51" t="str">
        <f t="array" ref="M30">IFERROR(INDEX(Assignments,SMALL(IF(Hmwk17=$K30,ROW(Assignments)-MIN(ROW(Assignments))+1),COLUMNS($H$5:I33))),"")</f>
        <v/>
      </c>
      <c r="N30" s="51" t="str">
        <f t="array" ref="N30">IFERROR(INDEX(Assignments,SMALL(IF(Hmwk17=$K30,ROW(Assignments)-MIN(ROW(Assignments))+1),COLUMNS($H$5:K33))),"")</f>
        <v/>
      </c>
      <c r="O30" s="53" t="str">
        <f t="shared" si="1"/>
        <v/>
      </c>
    </row>
    <row r="31" spans="1:15" ht="14.4" x14ac:dyDescent="0.3">
      <c r="A31" s="42"/>
      <c r="B31" s="42"/>
      <c r="C31" s="42">
        <f t="shared" si="4"/>
        <v>58</v>
      </c>
      <c r="D31" s="54" t="s">
        <v>288</v>
      </c>
      <c r="E31" s="54"/>
      <c r="F31" s="54"/>
      <c r="G31" s="55"/>
      <c r="H31" s="51" t="str">
        <f t="shared" si="3"/>
        <v>Transformer Efficiency</v>
      </c>
      <c r="J31" s="12">
        <f t="shared" si="0"/>
        <v>45</v>
      </c>
      <c r="K31" s="52">
        <v>30</v>
      </c>
      <c r="L31" s="51" t="str">
        <f t="array" ref="L31">IFERROR(INDEX(Assignments,SMALL(IF(Hmwk17=$K31,ROW(Assignments)-MIN(ROW(Assignments))+1),COLUMNS($H$5:H35))),"")</f>
        <v>Parallel-Series Circuits</v>
      </c>
      <c r="M31" s="51" t="str">
        <f t="array" ref="M31">IFERROR(INDEX(Assignments,SMALL(IF(Hmwk17=$K31,ROW(Assignments)-MIN(ROW(Assignments))+1),COLUMNS($H$5:I34))),"")</f>
        <v/>
      </c>
      <c r="N31" s="51" t="str">
        <f t="array" ref="N31">IFERROR(INDEX(Assignments,SMALL(IF(Hmwk17=$K31,ROW(Assignments)-MIN(ROW(Assignments))+1),COLUMNS($H$5:K34))),"")</f>
        <v/>
      </c>
      <c r="O31" s="53" t="str">
        <f t="shared" si="1"/>
        <v>Parallel-Series Circuits</v>
      </c>
    </row>
    <row r="32" spans="1:15" ht="14.4" x14ac:dyDescent="0.3">
      <c r="A32" s="42"/>
      <c r="B32" s="42"/>
      <c r="C32" s="42">
        <f t="shared" si="4"/>
        <v>60</v>
      </c>
      <c r="D32" s="54" t="s">
        <v>289</v>
      </c>
      <c r="E32" s="54"/>
      <c r="F32" s="54"/>
      <c r="G32" s="55"/>
      <c r="H32" s="51" t="str">
        <f t="shared" si="3"/>
        <v>Inductive Reactance</v>
      </c>
      <c r="J32" s="12">
        <f t="shared" si="0"/>
        <v>46</v>
      </c>
      <c r="K32" s="52">
        <v>31</v>
      </c>
      <c r="L32" s="51" t="str">
        <f t="array" ref="L32">IFERROR(INDEX(Assignments,SMALL(IF(Hmwk17=$K32,ROW(Assignments)-MIN(ROW(Assignments))+1),COLUMNS($H$5:H36))),"")</f>
        <v/>
      </c>
      <c r="M32" s="51" t="str">
        <f t="array" ref="M32">IFERROR(INDEX(Assignments,SMALL(IF(Hmwk17=$K32,ROW(Assignments)-MIN(ROW(Assignments))+1),COLUMNS($H$5:I35))),"")</f>
        <v/>
      </c>
      <c r="N32" s="51" t="str">
        <f t="array" ref="N32">IFERROR(INDEX(Assignments,SMALL(IF(Hmwk17=$K32,ROW(Assignments)-MIN(ROW(Assignments))+1),COLUMNS($H$5:K35))),"")</f>
        <v/>
      </c>
      <c r="O32" s="53" t="str">
        <f t="shared" si="1"/>
        <v/>
      </c>
    </row>
    <row r="33" spans="1:15" ht="14.4" x14ac:dyDescent="0.3">
      <c r="A33" s="42"/>
      <c r="B33" s="42"/>
      <c r="C33" s="42">
        <f t="shared" si="4"/>
        <v>62</v>
      </c>
      <c r="D33" s="54" t="s">
        <v>269</v>
      </c>
      <c r="E33" s="54"/>
      <c r="F33" s="54"/>
      <c r="G33" s="55"/>
      <c r="H33" s="51" t="str">
        <f t="shared" si="3"/>
        <v>Impedance Triangle</v>
      </c>
      <c r="J33" s="12">
        <f t="shared" si="0"/>
        <v>47</v>
      </c>
      <c r="K33" s="52">
        <v>32</v>
      </c>
      <c r="L33" s="51" t="str">
        <f t="array" ref="L33">IFERROR(INDEX(Assignments,SMALL(IF(Hmwk17=$K33,ROW(Assignments)-MIN(ROW(Assignments))+1),COLUMNS($H$5:H37))),"")</f>
        <v>Combination Circuits</v>
      </c>
      <c r="M33" s="51" t="str">
        <f t="array" ref="M33">IFERROR(INDEX(Assignments,SMALL(IF(Hmwk17=$K33,ROW(Assignments)-MIN(ROW(Assignments))+1),COLUMNS($H$5:I36))),"")</f>
        <v/>
      </c>
      <c r="N33" s="51" t="str">
        <f t="array" ref="N33">IFERROR(INDEX(Assignments,SMALL(IF(Hmwk17=$K33,ROW(Assignments)-MIN(ROW(Assignments))+1),COLUMNS($H$5:K36))),"")</f>
        <v/>
      </c>
      <c r="O33" s="53" t="str">
        <f t="shared" si="1"/>
        <v>Combination Circuits</v>
      </c>
    </row>
    <row r="34" spans="1:15" ht="14.4" x14ac:dyDescent="0.3">
      <c r="A34" s="42"/>
      <c r="B34" s="42"/>
      <c r="C34" s="42">
        <f t="shared" si="4"/>
        <v>64</v>
      </c>
      <c r="D34" s="54" t="s">
        <v>270</v>
      </c>
      <c r="E34" s="54"/>
      <c r="F34" s="54"/>
      <c r="G34" s="55"/>
      <c r="H34" s="51" t="str">
        <f t="shared" si="3"/>
        <v>Power Triangle</v>
      </c>
      <c r="J34" s="12">
        <f t="shared" ref="J34:J65" si="5">VLOOKUP(K34,Calendar80,4,0)</f>
        <v>48</v>
      </c>
      <c r="K34" s="52">
        <v>33</v>
      </c>
      <c r="L34" s="51" t="str">
        <f t="array" ref="L34">IFERROR(INDEX(Assignments,SMALL(IF(Hmwk17=$K34,ROW(Assignments)-MIN(ROW(Assignments))+1),COLUMNS($H$5:H38))),"")</f>
        <v/>
      </c>
      <c r="M34" s="51" t="str">
        <f t="array" ref="M34">IFERROR(INDEX(Assignments,SMALL(IF(Hmwk17=$K34,ROW(Assignments)-MIN(ROW(Assignments))+1),COLUMNS($H$5:I37))),"")</f>
        <v/>
      </c>
      <c r="N34" s="51" t="str">
        <f t="array" ref="N34">IFERROR(INDEX(Assignments,SMALL(IF(Hmwk17=$K34,ROW(Assignments)-MIN(ROW(Assignments))+1),COLUMNS($H$5:K37))),"")</f>
        <v/>
      </c>
      <c r="O34" s="53" t="str">
        <f t="shared" si="1"/>
        <v/>
      </c>
    </row>
    <row r="35" spans="1:15" ht="14.4" x14ac:dyDescent="0.3">
      <c r="A35" s="42"/>
      <c r="B35" s="42"/>
      <c r="C35" s="42">
        <f t="shared" si="4"/>
        <v>66</v>
      </c>
      <c r="D35" s="54" t="s">
        <v>290</v>
      </c>
      <c r="E35" s="54"/>
      <c r="F35" s="54"/>
      <c r="G35" s="55"/>
      <c r="H35" s="51" t="str">
        <f t="shared" si="3"/>
        <v>RL Series Circuits</v>
      </c>
      <c r="J35" s="12">
        <f t="shared" si="5"/>
        <v>51</v>
      </c>
      <c r="K35" s="52">
        <v>34</v>
      </c>
      <c r="L35" s="51" t="str">
        <f t="array" ref="L35">IFERROR(INDEX(Assignments,SMALL(IF(Hmwk17=$K35,ROW(Assignments)-MIN(ROW(Assignments))+1),COLUMNS($H$5:H39))),"")</f>
        <v>Voltage Dividers</v>
      </c>
      <c r="M35" s="51" t="str">
        <f t="array" ref="M35">IFERROR(INDEX(Assignments,SMALL(IF(Hmwk17=$K35,ROW(Assignments)-MIN(ROW(Assignments))+1),COLUMNS($H$5:I38))),"")</f>
        <v/>
      </c>
      <c r="N35" s="51" t="str">
        <f t="array" ref="N35">IFERROR(INDEX(Assignments,SMALL(IF(Hmwk17=$K35,ROW(Assignments)-MIN(ROW(Assignments))+1),COLUMNS($H$5:K38))),"")</f>
        <v/>
      </c>
      <c r="O35" s="53" t="str">
        <f t="shared" si="1"/>
        <v>Voltage Dividers</v>
      </c>
    </row>
    <row r="36" spans="1:15" ht="14.4" x14ac:dyDescent="0.3">
      <c r="A36" s="42"/>
      <c r="B36" s="42"/>
      <c r="C36" s="42">
        <f t="shared" si="4"/>
        <v>68</v>
      </c>
      <c r="D36" s="54" t="s">
        <v>291</v>
      </c>
      <c r="E36" s="54"/>
      <c r="F36" s="54"/>
      <c r="G36" s="55"/>
      <c r="H36" s="51" t="str">
        <f t="shared" si="3"/>
        <v>RL Parallel Circuits</v>
      </c>
      <c r="J36" s="12">
        <f t="shared" si="5"/>
        <v>52</v>
      </c>
      <c r="K36" s="52">
        <v>35</v>
      </c>
      <c r="L36" s="51" t="str">
        <f t="array" ref="L36">IFERROR(INDEX(Assignments,SMALL(IF(Hmwk17=$K36,ROW(Assignments)-MIN(ROW(Assignments))+1),COLUMNS($H$5:H40))),"")</f>
        <v/>
      </c>
      <c r="M36" s="51" t="str">
        <f t="array" ref="M36">IFERROR(INDEX(Assignments,SMALL(IF(Hmwk17=$K36,ROW(Assignments)-MIN(ROW(Assignments))+1),COLUMNS($H$5:I39))),"")</f>
        <v/>
      </c>
      <c r="N36" s="51" t="str">
        <f t="array" ref="N36">IFERROR(INDEX(Assignments,SMALL(IF(Hmwk17=$K36,ROW(Assignments)-MIN(ROW(Assignments))+1),COLUMNS($H$5:K39))),"")</f>
        <v/>
      </c>
      <c r="O36" s="53" t="str">
        <f t="shared" si="1"/>
        <v/>
      </c>
    </row>
    <row r="37" spans="1:15" ht="14.4" x14ac:dyDescent="0.3">
      <c r="A37" s="42"/>
      <c r="B37" s="42"/>
      <c r="C37" s="42">
        <f t="shared" si="4"/>
        <v>70</v>
      </c>
      <c r="D37" s="54" t="s">
        <v>292</v>
      </c>
      <c r="E37" s="54"/>
      <c r="F37" s="54"/>
      <c r="G37" s="55"/>
      <c r="H37" s="51" t="str">
        <f t="shared" ref="H37:H68" si="6">D37&amp;IF(G37&lt;&gt;""," ("&amp;G37&amp;")","")</f>
        <v>RC Series Circuits</v>
      </c>
      <c r="J37" s="12">
        <f t="shared" si="5"/>
        <v>53</v>
      </c>
      <c r="K37" s="52">
        <v>36</v>
      </c>
      <c r="L37" s="51" t="str">
        <f t="array" ref="L37">IFERROR(INDEX(Assignments,SMALL(IF(Hmwk17=$K37,ROW(Assignments)-MIN(ROW(Assignments))+1),COLUMNS($H$5:H41))),"")</f>
        <v>Loaded Voltage Dividers</v>
      </c>
      <c r="M37" s="51" t="str">
        <f t="array" ref="M37">IFERROR(INDEX(Assignments,SMALL(IF(Hmwk17=$K37,ROW(Assignments)-MIN(ROW(Assignments))+1),COLUMNS($H$5:I40))),"")</f>
        <v/>
      </c>
      <c r="N37" s="51" t="str">
        <f t="array" ref="N37">IFERROR(INDEX(Assignments,SMALL(IF(Hmwk17=$K37,ROW(Assignments)-MIN(ROW(Assignments))+1),COLUMNS($H$5:K40))),"")</f>
        <v/>
      </c>
      <c r="O37" s="53" t="str">
        <f t="shared" si="1"/>
        <v>Loaded Voltage Dividers</v>
      </c>
    </row>
    <row r="38" spans="1:15" ht="14.4" x14ac:dyDescent="0.3">
      <c r="A38" s="42"/>
      <c r="B38" s="42"/>
      <c r="C38" s="42">
        <f t="shared" si="4"/>
        <v>72</v>
      </c>
      <c r="D38" s="54" t="s">
        <v>293</v>
      </c>
      <c r="E38" s="54"/>
      <c r="F38" s="54"/>
      <c r="G38" s="55"/>
      <c r="H38" s="51" t="str">
        <f t="shared" si="6"/>
        <v>RC Parallel Circuits</v>
      </c>
      <c r="J38" s="12">
        <f t="shared" si="5"/>
        <v>54</v>
      </c>
      <c r="K38" s="52">
        <v>37</v>
      </c>
      <c r="L38" s="51" t="str">
        <f t="array" ref="L38">IFERROR(INDEX(Assignments,SMALL(IF(Hmwk17=$K38,ROW(Assignments)-MIN(ROW(Assignments))+1),COLUMNS($H$5:H42))),"")</f>
        <v/>
      </c>
      <c r="M38" s="51" t="str">
        <f t="array" ref="M38">IFERROR(INDEX(Assignments,SMALL(IF(Hmwk17=$K38,ROW(Assignments)-MIN(ROW(Assignments))+1),COLUMNS($H$5:I41))),"")</f>
        <v/>
      </c>
      <c r="N38" s="51" t="str">
        <f t="array" ref="N38">IFERROR(INDEX(Assignments,SMALL(IF(Hmwk17=$K38,ROW(Assignments)-MIN(ROW(Assignments))+1),COLUMNS($H$5:K41))),"")</f>
        <v/>
      </c>
      <c r="O38" s="53" t="str">
        <f t="shared" si="1"/>
        <v/>
      </c>
    </row>
    <row r="39" spans="1:15" ht="14.4" x14ac:dyDescent="0.3">
      <c r="A39" s="42"/>
      <c r="B39" s="42"/>
      <c r="C39" s="42">
        <f t="shared" si="4"/>
        <v>74</v>
      </c>
      <c r="D39" s="54" t="s">
        <v>294</v>
      </c>
      <c r="E39" s="54"/>
      <c r="F39" s="54"/>
      <c r="G39" s="55"/>
      <c r="H39" s="51" t="str">
        <f t="shared" si="6"/>
        <v>RLC Series Circuits</v>
      </c>
      <c r="J39" s="12">
        <f t="shared" si="5"/>
        <v>55</v>
      </c>
      <c r="K39" s="52">
        <v>38</v>
      </c>
      <c r="L39" s="51" t="str">
        <f t="array" ref="L39">IFERROR(INDEX(Assignments,SMALL(IF(Hmwk17=$K39,ROW(Assignments)-MIN(ROW(Assignments))+1),COLUMNS($H$5:H43))),"")</f>
        <v>More Loaded Voltage Dividers</v>
      </c>
      <c r="M39" s="51" t="str">
        <f t="array" ref="M39">IFERROR(INDEX(Assignments,SMALL(IF(Hmwk17=$K39,ROW(Assignments)-MIN(ROW(Assignments))+1),COLUMNS($H$5:I42))),"")</f>
        <v/>
      </c>
      <c r="N39" s="51" t="str">
        <f t="array" ref="N39">IFERROR(INDEX(Assignments,SMALL(IF(Hmwk17=$K39,ROW(Assignments)-MIN(ROW(Assignments))+1),COLUMNS($H$5:K42))),"")</f>
        <v/>
      </c>
      <c r="O39" s="53" t="str">
        <f t="shared" si="1"/>
        <v>More Loaded Voltage Dividers</v>
      </c>
    </row>
    <row r="40" spans="1:15" ht="14.4" x14ac:dyDescent="0.3">
      <c r="A40" s="42"/>
      <c r="B40" s="42"/>
      <c r="C40" s="42">
        <f t="shared" si="4"/>
        <v>76</v>
      </c>
      <c r="D40" s="54" t="s">
        <v>295</v>
      </c>
      <c r="E40" s="54"/>
      <c r="F40" s="54"/>
      <c r="G40" s="55"/>
      <c r="H40" s="51" t="str">
        <f t="shared" si="6"/>
        <v>RLC Parallel Circuits</v>
      </c>
      <c r="J40" s="12">
        <f t="shared" si="5"/>
        <v>58</v>
      </c>
      <c r="K40" s="52">
        <v>39</v>
      </c>
      <c r="L40" s="51" t="str">
        <f t="array" ref="L40">IFERROR(INDEX(Assignments,SMALL(IF(Hmwk17=$K40,ROW(Assignments)-MIN(ROW(Assignments))+1),COLUMNS($H$5:H44))),"")</f>
        <v/>
      </c>
      <c r="M40" s="51" t="str">
        <f t="array" ref="M40">IFERROR(INDEX(Assignments,SMALL(IF(Hmwk17=$K40,ROW(Assignments)-MIN(ROW(Assignments))+1),COLUMNS($H$5:I43))),"")</f>
        <v/>
      </c>
      <c r="N40" s="51" t="str">
        <f t="array" ref="N40">IFERROR(INDEX(Assignments,SMALL(IF(Hmwk17=$K40,ROW(Assignments)-MIN(ROW(Assignments))+1),COLUMNS($H$5:K43))),"")</f>
        <v/>
      </c>
      <c r="O40" s="53" t="str">
        <f t="shared" si="1"/>
        <v/>
      </c>
    </row>
    <row r="41" spans="1:15" ht="14.4" x14ac:dyDescent="0.3">
      <c r="A41" s="42"/>
      <c r="B41" s="42"/>
      <c r="C41" s="42">
        <v>40</v>
      </c>
      <c r="D41" s="54" t="s">
        <v>295</v>
      </c>
      <c r="E41" s="54"/>
      <c r="F41" s="54"/>
      <c r="G41" s="55"/>
      <c r="H41" s="51" t="str">
        <f t="shared" si="6"/>
        <v>RLC Parallel Circuits</v>
      </c>
      <c r="J41" s="12">
        <f t="shared" si="5"/>
        <v>59</v>
      </c>
      <c r="K41" s="52">
        <v>40</v>
      </c>
      <c r="L41" s="51" t="str">
        <f t="array" ref="L41">IFERROR(INDEX(Assignments,SMALL(IF(Hmwk17=$K41,ROW(Assignments)-MIN(ROW(Assignments))+1),COLUMNS($H$5:H45))),"")</f>
        <v>Internal Resistance</v>
      </c>
      <c r="M41" s="51" t="str">
        <f t="array" ref="M41">IFERROR(INDEX(Assignments,SMALL(IF(Hmwk17=$K41,ROW(Assignments)-MIN(ROW(Assignments))+1),COLUMNS($H$5:I44))),"")</f>
        <v>RLC Parallel Circuits</v>
      </c>
      <c r="N41" s="51" t="str">
        <f t="array" ref="N41">IFERROR(INDEX(Assignments,SMALL(IF(Hmwk17=$K41,ROW(Assignments)-MIN(ROW(Assignments))+1),COLUMNS($H$5:K44))),"")</f>
        <v/>
      </c>
      <c r="O41" s="53" t="str">
        <f t="shared" si="1"/>
        <v>Internal Resistance, RLC Parallel Circuits</v>
      </c>
    </row>
    <row r="42" spans="1:15" ht="14.4" x14ac:dyDescent="0.3">
      <c r="A42" s="42"/>
      <c r="B42" s="42"/>
      <c r="C42" s="42">
        <v>41</v>
      </c>
      <c r="D42" s="54"/>
      <c r="E42" s="54"/>
      <c r="F42" s="54"/>
      <c r="G42" s="55"/>
      <c r="H42" s="51" t="str">
        <f t="shared" si="6"/>
        <v/>
      </c>
      <c r="J42" s="12">
        <f t="shared" si="5"/>
        <v>60</v>
      </c>
      <c r="K42" s="52">
        <v>41</v>
      </c>
      <c r="L42" s="51" t="str">
        <f t="array" ref="L42">IFERROR(INDEX(Assignments,SMALL(IF(Hmwk17=$K42,ROW(Assignments)-MIN(ROW(Assignments))+1),COLUMNS($H$5:H46))),"")</f>
        <v/>
      </c>
      <c r="M42" s="51" t="str">
        <f t="array" ref="M42">IFERROR(INDEX(Assignments,SMALL(IF(Hmwk17=$K42,ROW(Assignments)-MIN(ROW(Assignments))+1),COLUMNS($H$5:I45))),"")</f>
        <v/>
      </c>
      <c r="N42" s="51" t="str">
        <f t="array" ref="N42">IFERROR(INDEX(Assignments,SMALL(IF(Hmwk17=$K42,ROW(Assignments)-MIN(ROW(Assignments))+1),COLUMNS($H$5:K45))),"")</f>
        <v/>
      </c>
      <c r="O42" s="53" t="str">
        <f t="shared" si="1"/>
        <v/>
      </c>
    </row>
    <row r="43" spans="1:15" ht="14.4" x14ac:dyDescent="0.3">
      <c r="A43" s="42"/>
      <c r="B43" s="42"/>
      <c r="C43" s="42">
        <v>42</v>
      </c>
      <c r="D43" s="54"/>
      <c r="E43" s="54"/>
      <c r="F43" s="54"/>
      <c r="G43" s="55"/>
      <c r="H43" s="51" t="str">
        <f t="shared" si="6"/>
        <v/>
      </c>
      <c r="J43" s="12">
        <f t="shared" si="5"/>
        <v>61</v>
      </c>
      <c r="K43" s="52">
        <v>42</v>
      </c>
      <c r="L43" s="51" t="str">
        <f t="array" ref="L43">IFERROR(INDEX(Assignments,SMALL(IF(Hmwk17=$K43,ROW(Assignments)-MIN(ROW(Assignments))+1),COLUMNS($H$5:H47))),"")</f>
        <v>Wheatstone Bridge</v>
      </c>
      <c r="M43" s="51" t="str">
        <f t="array" ref="M43">IFERROR(INDEX(Assignments,SMALL(IF(Hmwk17=$K43,ROW(Assignments)-MIN(ROW(Assignments))+1),COLUMNS($H$5:I46))),"")</f>
        <v/>
      </c>
      <c r="N43" s="51" t="str">
        <f t="array" ref="N43">IFERROR(INDEX(Assignments,SMALL(IF(Hmwk17=$K43,ROW(Assignments)-MIN(ROW(Assignments))+1),COLUMNS($H$5:K46))),"")</f>
        <v/>
      </c>
      <c r="O43" s="53" t="str">
        <f t="shared" si="1"/>
        <v>Wheatstone Bridge</v>
      </c>
    </row>
    <row r="44" spans="1:15" ht="14.4" x14ac:dyDescent="0.3">
      <c r="A44" s="42"/>
      <c r="B44" s="42"/>
      <c r="C44" s="42">
        <v>43</v>
      </c>
      <c r="D44" s="54"/>
      <c r="E44" s="54"/>
      <c r="F44" s="54"/>
      <c r="G44" s="55"/>
      <c r="H44" s="51" t="str">
        <f t="shared" si="6"/>
        <v/>
      </c>
      <c r="J44" s="12">
        <f t="shared" si="5"/>
        <v>62</v>
      </c>
      <c r="K44" s="52">
        <v>43</v>
      </c>
      <c r="L44" s="51" t="str">
        <f t="array" ref="L44">IFERROR(INDEX(Assignments,SMALL(IF(Hmwk17=$K44,ROW(Assignments)-MIN(ROW(Assignments))+1),COLUMNS($H$5:H48))),"")</f>
        <v/>
      </c>
      <c r="M44" s="51" t="str">
        <f t="array" ref="M44">IFERROR(INDEX(Assignments,SMALL(IF(Hmwk17=$K44,ROW(Assignments)-MIN(ROW(Assignments))+1),COLUMNS($H$5:I47))),"")</f>
        <v/>
      </c>
      <c r="N44" s="51" t="str">
        <f t="array" ref="N44">IFERROR(INDEX(Assignments,SMALL(IF(Hmwk17=$K44,ROW(Assignments)-MIN(ROW(Assignments))+1),COLUMNS($H$5:K47))),"")</f>
        <v/>
      </c>
      <c r="O44" s="53" t="str">
        <f t="shared" si="1"/>
        <v/>
      </c>
    </row>
    <row r="45" spans="1:15" ht="14.4" x14ac:dyDescent="0.3">
      <c r="A45" s="42"/>
      <c r="B45" s="42"/>
      <c r="C45" s="42">
        <v>44</v>
      </c>
      <c r="D45" s="54"/>
      <c r="E45" s="54"/>
      <c r="F45" s="54"/>
      <c r="G45" s="55"/>
      <c r="H45" s="51" t="str">
        <f t="shared" si="6"/>
        <v/>
      </c>
      <c r="J45" s="12">
        <f t="shared" si="5"/>
        <v>72</v>
      </c>
      <c r="K45" s="52">
        <v>44</v>
      </c>
      <c r="L45" s="51" t="str">
        <f t="array" ref="L45">IFERROR(INDEX(Assignments,SMALL(IF(Hmwk17=$K45,ROW(Assignments)-MIN(ROW(Assignments))+1),COLUMNS($H$5:H49))),"")</f>
        <v>More Wheatstone Bridge</v>
      </c>
      <c r="M45" s="51" t="str">
        <f t="array" ref="M45">IFERROR(INDEX(Assignments,SMALL(IF(Hmwk17=$K45,ROW(Assignments)-MIN(ROW(Assignments))+1),COLUMNS($H$5:I48))),"")</f>
        <v/>
      </c>
      <c r="N45" s="51" t="str">
        <f t="array" ref="N45">IFERROR(INDEX(Assignments,SMALL(IF(Hmwk17=$K45,ROW(Assignments)-MIN(ROW(Assignments))+1),COLUMNS($H$5:K48))),"")</f>
        <v/>
      </c>
      <c r="O45" s="53" t="str">
        <f t="shared" si="1"/>
        <v>More Wheatstone Bridge</v>
      </c>
    </row>
    <row r="46" spans="1:15" ht="14.4" x14ac:dyDescent="0.3">
      <c r="A46" s="42"/>
      <c r="B46" s="42"/>
      <c r="C46" s="42">
        <v>45</v>
      </c>
      <c r="D46" s="54"/>
      <c r="E46" s="54"/>
      <c r="F46" s="54"/>
      <c r="G46" s="55"/>
      <c r="H46" s="51" t="str">
        <f t="shared" si="6"/>
        <v/>
      </c>
      <c r="J46" s="12">
        <f t="shared" si="5"/>
        <v>73</v>
      </c>
      <c r="K46" s="52">
        <v>45</v>
      </c>
      <c r="L46" s="51" t="str">
        <f t="array" ref="L46">IFERROR(INDEX(Assignments,SMALL(IF(Hmwk17=$K46,ROW(Assignments)-MIN(ROW(Assignments))+1),COLUMNS($H$5:H50))),"")</f>
        <v/>
      </c>
      <c r="M46" s="51" t="str">
        <f t="array" ref="M46">IFERROR(INDEX(Assignments,SMALL(IF(Hmwk17=$K46,ROW(Assignments)-MIN(ROW(Assignments))+1),COLUMNS($H$5:I49))),"")</f>
        <v/>
      </c>
      <c r="N46" s="51" t="str">
        <f t="array" ref="N46">IFERROR(INDEX(Assignments,SMALL(IF(Hmwk17=$K46,ROW(Assignments)-MIN(ROW(Assignments))+1),COLUMNS($H$5:K49))),"")</f>
        <v/>
      </c>
      <c r="O46" s="53" t="str">
        <f t="shared" si="1"/>
        <v/>
      </c>
    </row>
    <row r="47" spans="1:15" ht="14.4" x14ac:dyDescent="0.3">
      <c r="A47" s="42"/>
      <c r="B47" s="42"/>
      <c r="C47" s="42">
        <v>46</v>
      </c>
      <c r="D47" s="54"/>
      <c r="E47" s="54"/>
      <c r="F47" s="54"/>
      <c r="G47" s="55"/>
      <c r="H47" s="51" t="str">
        <f t="shared" si="6"/>
        <v/>
      </c>
      <c r="J47" s="12">
        <f t="shared" si="5"/>
        <v>74</v>
      </c>
      <c r="K47" s="52">
        <v>46</v>
      </c>
      <c r="L47" s="51" t="str">
        <f t="array" ref="L47">IFERROR(INDEX(Assignments,SMALL(IF(Hmwk17=$K47,ROW(Assignments)-MIN(ROW(Assignments))+1),COLUMNS($H$5:H51))),"")</f>
        <v>Electromagnetism</v>
      </c>
      <c r="M47" s="51" t="str">
        <f t="array" ref="M47">IFERROR(INDEX(Assignments,SMALL(IF(Hmwk17=$K47,ROW(Assignments)-MIN(ROW(Assignments))+1),COLUMNS($H$5:I50))),"")</f>
        <v/>
      </c>
      <c r="N47" s="51" t="str">
        <f t="array" ref="N47">IFERROR(INDEX(Assignments,SMALL(IF(Hmwk17=$K47,ROW(Assignments)-MIN(ROW(Assignments))+1),COLUMNS($H$5:K50))),"")</f>
        <v/>
      </c>
      <c r="O47" s="53" t="str">
        <f t="shared" si="1"/>
        <v>Electromagnetism</v>
      </c>
    </row>
    <row r="48" spans="1:15" ht="14.4" x14ac:dyDescent="0.3">
      <c r="A48" s="42"/>
      <c r="B48" s="42"/>
      <c r="C48" s="42">
        <v>47</v>
      </c>
      <c r="D48" s="54"/>
      <c r="E48" s="54"/>
      <c r="F48" s="54"/>
      <c r="G48" s="55"/>
      <c r="H48" s="51" t="str">
        <f t="shared" si="6"/>
        <v/>
      </c>
      <c r="J48" s="12">
        <f t="shared" si="5"/>
        <v>75</v>
      </c>
      <c r="K48" s="52">
        <v>47</v>
      </c>
      <c r="L48" s="51" t="str">
        <f t="array" ref="L48">IFERROR(INDEX(Assignments,SMALL(IF(Hmwk17=$K48,ROW(Assignments)-MIN(ROW(Assignments))+1),COLUMNS($H$5:H52))),"")</f>
        <v/>
      </c>
      <c r="M48" s="51" t="str">
        <f t="array" ref="M48">IFERROR(INDEX(Assignments,SMALL(IF(Hmwk17=$K48,ROW(Assignments)-MIN(ROW(Assignments))+1),COLUMNS($H$5:I51))),"")</f>
        <v/>
      </c>
      <c r="N48" s="51" t="str">
        <f t="array" ref="N48">IFERROR(INDEX(Assignments,SMALL(IF(Hmwk17=$K48,ROW(Assignments)-MIN(ROW(Assignments))+1),COLUMNS($H$5:K51))),"")</f>
        <v/>
      </c>
      <c r="O48" s="53" t="str">
        <f t="shared" si="1"/>
        <v/>
      </c>
    </row>
    <row r="49" spans="1:15" ht="14.4" x14ac:dyDescent="0.3">
      <c r="A49" s="42"/>
      <c r="B49" s="42"/>
      <c r="C49" s="42">
        <v>48</v>
      </c>
      <c r="D49" s="54"/>
      <c r="E49" s="54"/>
      <c r="F49" s="54"/>
      <c r="G49" s="55"/>
      <c r="H49" s="51" t="str">
        <f t="shared" si="6"/>
        <v/>
      </c>
      <c r="J49" s="12">
        <f t="shared" si="5"/>
        <v>76</v>
      </c>
      <c r="K49" s="52">
        <v>48</v>
      </c>
      <c r="L49" s="51" t="str">
        <f t="array" ref="L49">IFERROR(INDEX(Assignments,SMALL(IF(Hmwk17=$K49,ROW(Assignments)-MIN(ROW(Assignments))+1),COLUMNS($H$5:H53))),"")</f>
        <v>Flemming's Right Hand Rule</v>
      </c>
      <c r="M49" s="51" t="str">
        <f t="array" ref="M49">IFERROR(INDEX(Assignments,SMALL(IF(Hmwk17=$K49,ROW(Assignments)-MIN(ROW(Assignments))+1),COLUMNS($H$5:I52))),"")</f>
        <v/>
      </c>
      <c r="N49" s="51" t="str">
        <f t="array" ref="N49">IFERROR(INDEX(Assignments,SMALL(IF(Hmwk17=$K49,ROW(Assignments)-MIN(ROW(Assignments))+1),COLUMNS($H$5:K52))),"")</f>
        <v/>
      </c>
      <c r="O49" s="53" t="str">
        <f t="shared" si="1"/>
        <v>Flemming's Right Hand Rule</v>
      </c>
    </row>
    <row r="50" spans="1:15" ht="14.4" x14ac:dyDescent="0.3">
      <c r="A50" s="42"/>
      <c r="B50" s="42"/>
      <c r="C50" s="42">
        <v>49</v>
      </c>
      <c r="D50" s="54"/>
      <c r="E50" s="54"/>
      <c r="F50" s="54"/>
      <c r="G50" s="55"/>
      <c r="H50" s="51" t="str">
        <f t="shared" si="6"/>
        <v/>
      </c>
      <c r="J50" s="12">
        <f t="shared" si="5"/>
        <v>79</v>
      </c>
      <c r="K50" s="52">
        <v>49</v>
      </c>
      <c r="L50" s="51" t="str">
        <f t="array" ref="L50">IFERROR(INDEX(Assignments,SMALL(IF(Hmwk17=$K50,ROW(Assignments)-MIN(ROW(Assignments))+1),COLUMNS($H$5:H54))),"")</f>
        <v/>
      </c>
      <c r="M50" s="51" t="str">
        <f t="array" ref="M50">IFERROR(INDEX(Assignments,SMALL(IF(Hmwk17=$K50,ROW(Assignments)-MIN(ROW(Assignments))+1),COLUMNS($H$5:I53))),"")</f>
        <v/>
      </c>
      <c r="N50" s="51" t="str">
        <f t="array" ref="N50">IFERROR(INDEX(Assignments,SMALL(IF(Hmwk17=$K50,ROW(Assignments)-MIN(ROW(Assignments))+1),COLUMNS($H$5:K53))),"")</f>
        <v/>
      </c>
      <c r="O50" s="53" t="str">
        <f t="shared" si="1"/>
        <v/>
      </c>
    </row>
    <row r="51" spans="1:15" ht="14.4" x14ac:dyDescent="0.3">
      <c r="A51" s="42"/>
      <c r="B51" s="42"/>
      <c r="C51" s="42">
        <v>50</v>
      </c>
      <c r="D51" s="54"/>
      <c r="E51" s="54"/>
      <c r="F51" s="54"/>
      <c r="G51" s="55"/>
      <c r="H51" s="51" t="str">
        <f t="shared" si="6"/>
        <v/>
      </c>
      <c r="J51" s="12">
        <f t="shared" si="5"/>
        <v>80</v>
      </c>
      <c r="K51" s="52">
        <v>50</v>
      </c>
      <c r="L51" s="51" t="str">
        <f t="array" ref="L51">IFERROR(INDEX(Assignments,SMALL(IF(Hmwk17=$K51,ROW(Assignments)-MIN(ROW(Assignments))+1),COLUMNS($H$5:H55))),"")</f>
        <v>Generator Effect</v>
      </c>
      <c r="M51" s="51" t="str">
        <f t="array" ref="M51">IFERROR(INDEX(Assignments,SMALL(IF(Hmwk17=$K51,ROW(Assignments)-MIN(ROW(Assignments))+1),COLUMNS($H$5:I54))),"")</f>
        <v/>
      </c>
      <c r="N51" s="51" t="str">
        <f t="array" ref="N51">IFERROR(INDEX(Assignments,SMALL(IF(Hmwk17=$K51,ROW(Assignments)-MIN(ROW(Assignments))+1),COLUMNS($H$5:K54))),"")</f>
        <v/>
      </c>
      <c r="O51" s="53" t="str">
        <f t="shared" si="1"/>
        <v>Generator Effect</v>
      </c>
    </row>
    <row r="52" spans="1:15" ht="14.4" x14ac:dyDescent="0.3">
      <c r="A52" s="42"/>
      <c r="B52" s="42"/>
      <c r="C52" s="42">
        <v>51</v>
      </c>
      <c r="D52" s="54"/>
      <c r="E52" s="54"/>
      <c r="F52" s="54"/>
      <c r="G52" s="55"/>
      <c r="H52" s="51" t="str">
        <f t="shared" si="6"/>
        <v/>
      </c>
      <c r="J52" s="12">
        <f t="shared" si="5"/>
        <v>81</v>
      </c>
      <c r="K52" s="52">
        <v>51</v>
      </c>
      <c r="L52" s="51" t="str">
        <f t="array" ref="L52">IFERROR(INDEX(Assignments,SMALL(IF(Hmwk17=$K52,ROW(Assignments)-MIN(ROW(Assignments))+1),COLUMNS($H$5:H56))),"")</f>
        <v/>
      </c>
      <c r="M52" s="51" t="str">
        <f t="array" ref="M52">IFERROR(INDEX(Assignments,SMALL(IF(Hmwk17=$K52,ROW(Assignments)-MIN(ROW(Assignments))+1),COLUMNS($H$5:I55))),"")</f>
        <v/>
      </c>
      <c r="N52" s="51" t="str">
        <f t="array" ref="N52">IFERROR(INDEX(Assignments,SMALL(IF(Hmwk17=$K52,ROW(Assignments)-MIN(ROW(Assignments))+1),COLUMNS($H$5:K55))),"")</f>
        <v/>
      </c>
      <c r="O52" s="53" t="str">
        <f t="shared" si="1"/>
        <v/>
      </c>
    </row>
    <row r="53" spans="1:15" ht="14.4" x14ac:dyDescent="0.3">
      <c r="A53" s="42"/>
      <c r="B53" s="42"/>
      <c r="C53" s="42">
        <v>52</v>
      </c>
      <c r="D53" s="54"/>
      <c r="E53" s="54"/>
      <c r="F53" s="54"/>
      <c r="G53" s="55"/>
      <c r="H53" s="51" t="str">
        <f t="shared" si="6"/>
        <v/>
      </c>
      <c r="J53" s="12">
        <f t="shared" si="5"/>
        <v>82</v>
      </c>
      <c r="K53" s="52">
        <v>52</v>
      </c>
      <c r="L53" s="51" t="str">
        <f t="array" ref="L53">IFERROR(INDEX(Assignments,SMALL(IF(Hmwk17=$K53,ROW(Assignments)-MIN(ROW(Assignments))+1),COLUMNS($H$5:H57))),"")</f>
        <v>Trigonometry</v>
      </c>
      <c r="M53" s="51" t="str">
        <f t="array" ref="M53">IFERROR(INDEX(Assignments,SMALL(IF(Hmwk17=$K53,ROW(Assignments)-MIN(ROW(Assignments))+1),COLUMNS($H$5:I56))),"")</f>
        <v/>
      </c>
      <c r="N53" s="51" t="str">
        <f t="array" ref="N53">IFERROR(INDEX(Assignments,SMALL(IF(Hmwk17=$K53,ROW(Assignments)-MIN(ROW(Assignments))+1),COLUMNS($H$5:K56))),"")</f>
        <v/>
      </c>
      <c r="O53" s="53" t="str">
        <f t="shared" si="1"/>
        <v>Trigonometry</v>
      </c>
    </row>
    <row r="54" spans="1:15" ht="14.4" x14ac:dyDescent="0.3">
      <c r="A54" s="42"/>
      <c r="B54" s="42"/>
      <c r="C54" s="42">
        <v>53</v>
      </c>
      <c r="D54" s="54"/>
      <c r="E54" s="54"/>
      <c r="F54" s="54"/>
      <c r="G54" s="55"/>
      <c r="H54" s="51" t="str">
        <f t="shared" si="6"/>
        <v/>
      </c>
      <c r="J54" s="12">
        <f t="shared" si="5"/>
        <v>83</v>
      </c>
      <c r="K54" s="52">
        <v>53</v>
      </c>
      <c r="L54" s="51" t="str">
        <f t="array" ref="L54">IFERROR(INDEX(Assignments,SMALL(IF(Hmwk17=$K54,ROW(Assignments)-MIN(ROW(Assignments))+1),COLUMNS($H$5:H58))),"")</f>
        <v/>
      </c>
      <c r="M54" s="51" t="str">
        <f t="array" ref="M54">IFERROR(INDEX(Assignments,SMALL(IF(Hmwk17=$K54,ROW(Assignments)-MIN(ROW(Assignments))+1),COLUMNS($H$5:I57))),"")</f>
        <v/>
      </c>
      <c r="N54" s="51" t="str">
        <f t="array" ref="N54">IFERROR(INDEX(Assignments,SMALL(IF(Hmwk17=$K54,ROW(Assignments)-MIN(ROW(Assignments))+1),COLUMNS($H$5:K57))),"")</f>
        <v/>
      </c>
      <c r="O54" s="53" t="str">
        <f t="shared" si="1"/>
        <v/>
      </c>
    </row>
    <row r="55" spans="1:15" ht="14.4" x14ac:dyDescent="0.3">
      <c r="A55" s="42"/>
      <c r="B55" s="42"/>
      <c r="C55" s="42">
        <v>54</v>
      </c>
      <c r="D55" s="54"/>
      <c r="E55" s="54"/>
      <c r="F55" s="54"/>
      <c r="G55" s="55"/>
      <c r="H55" s="51" t="str">
        <f t="shared" si="6"/>
        <v/>
      </c>
      <c r="J55" s="12">
        <f t="shared" si="5"/>
        <v>86</v>
      </c>
      <c r="K55" s="52">
        <v>54</v>
      </c>
      <c r="L55" s="51" t="str">
        <f t="array" ref="L55">IFERROR(INDEX(Assignments,SMALL(IF(Hmwk17=$K55,ROW(Assignments)-MIN(ROW(Assignments))+1),COLUMNS($H$5:H59))),"")</f>
        <v>AC Measurement</v>
      </c>
      <c r="M55" s="51" t="str">
        <f t="array" ref="M55">IFERROR(INDEX(Assignments,SMALL(IF(Hmwk17=$K55,ROW(Assignments)-MIN(ROW(Assignments))+1),COLUMNS($H$5:I58))),"")</f>
        <v/>
      </c>
      <c r="N55" s="51" t="str">
        <f t="array" ref="N55">IFERROR(INDEX(Assignments,SMALL(IF(Hmwk17=$K55,ROW(Assignments)-MIN(ROW(Assignments))+1),COLUMNS($H$5:K58))),"")</f>
        <v/>
      </c>
      <c r="O55" s="53" t="str">
        <f t="shared" si="1"/>
        <v>AC Measurement</v>
      </c>
    </row>
    <row r="56" spans="1:15" ht="14.4" x14ac:dyDescent="0.3">
      <c r="A56" s="42"/>
      <c r="B56" s="42"/>
      <c r="C56" s="42">
        <v>55</v>
      </c>
      <c r="D56" s="54"/>
      <c r="E56" s="54"/>
      <c r="F56" s="54"/>
      <c r="G56" s="55"/>
      <c r="H56" s="51" t="str">
        <f t="shared" si="6"/>
        <v/>
      </c>
      <c r="J56" s="12">
        <f t="shared" si="5"/>
        <v>87</v>
      </c>
      <c r="K56" s="52">
        <v>55</v>
      </c>
      <c r="L56" s="51" t="str">
        <f t="array" ref="L56">IFERROR(INDEX(Assignments,SMALL(IF(Hmwk17=$K56,ROW(Assignments)-MIN(ROW(Assignments))+1),COLUMNS($H$5:H60))),"")</f>
        <v/>
      </c>
      <c r="M56" s="51" t="str">
        <f t="array" ref="M56">IFERROR(INDEX(Assignments,SMALL(IF(Hmwk17=$K56,ROW(Assignments)-MIN(ROW(Assignments))+1),COLUMNS($H$5:I59))),"")</f>
        <v/>
      </c>
      <c r="N56" s="51" t="str">
        <f t="array" ref="N56">IFERROR(INDEX(Assignments,SMALL(IF(Hmwk17=$K56,ROW(Assignments)-MIN(ROW(Assignments))+1),COLUMNS($H$5:K59))),"")</f>
        <v/>
      </c>
      <c r="O56" s="53" t="str">
        <f t="shared" si="1"/>
        <v/>
      </c>
    </row>
    <row r="57" spans="1:15" ht="14.4" x14ac:dyDescent="0.3">
      <c r="A57" s="42"/>
      <c r="B57" s="42"/>
      <c r="C57" s="42">
        <v>56</v>
      </c>
      <c r="D57" s="54"/>
      <c r="E57" s="54"/>
      <c r="F57" s="54"/>
      <c r="G57" s="55"/>
      <c r="H57" s="51" t="str">
        <f t="shared" si="6"/>
        <v/>
      </c>
      <c r="J57" s="12">
        <f t="shared" si="5"/>
        <v>88</v>
      </c>
      <c r="K57" s="52">
        <v>56</v>
      </c>
      <c r="L57" s="51" t="str">
        <f t="array" ref="L57">IFERROR(INDEX(Assignments,SMALL(IF(Hmwk17=$K57,ROW(Assignments)-MIN(ROW(Assignments))+1),COLUMNS($H$5:H61))),"")</f>
        <v>Transformers</v>
      </c>
      <c r="M57" s="51" t="str">
        <f t="array" ref="M57">IFERROR(INDEX(Assignments,SMALL(IF(Hmwk17=$K57,ROW(Assignments)-MIN(ROW(Assignments))+1),COLUMNS($H$5:I60))),"")</f>
        <v/>
      </c>
      <c r="N57" s="51" t="str">
        <f t="array" ref="N57">IFERROR(INDEX(Assignments,SMALL(IF(Hmwk17=$K57,ROW(Assignments)-MIN(ROW(Assignments))+1),COLUMNS($H$5:K60))),"")</f>
        <v/>
      </c>
      <c r="O57" s="53" t="str">
        <f t="shared" si="1"/>
        <v>Transformers</v>
      </c>
    </row>
    <row r="58" spans="1:15" ht="14.4" x14ac:dyDescent="0.3">
      <c r="A58" s="42"/>
      <c r="B58" s="42"/>
      <c r="C58" s="42">
        <v>57</v>
      </c>
      <c r="D58" s="54"/>
      <c r="E58" s="54"/>
      <c r="F58" s="54"/>
      <c r="G58" s="55"/>
      <c r="H58" s="51" t="str">
        <f t="shared" si="6"/>
        <v/>
      </c>
      <c r="J58" s="12">
        <f t="shared" si="5"/>
        <v>89</v>
      </c>
      <c r="K58" s="52">
        <v>57</v>
      </c>
      <c r="L58" s="51" t="str">
        <f t="array" ref="L58">IFERROR(INDEX(Assignments,SMALL(IF(Hmwk17=$K58,ROW(Assignments)-MIN(ROW(Assignments))+1),COLUMNS($H$5:H62))),"")</f>
        <v/>
      </c>
      <c r="M58" s="51" t="str">
        <f t="array" ref="M58">IFERROR(INDEX(Assignments,SMALL(IF(Hmwk17=$K58,ROW(Assignments)-MIN(ROW(Assignments))+1),COLUMNS($H$5:I61))),"")</f>
        <v/>
      </c>
      <c r="N58" s="51" t="str">
        <f t="array" ref="N58">IFERROR(INDEX(Assignments,SMALL(IF(Hmwk17=$K58,ROW(Assignments)-MIN(ROW(Assignments))+1),COLUMNS($H$5:K61))),"")</f>
        <v/>
      </c>
      <c r="O58" s="53" t="str">
        <f t="shared" si="1"/>
        <v/>
      </c>
    </row>
    <row r="59" spans="1:15" ht="14.4" x14ac:dyDescent="0.3">
      <c r="A59" s="42"/>
      <c r="B59" s="42"/>
      <c r="C59" s="42">
        <v>58</v>
      </c>
      <c r="D59" s="54"/>
      <c r="E59" s="54"/>
      <c r="F59" s="54"/>
      <c r="G59" s="55"/>
      <c r="H59" s="51" t="str">
        <f t="shared" si="6"/>
        <v/>
      </c>
      <c r="J59" s="12">
        <f t="shared" si="5"/>
        <v>90</v>
      </c>
      <c r="K59" s="52">
        <v>58</v>
      </c>
      <c r="L59" s="51" t="str">
        <f t="array" ref="L59">IFERROR(INDEX(Assignments,SMALL(IF(Hmwk17=$K59,ROW(Assignments)-MIN(ROW(Assignments))+1),COLUMNS($H$5:H63))),"")</f>
        <v>Transformer Efficiency</v>
      </c>
      <c r="M59" s="51" t="str">
        <f t="array" ref="M59">IFERROR(INDEX(Assignments,SMALL(IF(Hmwk17=$K59,ROW(Assignments)-MIN(ROW(Assignments))+1),COLUMNS($H$5:I62))),"")</f>
        <v/>
      </c>
      <c r="N59" s="51" t="str">
        <f t="array" ref="N59">IFERROR(INDEX(Assignments,SMALL(IF(Hmwk17=$K59,ROW(Assignments)-MIN(ROW(Assignments))+1),COLUMNS($H$5:K62))),"")</f>
        <v/>
      </c>
      <c r="O59" s="53" t="str">
        <f t="shared" si="1"/>
        <v>Transformer Efficiency</v>
      </c>
    </row>
    <row r="60" spans="1:15" ht="14.4" x14ac:dyDescent="0.3">
      <c r="A60" s="42"/>
      <c r="B60" s="42"/>
      <c r="C60" s="42">
        <v>59</v>
      </c>
      <c r="D60" s="54"/>
      <c r="E60" s="54"/>
      <c r="F60" s="54"/>
      <c r="G60" s="55"/>
      <c r="H60" s="51" t="str">
        <f t="shared" si="6"/>
        <v/>
      </c>
      <c r="J60" s="12">
        <f t="shared" si="5"/>
        <v>93</v>
      </c>
      <c r="K60" s="52">
        <v>59</v>
      </c>
      <c r="L60" s="51" t="str">
        <f t="array" ref="L60">IFERROR(INDEX(Assignments,SMALL(IF(Hmwk17=$K60,ROW(Assignments)-MIN(ROW(Assignments))+1),COLUMNS($H$5:H64))),"")</f>
        <v/>
      </c>
      <c r="M60" s="51" t="str">
        <f t="array" ref="M60">IFERROR(INDEX(Assignments,SMALL(IF(Hmwk17=$K60,ROW(Assignments)-MIN(ROW(Assignments))+1),COLUMNS($H$5:I63))),"")</f>
        <v/>
      </c>
      <c r="N60" s="51" t="str">
        <f t="array" ref="N60">IFERROR(INDEX(Assignments,SMALL(IF(Hmwk17=$K60,ROW(Assignments)-MIN(ROW(Assignments))+1),COLUMNS($H$5:K63))),"")</f>
        <v/>
      </c>
      <c r="O60" s="53" t="str">
        <f t="shared" si="1"/>
        <v/>
      </c>
    </row>
    <row r="61" spans="1:15" ht="14.4" x14ac:dyDescent="0.3">
      <c r="A61" s="42"/>
      <c r="B61" s="42"/>
      <c r="C61" s="42">
        <v>60</v>
      </c>
      <c r="D61" s="54"/>
      <c r="E61" s="54"/>
      <c r="F61" s="54"/>
      <c r="G61" s="55"/>
      <c r="H61" s="51" t="str">
        <f t="shared" si="6"/>
        <v/>
      </c>
      <c r="J61" s="12">
        <f t="shared" si="5"/>
        <v>94</v>
      </c>
      <c r="K61" s="52">
        <v>60</v>
      </c>
      <c r="L61" s="51" t="str">
        <f t="array" ref="L61">IFERROR(INDEX(Assignments,SMALL(IF(Hmwk17=$K61,ROW(Assignments)-MIN(ROW(Assignments))+1),COLUMNS($H$5:H65))),"")</f>
        <v>Inductive Reactance</v>
      </c>
      <c r="M61" s="51" t="str">
        <f t="array" ref="M61">IFERROR(INDEX(Assignments,SMALL(IF(Hmwk17=$K61,ROW(Assignments)-MIN(ROW(Assignments))+1),COLUMNS($H$5:I64))),"")</f>
        <v/>
      </c>
      <c r="N61" s="51" t="str">
        <f t="array" ref="N61">IFERROR(INDEX(Assignments,SMALL(IF(Hmwk17=$K61,ROW(Assignments)-MIN(ROW(Assignments))+1),COLUMNS($H$5:K64))),"")</f>
        <v/>
      </c>
      <c r="O61" s="53" t="str">
        <f t="shared" si="1"/>
        <v>Inductive Reactance</v>
      </c>
    </row>
    <row r="62" spans="1:15" ht="14.4" x14ac:dyDescent="0.3">
      <c r="A62" s="42"/>
      <c r="B62" s="42"/>
      <c r="C62" s="42">
        <v>61</v>
      </c>
      <c r="D62" s="54"/>
      <c r="E62" s="54"/>
      <c r="F62" s="54"/>
      <c r="G62" s="55"/>
      <c r="H62" s="51" t="str">
        <f t="shared" si="6"/>
        <v/>
      </c>
      <c r="J62" s="12">
        <f t="shared" si="5"/>
        <v>95</v>
      </c>
      <c r="K62" s="52">
        <v>61</v>
      </c>
      <c r="L62" s="51" t="str">
        <f t="array" ref="L62">IFERROR(INDEX(Assignments,SMALL(IF(Hmwk17=$K62,ROW(Assignments)-MIN(ROW(Assignments))+1),COLUMNS($H$5:H66))),"")</f>
        <v/>
      </c>
      <c r="M62" s="51" t="str">
        <f t="array" ref="M62">IFERROR(INDEX(Assignments,SMALL(IF(Hmwk17=$K62,ROW(Assignments)-MIN(ROW(Assignments))+1),COLUMNS($H$5:I65))),"")</f>
        <v/>
      </c>
      <c r="N62" s="51" t="str">
        <f t="array" ref="N62">IFERROR(INDEX(Assignments,SMALL(IF(Hmwk17=$K62,ROW(Assignments)-MIN(ROW(Assignments))+1),COLUMNS($H$5:K65))),"")</f>
        <v/>
      </c>
      <c r="O62" s="53" t="str">
        <f t="shared" si="1"/>
        <v/>
      </c>
    </row>
    <row r="63" spans="1:15" ht="14.4" x14ac:dyDescent="0.3">
      <c r="A63" s="42"/>
      <c r="B63" s="42"/>
      <c r="C63" s="42">
        <v>62</v>
      </c>
      <c r="D63" s="54"/>
      <c r="E63" s="54"/>
      <c r="F63" s="54"/>
      <c r="G63" s="54"/>
      <c r="H63" s="51" t="str">
        <f t="shared" si="6"/>
        <v/>
      </c>
      <c r="J63" s="12">
        <f t="shared" si="5"/>
        <v>96</v>
      </c>
      <c r="K63" s="52">
        <v>62</v>
      </c>
      <c r="L63" s="51" t="str">
        <f t="array" ref="L63">IFERROR(INDEX(Assignments,SMALL(IF(Hmwk17=$K63,ROW(Assignments)-MIN(ROW(Assignments))+1),COLUMNS($H$5:H67))),"")</f>
        <v>Impedance Triangle</v>
      </c>
      <c r="M63" s="51" t="str">
        <f t="array" ref="M63">IFERROR(INDEX(Assignments,SMALL(IF(Hmwk17=$K63,ROW(Assignments)-MIN(ROW(Assignments))+1),COLUMNS($H$5:I66))),"")</f>
        <v/>
      </c>
      <c r="N63" s="51" t="str">
        <f t="array" ref="N63">IFERROR(INDEX(Assignments,SMALL(IF(Hmwk17=$K63,ROW(Assignments)-MIN(ROW(Assignments))+1),COLUMNS($H$5:K66))),"")</f>
        <v/>
      </c>
      <c r="O63" s="53" t="str">
        <f t="shared" si="1"/>
        <v>Impedance Triangle</v>
      </c>
    </row>
    <row r="64" spans="1:15" ht="14.4" x14ac:dyDescent="0.3">
      <c r="A64" s="42"/>
      <c r="B64" s="42"/>
      <c r="C64" s="42">
        <v>63</v>
      </c>
      <c r="D64" s="54"/>
      <c r="E64" s="54"/>
      <c r="F64" s="54"/>
      <c r="G64" s="54"/>
      <c r="H64" s="51" t="str">
        <f t="shared" si="6"/>
        <v/>
      </c>
      <c r="J64" s="12">
        <f t="shared" si="5"/>
        <v>97</v>
      </c>
      <c r="K64" s="52">
        <v>63</v>
      </c>
      <c r="L64" s="51" t="str">
        <f t="array" ref="L64">IFERROR(INDEX(Assignments,SMALL(IF(Hmwk17=$K64,ROW(Assignments)-MIN(ROW(Assignments))+1),COLUMNS($H$5:H68))),"")</f>
        <v/>
      </c>
      <c r="M64" s="51" t="str">
        <f t="array" ref="M64">IFERROR(INDEX(Assignments,SMALL(IF(Hmwk17=$K64,ROW(Assignments)-MIN(ROW(Assignments))+1),COLUMNS($H$5:I67))),"")</f>
        <v/>
      </c>
      <c r="N64" s="51" t="str">
        <f t="array" ref="N64">IFERROR(INDEX(Assignments,SMALL(IF(Hmwk17=$K64,ROW(Assignments)-MIN(ROW(Assignments))+1),COLUMNS($H$5:K67))),"")</f>
        <v/>
      </c>
      <c r="O64" s="53" t="str">
        <f t="shared" si="1"/>
        <v/>
      </c>
    </row>
    <row r="65" spans="1:15" ht="14.4" x14ac:dyDescent="0.3">
      <c r="A65" s="42"/>
      <c r="B65" s="42"/>
      <c r="C65" s="42">
        <v>64</v>
      </c>
      <c r="D65" s="54"/>
      <c r="E65" s="54"/>
      <c r="F65" s="54"/>
      <c r="G65" s="54"/>
      <c r="H65" s="51" t="str">
        <f t="shared" si="6"/>
        <v/>
      </c>
      <c r="J65" s="12">
        <f t="shared" si="5"/>
        <v>100</v>
      </c>
      <c r="K65" s="52">
        <v>64</v>
      </c>
      <c r="L65" s="51" t="str">
        <f t="array" ref="L65">IFERROR(INDEX(Assignments,SMALL(IF(Hmwk17=$K65,ROW(Assignments)-MIN(ROW(Assignments))+1),COLUMNS($H$5:H69))),"")</f>
        <v>Power Triangle</v>
      </c>
      <c r="M65" s="51" t="str">
        <f t="array" ref="M65">IFERROR(INDEX(Assignments,SMALL(IF(Hmwk17=$K65,ROW(Assignments)-MIN(ROW(Assignments))+1),COLUMNS($H$5:I68))),"")</f>
        <v/>
      </c>
      <c r="N65" s="51" t="str">
        <f t="array" ref="N65">IFERROR(INDEX(Assignments,SMALL(IF(Hmwk17=$K65,ROW(Assignments)-MIN(ROW(Assignments))+1),COLUMNS($H$5:K68))),"")</f>
        <v/>
      </c>
      <c r="O65" s="53" t="str">
        <f t="shared" si="1"/>
        <v>Power Triangle</v>
      </c>
    </row>
    <row r="66" spans="1:15" ht="14.4" x14ac:dyDescent="0.3">
      <c r="A66" s="42"/>
      <c r="B66" s="42"/>
      <c r="C66" s="42">
        <v>65</v>
      </c>
      <c r="D66" s="54"/>
      <c r="E66" s="54"/>
      <c r="F66" s="54"/>
      <c r="G66" s="54"/>
      <c r="H66" s="51" t="str">
        <f t="shared" si="6"/>
        <v/>
      </c>
      <c r="J66" s="12">
        <f t="shared" ref="J66:J97" si="7">VLOOKUP(K66,Calendar80,4,0)</f>
        <v>101</v>
      </c>
      <c r="K66" s="52">
        <v>65</v>
      </c>
      <c r="L66" s="51" t="str">
        <f t="array" ref="L66">IFERROR(INDEX(Assignments,SMALL(IF(Hmwk17=$K66,ROW(Assignments)-MIN(ROW(Assignments))+1),COLUMNS($H$5:H70))),"")</f>
        <v/>
      </c>
      <c r="M66" s="51" t="str">
        <f t="array" ref="M66">IFERROR(INDEX(Assignments,SMALL(IF(Hmwk17=$K66,ROW(Assignments)-MIN(ROW(Assignments))+1),COLUMNS($H$5:I69))),"")</f>
        <v/>
      </c>
      <c r="N66" s="51" t="str">
        <f t="array" ref="N66">IFERROR(INDEX(Assignments,SMALL(IF(Hmwk17=$K66,ROW(Assignments)-MIN(ROW(Assignments))+1),COLUMNS($H$5:K69))),"")</f>
        <v/>
      </c>
      <c r="O66" s="53" t="str">
        <f t="shared" si="1"/>
        <v/>
      </c>
    </row>
    <row r="67" spans="1:15" ht="14.4" x14ac:dyDescent="0.3">
      <c r="A67" s="42"/>
      <c r="B67" s="42"/>
      <c r="C67" s="42">
        <v>66</v>
      </c>
      <c r="D67" s="54"/>
      <c r="E67" s="54"/>
      <c r="F67" s="54"/>
      <c r="G67" s="54"/>
      <c r="H67" s="51" t="str">
        <f t="shared" si="6"/>
        <v/>
      </c>
      <c r="J67" s="12">
        <f t="shared" si="7"/>
        <v>102</v>
      </c>
      <c r="K67" s="52">
        <v>66</v>
      </c>
      <c r="L67" s="51" t="str">
        <f t="array" ref="L67">IFERROR(INDEX(Assignments,SMALL(IF(Hmwk17=$K67,ROW(Assignments)-MIN(ROW(Assignments))+1),COLUMNS($H$5:H71))),"")</f>
        <v>RL Series Circuits</v>
      </c>
      <c r="M67" s="51" t="str">
        <f t="array" ref="M67">IFERROR(INDEX(Assignments,SMALL(IF(Hmwk17=$K67,ROW(Assignments)-MIN(ROW(Assignments))+1),COLUMNS($H$5:I70))),"")</f>
        <v/>
      </c>
      <c r="N67" s="51" t="str">
        <f t="array" ref="N67">IFERROR(INDEX(Assignments,SMALL(IF(Hmwk17=$K67,ROW(Assignments)-MIN(ROW(Assignments))+1),COLUMNS($H$5:K70))),"")</f>
        <v/>
      </c>
      <c r="O67" s="53" t="str">
        <f t="shared" ref="O67:O81" si="8">IF(L67&lt;&gt;"",L67,"")&amp;IF(M67&lt;&gt;"",", "&amp;M67,"")&amp;IF(N67&lt;&gt;"",", "&amp;N67,"")</f>
        <v>RL Series Circuits</v>
      </c>
    </row>
    <row r="68" spans="1:15" ht="14.4" x14ac:dyDescent="0.3">
      <c r="A68" s="42"/>
      <c r="B68" s="42"/>
      <c r="C68" s="42">
        <v>67</v>
      </c>
      <c r="D68" s="54"/>
      <c r="E68" s="54"/>
      <c r="F68" s="54"/>
      <c r="G68" s="54"/>
      <c r="H68" s="51" t="str">
        <f t="shared" si="6"/>
        <v/>
      </c>
      <c r="J68" s="12">
        <f t="shared" si="7"/>
        <v>103</v>
      </c>
      <c r="K68" s="52">
        <v>67</v>
      </c>
      <c r="L68" s="51" t="str">
        <f t="array" ref="L68">IFERROR(INDEX(Assignments,SMALL(IF(Hmwk17=$K68,ROW(Assignments)-MIN(ROW(Assignments))+1),COLUMNS($H$5:H72))),"")</f>
        <v/>
      </c>
      <c r="M68" s="51" t="str">
        <f t="array" ref="M68">IFERROR(INDEX(Assignments,SMALL(IF(Hmwk17=$K68,ROW(Assignments)-MIN(ROW(Assignments))+1),COLUMNS($H$5:I71))),"")</f>
        <v/>
      </c>
      <c r="N68" s="51" t="str">
        <f t="array" ref="N68">IFERROR(INDEX(Assignments,SMALL(IF(Hmwk17=$K68,ROW(Assignments)-MIN(ROW(Assignments))+1),COLUMNS($H$5:K71))),"")</f>
        <v/>
      </c>
      <c r="O68" s="53" t="str">
        <f t="shared" si="8"/>
        <v/>
      </c>
    </row>
    <row r="69" spans="1:15" ht="14.4" x14ac:dyDescent="0.3">
      <c r="A69" s="42"/>
      <c r="B69" s="42"/>
      <c r="C69" s="42">
        <v>68</v>
      </c>
      <c r="D69" s="54"/>
      <c r="E69" s="54"/>
      <c r="F69" s="54"/>
      <c r="G69" s="54"/>
      <c r="H69" s="51" t="str">
        <f t="shared" ref="H69:H100" si="9">D69&amp;IF(G69&lt;&gt;""," ("&amp;G69&amp;")","")</f>
        <v/>
      </c>
      <c r="J69" s="12">
        <f t="shared" si="7"/>
        <v>107</v>
      </c>
      <c r="K69" s="52">
        <v>68</v>
      </c>
      <c r="L69" s="51" t="str">
        <f t="array" ref="L69">IFERROR(INDEX(Assignments,SMALL(IF(Hmwk17=$K69,ROW(Assignments)-MIN(ROW(Assignments))+1),COLUMNS($H$5:H73))),"")</f>
        <v>RL Parallel Circuits</v>
      </c>
      <c r="M69" s="51" t="str">
        <f t="array" ref="M69">IFERROR(INDEX(Assignments,SMALL(IF(Hmwk17=$K69,ROW(Assignments)-MIN(ROW(Assignments))+1),COLUMNS($H$5:I72))),"")</f>
        <v/>
      </c>
      <c r="N69" s="51" t="str">
        <f t="array" ref="N69">IFERROR(INDEX(Assignments,SMALL(IF(Hmwk17=$K69,ROW(Assignments)-MIN(ROW(Assignments))+1),COLUMNS($H$5:K72))),"")</f>
        <v/>
      </c>
      <c r="O69" s="53" t="str">
        <f t="shared" si="8"/>
        <v>RL Parallel Circuits</v>
      </c>
    </row>
    <row r="70" spans="1:15" ht="14.4" x14ac:dyDescent="0.3">
      <c r="A70" s="42"/>
      <c r="B70" s="42"/>
      <c r="C70" s="42">
        <v>69</v>
      </c>
      <c r="D70" s="54"/>
      <c r="E70" s="54"/>
      <c r="F70" s="54"/>
      <c r="G70" s="54"/>
      <c r="H70" s="51" t="str">
        <f t="shared" si="9"/>
        <v/>
      </c>
      <c r="J70" s="12">
        <f t="shared" si="7"/>
        <v>108</v>
      </c>
      <c r="K70" s="52">
        <v>69</v>
      </c>
      <c r="L70" s="51" t="str">
        <f t="array" ref="L70">IFERROR(INDEX(Assignments,SMALL(IF(Hmwk17=$K70,ROW(Assignments)-MIN(ROW(Assignments))+1),COLUMNS($H$5:H74))),"")</f>
        <v/>
      </c>
      <c r="M70" s="51" t="str">
        <f t="array" ref="M70">IFERROR(INDEX(Assignments,SMALL(IF(Hmwk17=$K70,ROW(Assignments)-MIN(ROW(Assignments))+1),COLUMNS($H$5:I73))),"")</f>
        <v/>
      </c>
      <c r="N70" s="51" t="str">
        <f t="array" ref="N70">IFERROR(INDEX(Assignments,SMALL(IF(Hmwk17=$K70,ROW(Assignments)-MIN(ROW(Assignments))+1),COLUMNS($H$5:K73))),"")</f>
        <v/>
      </c>
      <c r="O70" s="53" t="str">
        <f t="shared" si="8"/>
        <v/>
      </c>
    </row>
    <row r="71" spans="1:15" ht="14.4" x14ac:dyDescent="0.3">
      <c r="A71" s="42"/>
      <c r="B71" s="42"/>
      <c r="C71" s="42">
        <v>70</v>
      </c>
      <c r="D71" s="54"/>
      <c r="E71" s="54"/>
      <c r="F71" s="54"/>
      <c r="G71" s="54"/>
      <c r="H71" s="51" t="str">
        <f t="shared" si="9"/>
        <v/>
      </c>
      <c r="J71" s="12">
        <f t="shared" si="7"/>
        <v>109</v>
      </c>
      <c r="K71" s="52">
        <v>70</v>
      </c>
      <c r="L71" s="51" t="str">
        <f t="array" ref="L71">IFERROR(INDEX(Assignments,SMALL(IF(Hmwk17=$K71,ROW(Assignments)-MIN(ROW(Assignments))+1),COLUMNS($H$5:H75))),"")</f>
        <v>RC Series Circuits</v>
      </c>
      <c r="M71" s="51" t="str">
        <f t="array" ref="M71">IFERROR(INDEX(Assignments,SMALL(IF(Hmwk17=$K71,ROW(Assignments)-MIN(ROW(Assignments))+1),COLUMNS($H$5:I74))),"")</f>
        <v/>
      </c>
      <c r="N71" s="51" t="str">
        <f t="array" ref="N71">IFERROR(INDEX(Assignments,SMALL(IF(Hmwk17=$K71,ROW(Assignments)-MIN(ROW(Assignments))+1),COLUMNS($H$5:K74))),"")</f>
        <v/>
      </c>
      <c r="O71" s="53" t="str">
        <f t="shared" si="8"/>
        <v>RC Series Circuits</v>
      </c>
    </row>
    <row r="72" spans="1:15" ht="14.4" x14ac:dyDescent="0.3">
      <c r="J72" s="12">
        <f t="shared" si="7"/>
        <v>110</v>
      </c>
      <c r="K72" s="52">
        <v>71</v>
      </c>
      <c r="L72" s="51" t="str">
        <f t="array" ref="L72">IFERROR(INDEX(Assignments,SMALL(IF(Hmwk17=$K72,ROW(Assignments)-MIN(ROW(Assignments))+1),COLUMNS($H$5:H76))),"")</f>
        <v/>
      </c>
      <c r="M72" s="51" t="str">
        <f t="array" ref="M72">IFERROR(INDEX(Assignments,SMALL(IF(Hmwk17=$K72,ROW(Assignments)-MIN(ROW(Assignments))+1),COLUMNS($H$5:I75))),"")</f>
        <v/>
      </c>
      <c r="N72" s="51" t="str">
        <f t="array" ref="N72">IFERROR(INDEX(Assignments,SMALL(IF(Hmwk17=$K72,ROW(Assignments)-MIN(ROW(Assignments))+1),COLUMNS($H$5:K75))),"")</f>
        <v/>
      </c>
      <c r="O72" s="53" t="str">
        <f t="shared" si="8"/>
        <v/>
      </c>
    </row>
    <row r="73" spans="1:15" ht="14.4" x14ac:dyDescent="0.3">
      <c r="J73" s="12">
        <f t="shared" si="7"/>
        <v>111</v>
      </c>
      <c r="K73" s="52">
        <v>72</v>
      </c>
      <c r="L73" s="51" t="str">
        <f t="array" ref="L73">IFERROR(INDEX(Assignments,SMALL(IF(Hmwk17=$K73,ROW(Assignments)-MIN(ROW(Assignments))+1),COLUMNS($H$5:H77))),"")</f>
        <v>RC Parallel Circuits</v>
      </c>
      <c r="M73" s="51" t="str">
        <f t="array" ref="M73">IFERROR(INDEX(Assignments,SMALL(IF(Hmwk17=$K73,ROW(Assignments)-MIN(ROW(Assignments))+1),COLUMNS($H$5:I76))),"")</f>
        <v/>
      </c>
      <c r="N73" s="51" t="str">
        <f t="array" ref="N73">IFERROR(INDEX(Assignments,SMALL(IF(Hmwk17=$K73,ROW(Assignments)-MIN(ROW(Assignments))+1),COLUMNS($H$5:K76))),"")</f>
        <v/>
      </c>
      <c r="O73" s="53" t="str">
        <f t="shared" si="8"/>
        <v>RC Parallel Circuits</v>
      </c>
    </row>
    <row r="74" spans="1:15" ht="14.4" x14ac:dyDescent="0.3">
      <c r="J74" s="12">
        <f t="shared" si="7"/>
        <v>114</v>
      </c>
      <c r="K74" s="52">
        <v>73</v>
      </c>
      <c r="L74" s="51" t="str">
        <f t="array" ref="L74">IFERROR(INDEX(Assignments,SMALL(IF(Hmwk17=$K74,ROW(Assignments)-MIN(ROW(Assignments))+1),COLUMNS($H$5:H78))),"")</f>
        <v/>
      </c>
      <c r="M74" s="51" t="str">
        <f t="array" ref="M74">IFERROR(INDEX(Assignments,SMALL(IF(Hmwk17=$K74,ROW(Assignments)-MIN(ROW(Assignments))+1),COLUMNS($H$5:I77))),"")</f>
        <v/>
      </c>
      <c r="N74" s="51" t="str">
        <f t="array" ref="N74">IFERROR(INDEX(Assignments,SMALL(IF(Hmwk17=$K74,ROW(Assignments)-MIN(ROW(Assignments))+1),COLUMNS($H$5:K77))),"")</f>
        <v/>
      </c>
      <c r="O74" s="53" t="str">
        <f t="shared" si="8"/>
        <v/>
      </c>
    </row>
    <row r="75" spans="1:15" ht="14.4" x14ac:dyDescent="0.3">
      <c r="J75" s="12">
        <f t="shared" si="7"/>
        <v>115</v>
      </c>
      <c r="K75" s="52">
        <v>74</v>
      </c>
      <c r="L75" s="51" t="str">
        <f t="array" ref="L75">IFERROR(INDEX(Assignments,SMALL(IF(Hmwk17=$K75,ROW(Assignments)-MIN(ROW(Assignments))+1),COLUMNS($H$5:H79))),"")</f>
        <v>RLC Series Circuits</v>
      </c>
      <c r="M75" s="51" t="str">
        <f t="array" ref="M75">IFERROR(INDEX(Assignments,SMALL(IF(Hmwk17=$K75,ROW(Assignments)-MIN(ROW(Assignments))+1),COLUMNS($H$5:I78))),"")</f>
        <v/>
      </c>
      <c r="N75" s="51" t="str">
        <f t="array" ref="N75">IFERROR(INDEX(Assignments,SMALL(IF(Hmwk17=$K75,ROW(Assignments)-MIN(ROW(Assignments))+1),COLUMNS($H$5:K78))),"")</f>
        <v/>
      </c>
      <c r="O75" s="53" t="str">
        <f t="shared" si="8"/>
        <v>RLC Series Circuits</v>
      </c>
    </row>
    <row r="76" spans="1:15" ht="14.4" x14ac:dyDescent="0.3">
      <c r="J76" s="12">
        <f t="shared" si="7"/>
        <v>116</v>
      </c>
      <c r="K76" s="52">
        <v>75</v>
      </c>
      <c r="L76" s="51" t="str">
        <f t="array" ref="L76">IFERROR(INDEX(Assignments,SMALL(IF(Hmwk17=$K76,ROW(Assignments)-MIN(ROW(Assignments))+1),COLUMNS($H$5:H80))),"")</f>
        <v/>
      </c>
      <c r="M76" s="51" t="str">
        <f t="array" ref="M76">IFERROR(INDEX(Assignments,SMALL(IF(Hmwk17=$K76,ROW(Assignments)-MIN(ROW(Assignments))+1),COLUMNS($H$5:I79))),"")</f>
        <v/>
      </c>
      <c r="N76" s="51" t="str">
        <f t="array" ref="N76">IFERROR(INDEX(Assignments,SMALL(IF(Hmwk17=$K76,ROW(Assignments)-MIN(ROW(Assignments))+1),COLUMNS($H$5:K79))),"")</f>
        <v/>
      </c>
      <c r="O76" s="53" t="str">
        <f t="shared" si="8"/>
        <v/>
      </c>
    </row>
    <row r="77" spans="1:15" ht="14.4" x14ac:dyDescent="0.3">
      <c r="J77" s="12">
        <f t="shared" si="7"/>
        <v>117</v>
      </c>
      <c r="K77" s="52">
        <v>76</v>
      </c>
      <c r="L77" s="51" t="str">
        <f t="array" ref="L77">IFERROR(INDEX(Assignments,SMALL(IF(Hmwk17=$K77,ROW(Assignments)-MIN(ROW(Assignments))+1),COLUMNS($H$5:H81))),"")</f>
        <v>RLC Parallel Circuits</v>
      </c>
      <c r="M77" s="51" t="str">
        <f t="array" ref="M77">IFERROR(INDEX(Assignments,SMALL(IF(Hmwk17=$K77,ROW(Assignments)-MIN(ROW(Assignments))+1),COLUMNS($H$5:I80))),"")</f>
        <v/>
      </c>
      <c r="N77" s="51" t="str">
        <f t="array" ref="N77">IFERROR(INDEX(Assignments,SMALL(IF(Hmwk17=$K77,ROW(Assignments)-MIN(ROW(Assignments))+1),COLUMNS($H$5:K80))),"")</f>
        <v/>
      </c>
      <c r="O77" s="53" t="str">
        <f t="shared" si="8"/>
        <v>RLC Parallel Circuits</v>
      </c>
    </row>
    <row r="78" spans="1:15" ht="14.4" x14ac:dyDescent="0.3">
      <c r="J78" s="12">
        <f t="shared" si="7"/>
        <v>118</v>
      </c>
      <c r="K78" s="52">
        <v>77</v>
      </c>
      <c r="L78" s="51" t="str">
        <f t="array" ref="L78">IFERROR(INDEX(Assignments,SMALL(IF(Hmwk17=$K78,ROW(Assignments)-MIN(ROW(Assignments))+1),COLUMNS($H$5:H82))),"")</f>
        <v/>
      </c>
      <c r="M78" s="51" t="str">
        <f t="array" ref="M78">IFERROR(INDEX(Assignments,SMALL(IF(Hmwk17=$K78,ROW(Assignments)-MIN(ROW(Assignments))+1),COLUMNS($H$5:I81))),"")</f>
        <v/>
      </c>
      <c r="N78" s="51" t="str">
        <f t="array" ref="N78">IFERROR(INDEX(Assignments,SMALL(IF(Hmwk17=$K78,ROW(Assignments)-MIN(ROW(Assignments))+1),COLUMNS($H$5:K81))),"")</f>
        <v/>
      </c>
      <c r="O78" s="53" t="str">
        <f t="shared" si="8"/>
        <v/>
      </c>
    </row>
    <row r="79" spans="1:15" ht="14.4" x14ac:dyDescent="0.3">
      <c r="J79" s="12">
        <f t="shared" si="7"/>
        <v>121</v>
      </c>
      <c r="K79" s="52">
        <v>78</v>
      </c>
      <c r="L79" s="51" t="str">
        <f t="array" ref="L79">IFERROR(INDEX(Assignments,SMALL(IF(Hmwk17=$K79,ROW(Assignments)-MIN(ROW(Assignments))+1),COLUMNS($H$5:H83))),"")</f>
        <v/>
      </c>
      <c r="M79" s="51" t="str">
        <f t="array" ref="M79">IFERROR(INDEX(Assignments,SMALL(IF(Hmwk17=$K79,ROW(Assignments)-MIN(ROW(Assignments))+1),COLUMNS($H$5:I82))),"")</f>
        <v/>
      </c>
      <c r="N79" s="51" t="str">
        <f t="array" ref="N79">IFERROR(INDEX(Assignments,SMALL(IF(Hmwk17=$K79,ROW(Assignments)-MIN(ROW(Assignments))+1),COLUMNS($H$5:K82))),"")</f>
        <v/>
      </c>
      <c r="O79" s="53" t="str">
        <f t="shared" si="8"/>
        <v/>
      </c>
    </row>
    <row r="80" spans="1:15" ht="14.4" x14ac:dyDescent="0.3">
      <c r="J80" s="12">
        <f t="shared" si="7"/>
        <v>122</v>
      </c>
      <c r="K80" s="52">
        <v>79</v>
      </c>
      <c r="L80" s="51" t="str">
        <f t="array" ref="L80">IFERROR(INDEX(Assignments,SMALL(IF(Hmwk17=$K80,ROW(Assignments)-MIN(ROW(Assignments))+1),COLUMNS($H$5:H84))),"")</f>
        <v/>
      </c>
      <c r="M80" s="51" t="str">
        <f t="array" ref="M80">IFERROR(INDEX(Assignments,SMALL(IF(Hmwk17=$K80,ROW(Assignments)-MIN(ROW(Assignments))+1),COLUMNS($H$5:I83))),"")</f>
        <v/>
      </c>
      <c r="N80" s="51" t="str">
        <f t="array" ref="N80">IFERROR(INDEX(Assignments,SMALL(IF(Hmwk17=$K80,ROW(Assignments)-MIN(ROW(Assignments))+1),COLUMNS($H$5:K83))),"")</f>
        <v/>
      </c>
      <c r="O80" s="53" t="str">
        <f t="shared" si="8"/>
        <v/>
      </c>
    </row>
    <row r="81" spans="10:15" ht="14.4" x14ac:dyDescent="0.3">
      <c r="J81" s="12">
        <f t="shared" si="7"/>
        <v>123</v>
      </c>
      <c r="K81" s="52">
        <v>80</v>
      </c>
      <c r="L81" s="51" t="str">
        <f t="array" ref="L81">IFERROR(INDEX(Assignments,SMALL(IF(Hmwk17=$K81,ROW(Assignments)-MIN(ROW(Assignments))+1),COLUMNS($H$5:H85))),"")</f>
        <v/>
      </c>
      <c r="M81" s="51" t="str">
        <f t="array" ref="M81">IFERROR(INDEX(Assignments,SMALL(IF(Hmwk17=$K81,ROW(Assignments)-MIN(ROW(Assignments))+1),COLUMNS($H$5:I84))),"")</f>
        <v/>
      </c>
      <c r="N81" s="51" t="str">
        <f t="array" ref="N81">IFERROR(INDEX(Assignments,SMALL(IF(Hmwk17=$K81,ROW(Assignments)-MIN(ROW(Assignments))+1),COLUMNS($H$5:K84))),"")</f>
        <v/>
      </c>
      <c r="O81" s="53" t="str">
        <f t="shared" si="8"/>
        <v/>
      </c>
    </row>
    <row r="1048576" spans="12:14" x14ac:dyDescent="0.2">
      <c r="L1048576" s="51" t="str">
        <f t="array" ref="L1048576">IFERROR(INDEX(Assignments,SMALL(IF(Hmwk17=$K1048576,ROW(Assignments)-MIN(ROW(Assignments))+1),COLUMNS(#REF!))),"")</f>
        <v/>
      </c>
      <c r="N1048576" s="51" t="str">
        <f t="array" ref="N1048576">IFERROR(INDEX(Assignments,SMALL(IF(Hmwk17=$K1048576,ROW(Assignments)-MIN(ROW(Assignments))+1),COLUMNS(#REF!))),"")</f>
        <v/>
      </c>
    </row>
  </sheetData>
  <sheetProtection selectLockedCells="1"/>
  <mergeCells count="2">
    <mergeCell ref="L1:N1"/>
    <mergeCell ref="R1:V1"/>
  </mergeCells>
  <conditionalFormatting sqref="J2:J81">
    <cfRule type="expression" dxfId="1" priority="2">
      <formula>WEEKDAY(J2)=6</formula>
    </cfRule>
  </conditionalFormatting>
  <conditionalFormatting sqref="J3:J6">
    <cfRule type="expression" dxfId="0" priority="1">
      <formula>WEEKDAY(J3)=6</formula>
    </cfRule>
  </conditionalFormatting>
  <dataValidations count="2">
    <dataValidation type="list" allowBlank="1" showInputMessage="1" showErrorMessage="1" sqref="A2:B19" xr:uid="{45146B81-3FDE-4AF8-80BF-2F165CED7DF9}">
      <formula1>"1,2,3,4,5,6,7,8,9,10,11,12,13,14,15,16,17"</formula1>
    </dataValidation>
    <dataValidation type="list" allowBlank="1" showInputMessage="1" showErrorMessage="1" sqref="A20:B71" xr:uid="{ED5C1FF0-E5BF-4F42-AF6F-8C285CA7B3E0}">
      <formula1>"1,2,3,4,5,6,7,8,9,10,11"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7C35676-F275-4640-8E77-A0C78C8475F0}">
          <x14:formula1>
            <xm:f>Homework!$C$2:$C$60</xm:f>
          </x14:formula1>
          <xm:sqref>E2:E71</xm:sqref>
        </x14:dataValidation>
        <x14:dataValidation type="list" allowBlank="1" showInputMessage="1" showErrorMessage="1" xr:uid="{FE06B2CB-4E79-47F8-99BD-A6D884716949}">
          <x14:formula1>
            <xm:f>#REF!</xm:f>
          </x14:formula1>
          <xm:sqref>F3:F71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42F9-38A6-4795-96FF-CD7A5D8CFBEE}">
  <dimension ref="A1:M71"/>
  <sheetViews>
    <sheetView topLeftCell="A34" workbookViewId="0">
      <selection activeCell="M2" sqref="M2"/>
    </sheetView>
  </sheetViews>
  <sheetFormatPr defaultColWidth="8.88671875" defaultRowHeight="12.6" x14ac:dyDescent="0.2"/>
  <cols>
    <col min="1" max="2" width="10.6640625" style="40" customWidth="1"/>
    <col min="3" max="3" width="29.88671875" style="40" bestFit="1" customWidth="1"/>
    <col min="4" max="4" width="25.6640625" style="40" customWidth="1"/>
    <col min="5" max="5" width="30.6640625" style="40" customWidth="1"/>
    <col min="6" max="6" width="4.6640625" style="40" customWidth="1"/>
    <col min="7" max="7" width="4.6640625" style="50" customWidth="1"/>
    <col min="8" max="12" width="20.6640625" style="40" hidden="1" customWidth="1"/>
    <col min="13" max="13" width="85.6640625" style="40" customWidth="1"/>
    <col min="14" max="16384" width="8.88671875" style="40"/>
  </cols>
  <sheetData>
    <row r="1" spans="1:13" x14ac:dyDescent="0.2">
      <c r="A1" s="48" t="s">
        <v>62</v>
      </c>
      <c r="B1" s="48" t="s">
        <v>63</v>
      </c>
      <c r="C1" s="49" t="s">
        <v>56</v>
      </c>
      <c r="D1" s="49" t="s">
        <v>57</v>
      </c>
      <c r="E1" s="49" t="s">
        <v>59</v>
      </c>
      <c r="H1" s="102" t="s">
        <v>58</v>
      </c>
      <c r="I1" s="102"/>
      <c r="J1" s="102"/>
      <c r="K1" s="102"/>
      <c r="L1" s="102"/>
      <c r="M1" s="47" t="s">
        <v>64</v>
      </c>
    </row>
    <row r="2" spans="1:13" x14ac:dyDescent="0.2">
      <c r="A2" s="42"/>
      <c r="B2" s="42">
        <v>1</v>
      </c>
      <c r="C2" s="54" t="s">
        <v>115</v>
      </c>
      <c r="D2" s="83"/>
      <c r="E2" s="51" t="str">
        <f>C2&amp;IF(D2&lt;&gt;""," ("&amp;D2&amp;")","")</f>
        <v>Math Functions</v>
      </c>
      <c r="G2" s="52">
        <v>1</v>
      </c>
      <c r="H2" s="51" t="str">
        <f t="array" ref="H2">IFERROR(INDEX(Assignments,SMALL(IF(Hmwk17=$G2,ROW(Assignments)-MIN(ROW(Assignments))+1),COLUMNS($E$5:E5))),"")</f>
        <v>Math Functions</v>
      </c>
      <c r="I2" s="51" t="str">
        <f t="array" ref="I2">IFERROR(INDEX(Assignments,SMALL(IF(Hmwk17=$G2,ROW(Assignments)-MIN(ROW(Assignments))+1),COLUMNS($E$5:F5))),"")</f>
        <v>Eng/Sci Notation</v>
      </c>
      <c r="J2" s="51" t="str">
        <f t="array" ref="J2">IFERROR(INDEX(Assignments,SMALL(IF(Hmwk17=$G2,ROW(Assignments)-MIN(ROW(Assignments))+1),COLUMNS($E$5:G5))),"")</f>
        <v/>
      </c>
      <c r="K2" s="51" t="str">
        <f t="array" ref="K2">IFERROR(INDEX(Assignments,SMALL(IF(Hmwk17=$G2,ROW(Assignments)-MIN(ROW(Assignments))+1),COLUMNS($E$5:H5))),"")</f>
        <v/>
      </c>
      <c r="L2" s="51" t="str">
        <f t="array" ref="L2">IFERROR(INDEX(Assignments,SMALL(IF(Hmwk17=$G2,ROW(Assignments)-MIN(ROW(Assignments))+1),COLUMNS($E$5:I5))),"")</f>
        <v/>
      </c>
      <c r="M2" s="53" t="str">
        <f>IF(H2&lt;&gt;"",H2,"")&amp;IF(I2&lt;&gt;"",", "&amp;I2,"")&amp;IF(J2&lt;&gt;"",", "&amp;J2,"")&amp;IF(K2&lt;&gt;"",", "&amp;K2,"")&amp;IF(L2&lt;&gt;"",", "&amp;L2,"")</f>
        <v>Math Functions, Eng/Sci Notation</v>
      </c>
    </row>
    <row r="3" spans="1:13" x14ac:dyDescent="0.2">
      <c r="A3" s="42"/>
      <c r="B3" s="42">
        <v>1</v>
      </c>
      <c r="C3" s="54" t="s">
        <v>273</v>
      </c>
      <c r="D3" s="83"/>
      <c r="E3" s="51" t="str">
        <f t="shared" ref="E3:E67" si="0">C3&amp;IF(D3&lt;&gt;""," ("&amp;D3&amp;")","")</f>
        <v>Eng/Sci Notation</v>
      </c>
      <c r="G3" s="52">
        <v>2</v>
      </c>
      <c r="H3" s="51" t="str">
        <f t="array" ref="H3">IFERROR(INDEX(Assignments,SMALL(IF(Hmwk17=$G3,ROW(Assignments)-MIN(ROW(Assignments))+1),COLUMNS($E$5:E6))),"")</f>
        <v>Ohm's Law</v>
      </c>
      <c r="I3" s="51" t="str">
        <f t="array" ref="I3">IFERROR(INDEX(Assignments,SMALL(IF(Hmwk17=$G3,ROW(Assignments)-MIN(ROW(Assignments))+1),COLUMNS($E$5:F6))),"")</f>
        <v/>
      </c>
      <c r="J3" s="51" t="str">
        <f t="array" ref="J3">IFERROR(INDEX(Assignments,SMALL(IF(Hmwk17=$G3,ROW(Assignments)-MIN(ROW(Assignments))+1),COLUMNS($E$5:G6))),"")</f>
        <v/>
      </c>
      <c r="K3" s="51" t="str">
        <f t="array" ref="K3">IFERROR(INDEX(Assignments,SMALL(IF(Hmwk17=$G3,ROW(Assignments)-MIN(ROW(Assignments))+1),COLUMNS($E$5:H6))),"")</f>
        <v/>
      </c>
      <c r="L3" s="51" t="str">
        <f t="array" ref="L3">IFERROR(INDEX(Assignments,SMALL(IF(Hmwk17=$G3,ROW(Assignments)-MIN(ROW(Assignments))+1),COLUMNS($E$5:I6))),"")</f>
        <v/>
      </c>
      <c r="M3" s="53" t="str">
        <f t="shared" ref="M3:M18" si="1">IF(H3&lt;&gt;"",H3,"")&amp;IF(I3&lt;&gt;"",", "&amp;I3,"")&amp;IF(J3&lt;&gt;"",", "&amp;J3,"")&amp;IF(K3&lt;&gt;"",", "&amp;K3,"")&amp;IF(L3&lt;&gt;"",", "&amp;L3,"")</f>
        <v>Ohm's Law</v>
      </c>
    </row>
    <row r="4" spans="1:13" x14ac:dyDescent="0.2">
      <c r="A4" s="42"/>
      <c r="B4" s="42">
        <v>2</v>
      </c>
      <c r="C4" s="54" t="s">
        <v>258</v>
      </c>
      <c r="D4" s="55"/>
      <c r="E4" s="51" t="str">
        <f t="shared" si="0"/>
        <v>Ohm's Law</v>
      </c>
      <c r="G4" s="52">
        <v>3</v>
      </c>
      <c r="H4" s="51" t="str">
        <f t="array" ref="H4">IFERROR(INDEX(Assignments,SMALL(IF(Hmwk17=$G4,ROW(Assignments)-MIN(ROW(Assignments))+1),COLUMNS($E$5:E8))),"")</f>
        <v>Watt's Law</v>
      </c>
      <c r="I4" s="51" t="str">
        <f t="array" ref="I4">IFERROR(INDEX(Assignments,SMALL(IF(Hmwk17=$G4,ROW(Assignments)-MIN(ROW(Assignments))+1),COLUMNS($E$5:F7))),"")</f>
        <v>Ohm's Wheel</v>
      </c>
      <c r="J4" s="51" t="str">
        <f t="array" ref="J4">IFERROR(INDEX(Assignments,SMALL(IF(Hmwk17=$G4,ROW(Assignments)-MIN(ROW(Assignments))+1),COLUMNS($E$5:G7))),"")</f>
        <v/>
      </c>
      <c r="K4" s="51" t="str">
        <f t="array" ref="K4">IFERROR(INDEX(Assignments,SMALL(IF(Hmwk17=$G4,ROW(Assignments)-MIN(ROW(Assignments))+1),COLUMNS($E$5:H7))),"")</f>
        <v/>
      </c>
      <c r="L4" s="51" t="str">
        <f t="array" ref="L4">IFERROR(INDEX(Assignments,SMALL(IF(Hmwk17=$G4,ROW(Assignments)-MIN(ROW(Assignments))+1),COLUMNS($E$5:I7))),"")</f>
        <v/>
      </c>
      <c r="M4" s="53" t="str">
        <f t="shared" si="1"/>
        <v>Watt's Law, Ohm's Wheel</v>
      </c>
    </row>
    <row r="5" spans="1:13" x14ac:dyDescent="0.2">
      <c r="A5" s="42"/>
      <c r="B5" s="42">
        <v>3</v>
      </c>
      <c r="C5" s="54" t="s">
        <v>259</v>
      </c>
      <c r="D5" s="55"/>
      <c r="E5" s="51" t="str">
        <f t="shared" si="0"/>
        <v>Watt's Law</v>
      </c>
      <c r="G5" s="52">
        <v>4</v>
      </c>
      <c r="H5" s="51" t="str">
        <f t="array" ref="H5">IFERROR(INDEX(Assignments,SMALL(IF(Hmwk17=$G5,ROW(Assignments)-MIN(ROW(Assignments))+1),COLUMNS($E$5:E9))),"")</f>
        <v>Series Circuits</v>
      </c>
      <c r="I5" s="51" t="str">
        <f t="array" ref="I5">IFERROR(INDEX(Assignments,SMALL(IF(Hmwk17=$G5,ROW(Assignments)-MIN(ROW(Assignments))+1),COLUMNS($E$5:F8))),"")</f>
        <v>More Series Circuits</v>
      </c>
      <c r="J5" s="51" t="str">
        <f t="array" ref="J5">IFERROR(INDEX(Assignments,SMALL(IF(Hmwk17=$G5,ROW(Assignments)-MIN(ROW(Assignments))+1),COLUMNS($E$5:G8))),"")</f>
        <v/>
      </c>
      <c r="K5" s="51" t="str">
        <f t="array" ref="K5">IFERROR(INDEX(Assignments,SMALL(IF(Hmwk17=$G5,ROW(Assignments)-MIN(ROW(Assignments))+1),COLUMNS($E$5:H8))),"")</f>
        <v/>
      </c>
      <c r="L5" s="51" t="str">
        <f t="array" ref="L5">IFERROR(INDEX(Assignments,SMALL(IF(Hmwk17=$G5,ROW(Assignments)-MIN(ROW(Assignments))+1),COLUMNS($E$5:I8))),"")</f>
        <v/>
      </c>
      <c r="M5" s="53" t="str">
        <f t="shared" si="1"/>
        <v>Series Circuits, More Series Circuits</v>
      </c>
    </row>
    <row r="6" spans="1:13" x14ac:dyDescent="0.2">
      <c r="A6" s="42"/>
      <c r="B6" s="42">
        <v>3</v>
      </c>
      <c r="C6" s="54" t="s">
        <v>274</v>
      </c>
      <c r="D6" s="83"/>
      <c r="E6" s="51" t="str">
        <f t="shared" si="0"/>
        <v>Ohm's Wheel</v>
      </c>
      <c r="G6" s="52">
        <v>5</v>
      </c>
      <c r="H6" s="51" t="str">
        <f t="array" ref="H6">IFERROR(INDEX(Assignments,SMALL(IF(Hmwk17=$G6,ROW(Assignments)-MIN(ROW(Assignments))+1),COLUMNS($E$5:E10))),"")</f>
        <v>Voltage Referencing</v>
      </c>
      <c r="I6" s="51" t="str">
        <f t="array" ref="I6">IFERROR(INDEX(Assignments,SMALL(IF(Hmwk17=$G6,ROW(Assignments)-MIN(ROW(Assignments))+1),COLUMNS($E$5:F9))),"")</f>
        <v>Parallel Circuits</v>
      </c>
      <c r="J6" s="51" t="str">
        <f t="array" ref="J6">IFERROR(INDEX(Assignments,SMALL(IF(Hmwk17=$G6,ROW(Assignments)-MIN(ROW(Assignments))+1),COLUMNS($E$5:G9))),"")</f>
        <v>Kirchhoff's Current Law</v>
      </c>
      <c r="K6" s="51" t="str">
        <f t="array" ref="K6">IFERROR(INDEX(Assignments,SMALL(IF(Hmwk17=$G6,ROW(Assignments)-MIN(ROW(Assignments))+1),COLUMNS($E$5:H9))),"")</f>
        <v>More Parallel Circuits</v>
      </c>
      <c r="L6" s="51" t="str">
        <f t="array" ref="L6">IFERROR(INDEX(Assignments,SMALL(IF(Hmwk17=$G6,ROW(Assignments)-MIN(ROW(Assignments))+1),COLUMNS($E$5:I9))),"")</f>
        <v/>
      </c>
      <c r="M6" s="53" t="str">
        <f t="shared" si="1"/>
        <v>Voltage Referencing, Parallel Circuits, Kirchhoff's Current Law, More Parallel Circuits</v>
      </c>
    </row>
    <row r="7" spans="1:13" x14ac:dyDescent="0.2">
      <c r="A7" s="42"/>
      <c r="B7" s="42">
        <v>4</v>
      </c>
      <c r="C7" s="54" t="s">
        <v>260</v>
      </c>
      <c r="D7" s="55"/>
      <c r="E7" s="51" t="str">
        <f t="shared" si="0"/>
        <v>Series Circuits</v>
      </c>
      <c r="G7" s="52">
        <v>6</v>
      </c>
      <c r="H7" s="51" t="str">
        <f t="array" ref="H7">IFERROR(INDEX(Assignments,SMALL(IF(Hmwk17=$G7,ROW(Assignments)-MIN(ROW(Assignments))+1),COLUMNS($E$5:E11))),"")</f>
        <v>Series-Parallel Circuits</v>
      </c>
      <c r="I7" s="51" t="str">
        <f t="array" ref="I7">IFERROR(INDEX(Assignments,SMALL(IF(Hmwk17=$G7,ROW(Assignments)-MIN(ROW(Assignments))+1),COLUMNS($E$5:F10))),"")</f>
        <v>Parallel-Series Circuits</v>
      </c>
      <c r="J7" s="51" t="str">
        <f t="array" ref="J7">IFERROR(INDEX(Assignments,SMALL(IF(Hmwk17=$G7,ROW(Assignments)-MIN(ROW(Assignments))+1),COLUMNS($E$5:G10))),"")</f>
        <v>Combination Circuits</v>
      </c>
      <c r="K7" s="51" t="str">
        <f t="array" ref="K7">IFERROR(INDEX(Assignments,SMALL(IF(Hmwk17=$G7,ROW(Assignments)-MIN(ROW(Assignments))+1),COLUMNS($E$5:H10))),"")</f>
        <v/>
      </c>
      <c r="L7" s="51" t="str">
        <f t="array" ref="L7">IFERROR(INDEX(Assignments,SMALL(IF(Hmwk17=$G7,ROW(Assignments)-MIN(ROW(Assignments))+1),COLUMNS($E$5:I10))),"")</f>
        <v/>
      </c>
      <c r="M7" s="53" t="str">
        <f t="shared" si="1"/>
        <v>Series-Parallel Circuits, Parallel-Series Circuits, Combination Circuits</v>
      </c>
    </row>
    <row r="8" spans="1:13" x14ac:dyDescent="0.2">
      <c r="A8" s="42"/>
      <c r="B8" s="42">
        <v>4</v>
      </c>
      <c r="C8" s="54" t="s">
        <v>275</v>
      </c>
      <c r="D8" s="55"/>
      <c r="E8" s="51" t="str">
        <f t="shared" si="0"/>
        <v>More Series Circuits</v>
      </c>
      <c r="G8" s="52">
        <v>7</v>
      </c>
      <c r="H8" s="51" t="str">
        <f t="array" ref="H8">IFERROR(INDEX(Assignments,SMALL(IF(Hmwk17=$G8,ROW(Assignments)-MIN(ROW(Assignments))+1),COLUMNS($E$5:E12))),"")</f>
        <v>Voltage Dividers</v>
      </c>
      <c r="I8" s="51" t="str">
        <f t="array" ref="I8">IFERROR(INDEX(Assignments,SMALL(IF(Hmwk17=$G8,ROW(Assignments)-MIN(ROW(Assignments))+1),COLUMNS($E$5:F11))),"")</f>
        <v>Loaded Voltage Dividers</v>
      </c>
      <c r="J8" s="51" t="str">
        <f t="array" ref="J8">IFERROR(INDEX(Assignments,SMALL(IF(Hmwk17=$G8,ROW(Assignments)-MIN(ROW(Assignments))+1),COLUMNS($E$5:G11))),"")</f>
        <v>More Loaded Voltage Dividers</v>
      </c>
      <c r="K8" s="51" t="str">
        <f t="array" ref="K8">IFERROR(INDEX(Assignments,SMALL(IF(Hmwk17=$G8,ROW(Assignments)-MIN(ROW(Assignments))+1),COLUMNS($E$5:H11))),"")</f>
        <v/>
      </c>
      <c r="L8" s="51" t="str">
        <f t="array" ref="L8">IFERROR(INDEX(Assignments,SMALL(IF(Hmwk17=$G8,ROW(Assignments)-MIN(ROW(Assignments))+1),COLUMNS($E$5:I11))),"")</f>
        <v/>
      </c>
      <c r="M8" s="53" t="str">
        <f t="shared" si="1"/>
        <v>Voltage Dividers, Loaded Voltage Dividers, More Loaded Voltage Dividers</v>
      </c>
    </row>
    <row r="9" spans="1:13" x14ac:dyDescent="0.2">
      <c r="A9" s="42"/>
      <c r="B9" s="42">
        <v>5</v>
      </c>
      <c r="C9" s="54" t="s">
        <v>277</v>
      </c>
      <c r="D9" s="55"/>
      <c r="E9" s="51" t="str">
        <f t="shared" si="0"/>
        <v>Voltage Referencing</v>
      </c>
      <c r="G9" s="52">
        <v>8</v>
      </c>
      <c r="H9" s="51" t="str">
        <f t="array" ref="H9">IFERROR(INDEX(Assignments,SMALL(IF(Hmwk17=$G9,ROW(Assignments)-MIN(ROW(Assignments))+1),COLUMNS($E$5:E13))),"")</f>
        <v>Internal Resistance</v>
      </c>
      <c r="I9" s="51" t="str">
        <f t="array" ref="I9">IFERROR(INDEX(Assignments,SMALL(IF(Hmwk17=$G9,ROW(Assignments)-MIN(ROW(Assignments))+1),COLUMNS($E$5:F12))),"")</f>
        <v>Wheatstone Bridge</v>
      </c>
      <c r="J9" s="51" t="str">
        <f t="array" ref="J9">IFERROR(INDEX(Assignments,SMALL(IF(Hmwk17=$G9,ROW(Assignments)-MIN(ROW(Assignments))+1),COLUMNS($E$5:G12))),"")</f>
        <v>More Wheatstone Bridge</v>
      </c>
      <c r="K9" s="51" t="str">
        <f t="array" ref="K9">IFERROR(INDEX(Assignments,SMALL(IF(Hmwk17=$G9,ROW(Assignments)-MIN(ROW(Assignments))+1),COLUMNS($E$5:H12))),"")</f>
        <v/>
      </c>
      <c r="L9" s="51" t="str">
        <f t="array" ref="L9">IFERROR(INDEX(Assignments,SMALL(IF(Hmwk17=$G9,ROW(Assignments)-MIN(ROW(Assignments))+1),COLUMNS($E$5:I12))),"")</f>
        <v/>
      </c>
      <c r="M9" s="53" t="str">
        <f t="shared" si="1"/>
        <v>Internal Resistance, Wheatstone Bridge, More Wheatstone Bridge</v>
      </c>
    </row>
    <row r="10" spans="1:13" x14ac:dyDescent="0.2">
      <c r="A10" s="42"/>
      <c r="B10" s="42">
        <v>5</v>
      </c>
      <c r="C10" s="54" t="s">
        <v>262</v>
      </c>
      <c r="D10" s="55"/>
      <c r="E10" s="51" t="str">
        <f t="shared" si="0"/>
        <v>Parallel Circuits</v>
      </c>
      <c r="G10" s="52">
        <v>9</v>
      </c>
      <c r="H10" s="51" t="str">
        <f t="array" ref="H10">IFERROR(INDEX(Assignments,SMALL(IF(Hmwk17=$G10,ROW(Assignments)-MIN(ROW(Assignments))+1),COLUMNS($E$5:E14))),"")</f>
        <v>Electromagnetism</v>
      </c>
      <c r="I10" s="51" t="str">
        <f t="array" ref="I10">IFERROR(INDEX(Assignments,SMALL(IF(Hmwk17=$G10,ROW(Assignments)-MIN(ROW(Assignments))+1),COLUMNS($E$5:F13))),"")</f>
        <v>Flemming's Right Hand Rule</v>
      </c>
      <c r="J10" s="51" t="str">
        <f t="array" ref="J10">IFERROR(INDEX(Assignments,SMALL(IF(Hmwk17=$G10,ROW(Assignments)-MIN(ROW(Assignments))+1),COLUMNS($E$5:G13))),"")</f>
        <v>Generator Effect</v>
      </c>
      <c r="K10" s="51" t="str">
        <f t="array" ref="K10">IFERROR(INDEX(Assignments,SMALL(IF(Hmwk17=$G10,ROW(Assignments)-MIN(ROW(Assignments))+1),COLUMNS($E$5:H13))),"")</f>
        <v/>
      </c>
      <c r="L10" s="51" t="str">
        <f t="array" ref="L10">IFERROR(INDEX(Assignments,SMALL(IF(Hmwk17=$G10,ROW(Assignments)-MIN(ROW(Assignments))+1),COLUMNS($E$5:I13))),"")</f>
        <v/>
      </c>
      <c r="M10" s="53" t="str">
        <f t="shared" si="1"/>
        <v>Electromagnetism, Flemming's Right Hand Rule, Generator Effect</v>
      </c>
    </row>
    <row r="11" spans="1:13" x14ac:dyDescent="0.2">
      <c r="A11" s="42"/>
      <c r="B11" s="42">
        <v>5</v>
      </c>
      <c r="C11" s="54" t="s">
        <v>278</v>
      </c>
      <c r="D11" s="83"/>
      <c r="E11" s="51" t="str">
        <f t="shared" si="0"/>
        <v>Kirchhoff's Current Law</v>
      </c>
      <c r="G11" s="52">
        <v>10</v>
      </c>
      <c r="H11" s="51" t="str">
        <f t="array" ref="H11">IFERROR(INDEX(Assignments,SMALL(IF(Hmwk17=$G11,ROW(Assignments)-MIN(ROW(Assignments))+1),COLUMNS($E$5:E15))),"")</f>
        <v>Trigonometry</v>
      </c>
      <c r="I11" s="51" t="str">
        <f t="array" ref="I11">IFERROR(INDEX(Assignments,SMALL(IF(Hmwk17=$G11,ROW(Assignments)-MIN(ROW(Assignments))+1),COLUMNS($E$5:F14))),"")</f>
        <v/>
      </c>
      <c r="J11" s="51" t="str">
        <f t="array" ref="J11">IFERROR(INDEX(Assignments,SMALL(IF(Hmwk17=$G11,ROW(Assignments)-MIN(ROW(Assignments))+1),COLUMNS($E$5:G14))),"")</f>
        <v/>
      </c>
      <c r="K11" s="51" t="str">
        <f t="array" ref="K11">IFERROR(INDEX(Assignments,SMALL(IF(Hmwk17=$G11,ROW(Assignments)-MIN(ROW(Assignments))+1),COLUMNS($E$5:H14))),"")</f>
        <v/>
      </c>
      <c r="L11" s="51" t="str">
        <f t="array" ref="L11">IFERROR(INDEX(Assignments,SMALL(IF(Hmwk17=$G11,ROW(Assignments)-MIN(ROW(Assignments))+1),COLUMNS($E$5:I14))),"")</f>
        <v/>
      </c>
      <c r="M11" s="53" t="str">
        <f t="shared" si="1"/>
        <v>Trigonometry</v>
      </c>
    </row>
    <row r="12" spans="1:13" x14ac:dyDescent="0.2">
      <c r="A12" s="42"/>
      <c r="B12" s="42">
        <v>5</v>
      </c>
      <c r="C12" s="54" t="s">
        <v>276</v>
      </c>
      <c r="D12" s="55"/>
      <c r="E12" s="51" t="str">
        <f t="shared" si="0"/>
        <v>More Parallel Circuits</v>
      </c>
      <c r="G12" s="52">
        <v>11</v>
      </c>
      <c r="H12" s="51" t="str">
        <f t="array" ref="H12">IFERROR(INDEX(Assignments,SMALL(IF(Hmwk17=$G12,ROW(Assignments)-MIN(ROW(Assignments))+1),COLUMNS($E$5:E16))),"")</f>
        <v>AC Measurement</v>
      </c>
      <c r="I12" s="51" t="str">
        <f t="array" ref="I12">IFERROR(INDEX(Assignments,SMALL(IF(Hmwk17=$G12,ROW(Assignments)-MIN(ROW(Assignments))+1),COLUMNS($E$5:F15))),"")</f>
        <v/>
      </c>
      <c r="J12" s="51" t="str">
        <f t="array" ref="J12">IFERROR(INDEX(Assignments,SMALL(IF(Hmwk17=$G12,ROW(Assignments)-MIN(ROW(Assignments))+1),COLUMNS($E$5:G15))),"")</f>
        <v/>
      </c>
      <c r="K12" s="51" t="str">
        <f t="array" ref="K12">IFERROR(INDEX(Assignments,SMALL(IF(Hmwk17=$G12,ROW(Assignments)-MIN(ROW(Assignments))+1),COLUMNS($E$5:H15))),"")</f>
        <v/>
      </c>
      <c r="L12" s="51" t="str">
        <f t="array" ref="L12">IFERROR(INDEX(Assignments,SMALL(IF(Hmwk17=$G12,ROW(Assignments)-MIN(ROW(Assignments))+1),COLUMNS($E$5:I15))),"")</f>
        <v/>
      </c>
      <c r="M12" s="53" t="str">
        <f t="shared" si="1"/>
        <v>AC Measurement</v>
      </c>
    </row>
    <row r="13" spans="1:13" x14ac:dyDescent="0.2">
      <c r="A13" s="42"/>
      <c r="B13" s="42">
        <v>6</v>
      </c>
      <c r="C13" s="54" t="s">
        <v>279</v>
      </c>
      <c r="D13" s="55"/>
      <c r="E13" s="51" t="str">
        <f t="shared" si="0"/>
        <v>Series-Parallel Circuits</v>
      </c>
      <c r="G13" s="52">
        <v>12</v>
      </c>
      <c r="H13" s="51" t="str">
        <f t="array" ref="H13">IFERROR(INDEX(Assignments,SMALL(IF(Hmwk17=$G13,ROW(Assignments)-MIN(ROW(Assignments))+1),COLUMNS($E$5:E17))),"")</f>
        <v>Transformers</v>
      </c>
      <c r="I13" s="51" t="str">
        <f t="array" ref="I13">IFERROR(INDEX(Assignments,SMALL(IF(Hmwk17=$G13,ROW(Assignments)-MIN(ROW(Assignments))+1),COLUMNS($E$5:F16))),"")</f>
        <v>Transformer Efficiency</v>
      </c>
      <c r="J13" s="51" t="str">
        <f t="array" ref="J13">IFERROR(INDEX(Assignments,SMALL(IF(Hmwk17=$G13,ROW(Assignments)-MIN(ROW(Assignments))+1),COLUMNS($E$5:G16))),"")</f>
        <v/>
      </c>
      <c r="K13" s="51" t="str">
        <f t="array" ref="K13">IFERROR(INDEX(Assignments,SMALL(IF(Hmwk17=$G13,ROW(Assignments)-MIN(ROW(Assignments))+1),COLUMNS($E$5:H16))),"")</f>
        <v/>
      </c>
      <c r="L13" s="51" t="str">
        <f t="array" ref="L13">IFERROR(INDEX(Assignments,SMALL(IF(Hmwk17=$G13,ROW(Assignments)-MIN(ROW(Assignments))+1),COLUMNS($E$5:I16))),"")</f>
        <v/>
      </c>
      <c r="M13" s="53" t="str">
        <f t="shared" si="1"/>
        <v>Transformers, Transformer Efficiency</v>
      </c>
    </row>
    <row r="14" spans="1:13" x14ac:dyDescent="0.2">
      <c r="A14" s="42"/>
      <c r="B14" s="42">
        <v>6</v>
      </c>
      <c r="C14" s="54" t="s">
        <v>280</v>
      </c>
      <c r="D14" s="55"/>
      <c r="E14" s="51" t="str">
        <f t="shared" si="0"/>
        <v>Parallel-Series Circuits</v>
      </c>
      <c r="G14" s="52">
        <v>13</v>
      </c>
      <c r="H14" s="51" t="str">
        <f t="array" ref="H14">IFERROR(INDEX(Assignments,SMALL(IF(Hmwk17=$G14,ROW(Assignments)-MIN(ROW(Assignments))+1),COLUMNS($E$5:E18))),"")</f>
        <v>Inductive Reactance</v>
      </c>
      <c r="I14" s="51" t="str">
        <f t="array" ref="I14">IFERROR(INDEX(Assignments,SMALL(IF(Hmwk17=$G14,ROW(Assignments)-MIN(ROW(Assignments))+1),COLUMNS($E$5:F17))),"")</f>
        <v>Impedance Triangle</v>
      </c>
      <c r="J14" s="51" t="str">
        <f t="array" ref="J14">IFERROR(INDEX(Assignments,SMALL(IF(Hmwk17=$G14,ROW(Assignments)-MIN(ROW(Assignments))+1),COLUMNS($E$5:G17))),"")</f>
        <v/>
      </c>
      <c r="K14" s="51" t="str">
        <f t="array" ref="K14">IFERROR(INDEX(Assignments,SMALL(IF(Hmwk17=$G14,ROW(Assignments)-MIN(ROW(Assignments))+1),COLUMNS($E$5:H17))),"")</f>
        <v/>
      </c>
      <c r="L14" s="51" t="str">
        <f t="array" ref="L14">IFERROR(INDEX(Assignments,SMALL(IF(Hmwk17=$G14,ROW(Assignments)-MIN(ROW(Assignments))+1),COLUMNS($E$5:I17))),"")</f>
        <v/>
      </c>
      <c r="M14" s="53" t="str">
        <f t="shared" si="1"/>
        <v>Inductive Reactance, Impedance Triangle</v>
      </c>
    </row>
    <row r="15" spans="1:13" x14ac:dyDescent="0.2">
      <c r="A15" s="42"/>
      <c r="B15" s="42">
        <v>6</v>
      </c>
      <c r="C15" s="54" t="s">
        <v>264</v>
      </c>
      <c r="D15" s="55"/>
      <c r="E15" s="51" t="str">
        <f t="shared" si="0"/>
        <v>Combination Circuits</v>
      </c>
      <c r="G15" s="52">
        <v>14</v>
      </c>
      <c r="H15" s="51" t="str">
        <f t="array" ref="H15">IFERROR(INDEX(Assignments,SMALL(IF(Hmwk17=$G15,ROW(Assignments)-MIN(ROW(Assignments))+1),COLUMNS($E$5:E19))),"")</f>
        <v>Power Triangle</v>
      </c>
      <c r="I15" s="51" t="str">
        <f t="array" ref="I15">IFERROR(INDEX(Assignments,SMALL(IF(Hmwk17=$G15,ROW(Assignments)-MIN(ROW(Assignments))+1),COLUMNS($E$5:F18))),"")</f>
        <v/>
      </c>
      <c r="J15" s="51" t="str">
        <f t="array" ref="J15">IFERROR(INDEX(Assignments,SMALL(IF(Hmwk17=$G15,ROW(Assignments)-MIN(ROW(Assignments))+1),COLUMNS($E$5:G18))),"")</f>
        <v/>
      </c>
      <c r="K15" s="51" t="str">
        <f t="array" ref="K15">IFERROR(INDEX(Assignments,SMALL(IF(Hmwk17=$G15,ROW(Assignments)-MIN(ROW(Assignments))+1),COLUMNS($E$5:H18))),"")</f>
        <v/>
      </c>
      <c r="L15" s="51" t="str">
        <f t="array" ref="L15">IFERROR(INDEX(Assignments,SMALL(IF(Hmwk17=$G15,ROW(Assignments)-MIN(ROW(Assignments))+1),COLUMNS($E$5:I18))),"")</f>
        <v/>
      </c>
      <c r="M15" s="53" t="str">
        <f t="shared" si="1"/>
        <v>Power Triangle</v>
      </c>
    </row>
    <row r="16" spans="1:13" x14ac:dyDescent="0.2">
      <c r="A16" s="42"/>
      <c r="B16" s="42">
        <v>7</v>
      </c>
      <c r="C16" s="54" t="s">
        <v>200</v>
      </c>
      <c r="D16" s="55"/>
      <c r="E16" s="51" t="str">
        <f t="shared" si="0"/>
        <v>Voltage Dividers</v>
      </c>
      <c r="G16" s="52">
        <v>15</v>
      </c>
      <c r="H16" s="51" t="str">
        <f t="array" ref="H16">IFERROR(INDEX(Assignments,SMALL(IF(Hmwk17=$G16,ROW(Assignments)-MIN(ROW(Assignments))+1),COLUMNS($E$5:E20))),"")</f>
        <v>RL Series Circuits</v>
      </c>
      <c r="I16" s="51" t="str">
        <f t="array" ref="I16">IFERROR(INDEX(Assignments,SMALL(IF(Hmwk17=$G16,ROW(Assignments)-MIN(ROW(Assignments))+1),COLUMNS($E$5:F19))),"")</f>
        <v>RL Parallel Circuits</v>
      </c>
      <c r="J16" s="51" t="str">
        <f t="array" ref="J16">IFERROR(INDEX(Assignments,SMALL(IF(Hmwk17=$G16,ROW(Assignments)-MIN(ROW(Assignments))+1),COLUMNS($E$5:G19))),"")</f>
        <v/>
      </c>
      <c r="K16" s="51" t="str">
        <f t="array" ref="K16">IFERROR(INDEX(Assignments,SMALL(IF(Hmwk17=$G16,ROW(Assignments)-MIN(ROW(Assignments))+1),COLUMNS($E$5:H19))),"")</f>
        <v/>
      </c>
      <c r="L16" s="51" t="str">
        <f t="array" ref="L16">IFERROR(INDEX(Assignments,SMALL(IF(Hmwk17=$G16,ROW(Assignments)-MIN(ROW(Assignments))+1),COLUMNS($E$5:I19))),"")</f>
        <v/>
      </c>
      <c r="M16" s="53" t="str">
        <f t="shared" si="1"/>
        <v>RL Series Circuits, RL Parallel Circuits</v>
      </c>
    </row>
    <row r="17" spans="1:13" x14ac:dyDescent="0.2">
      <c r="A17" s="42"/>
      <c r="B17" s="42">
        <v>7</v>
      </c>
      <c r="C17" s="54" t="s">
        <v>281</v>
      </c>
      <c r="D17" s="55"/>
      <c r="E17" s="51" t="str">
        <f t="shared" si="0"/>
        <v>Loaded Voltage Dividers</v>
      </c>
      <c r="G17" s="52">
        <v>16</v>
      </c>
      <c r="H17" s="51" t="str">
        <f t="array" ref="H17">IFERROR(INDEX(Assignments,SMALL(IF(Hmwk17=$G17,ROW(Assignments)-MIN(ROW(Assignments))+1),COLUMNS($E$5:E21))),"")</f>
        <v>RC Series Circuits</v>
      </c>
      <c r="I17" s="51" t="str">
        <f t="array" ref="I17">IFERROR(INDEX(Assignments,SMALL(IF(Hmwk17=$G17,ROW(Assignments)-MIN(ROW(Assignments))+1),COLUMNS($E$5:F20))),"")</f>
        <v>RC Parallel Circuits</v>
      </c>
      <c r="J17" s="51" t="str">
        <f t="array" ref="J17">IFERROR(INDEX(Assignments,SMALL(IF(Hmwk17=$G17,ROW(Assignments)-MIN(ROW(Assignments))+1),COLUMNS($E$5:G20))),"")</f>
        <v/>
      </c>
      <c r="K17" s="51" t="str">
        <f t="array" ref="K17">IFERROR(INDEX(Assignments,SMALL(IF(Hmwk17=$G17,ROW(Assignments)-MIN(ROW(Assignments))+1),COLUMNS($E$5:H20))),"")</f>
        <v/>
      </c>
      <c r="L17" s="51" t="str">
        <f t="array" ref="L17">IFERROR(INDEX(Assignments,SMALL(IF(Hmwk17=$G17,ROW(Assignments)-MIN(ROW(Assignments))+1),COLUMNS($E$5:I20))),"")</f>
        <v/>
      </c>
      <c r="M17" s="53" t="str">
        <f t="shared" si="1"/>
        <v>RC Series Circuits, RC Parallel Circuits</v>
      </c>
    </row>
    <row r="18" spans="1:13" x14ac:dyDescent="0.2">
      <c r="A18" s="42"/>
      <c r="B18" s="42">
        <v>7</v>
      </c>
      <c r="C18" s="54" t="s">
        <v>282</v>
      </c>
      <c r="D18" s="55"/>
      <c r="E18" s="51" t="str">
        <f t="shared" si="0"/>
        <v>More Loaded Voltage Dividers</v>
      </c>
      <c r="G18" s="52">
        <v>17</v>
      </c>
      <c r="H18" s="51" t="str">
        <f t="array" ref="H18">IFERROR(INDEX(Assignments,SMALL(IF(Hmwk17=$G18,ROW(Assignments)-MIN(ROW(Assignments))+1),COLUMNS($E$5:E22))),"")</f>
        <v>RLC Series Circuits</v>
      </c>
      <c r="I18" s="51" t="str">
        <f t="array" ref="I18">IFERROR(INDEX(Assignments,SMALL(IF(Hmwk17=$G18,ROW(Assignments)-MIN(ROW(Assignments))+1),COLUMNS($E$5:F21))),"")</f>
        <v>RLC Parallel Circuits</v>
      </c>
      <c r="J18" s="51" t="str">
        <f t="array" ref="J18">IFERROR(INDEX(Assignments,SMALL(IF(Hmwk17=$G18,ROW(Assignments)-MIN(ROW(Assignments))+1),COLUMNS($E$5:G21))),"")</f>
        <v/>
      </c>
      <c r="K18" s="51" t="str">
        <f t="array" ref="K18">IFERROR(INDEX(Assignments,SMALL(IF(Hmwk17=$G18,ROW(Assignments)-MIN(ROW(Assignments))+1),COLUMNS($E$5:H21))),"")</f>
        <v/>
      </c>
      <c r="L18" s="51" t="str">
        <f t="array" ref="L18">IFERROR(INDEX(Assignments,SMALL(IF(Hmwk17=$G18,ROW(Assignments)-MIN(ROW(Assignments))+1),COLUMNS($E$5:I21))),"")</f>
        <v/>
      </c>
      <c r="M18" s="53" t="str">
        <f t="shared" si="1"/>
        <v>RLC Series Circuits, RLC Parallel Circuits</v>
      </c>
    </row>
    <row r="19" spans="1:13" x14ac:dyDescent="0.2">
      <c r="A19" s="42"/>
      <c r="B19" s="42">
        <v>8</v>
      </c>
      <c r="C19" s="54" t="s">
        <v>283</v>
      </c>
      <c r="D19" s="55"/>
      <c r="E19" s="51" t="str">
        <f t="shared" si="0"/>
        <v>Internal Resistance</v>
      </c>
    </row>
    <row r="20" spans="1:13" x14ac:dyDescent="0.2">
      <c r="A20" s="42"/>
      <c r="B20" s="42">
        <v>8</v>
      </c>
      <c r="C20" s="54" t="s">
        <v>265</v>
      </c>
      <c r="D20" s="83"/>
      <c r="E20" s="51" t="str">
        <f t="shared" si="0"/>
        <v>Wheatstone Bridge</v>
      </c>
      <c r="H20" s="102" t="s">
        <v>61</v>
      </c>
      <c r="I20" s="102"/>
      <c r="J20" s="102"/>
      <c r="K20" s="102"/>
      <c r="L20" s="102"/>
      <c r="M20" s="47" t="s">
        <v>64</v>
      </c>
    </row>
    <row r="21" spans="1:13" x14ac:dyDescent="0.2">
      <c r="A21" s="42"/>
      <c r="B21" s="42">
        <v>8</v>
      </c>
      <c r="C21" s="54" t="s">
        <v>284</v>
      </c>
      <c r="D21" s="55"/>
      <c r="E21" s="51" t="str">
        <f t="shared" si="0"/>
        <v>More Wheatstone Bridge</v>
      </c>
      <c r="G21" s="52">
        <v>1</v>
      </c>
      <c r="H21" s="51" t="str">
        <f t="array" ref="H21">IFERROR(INDEX(Assignments,SMALL(IF(Hmwk11=$G21,ROW(Assignments)-MIN(ROW(Assignments))+1),COLUMNS($E$5:E5))),"")</f>
        <v/>
      </c>
      <c r="I21" s="51" t="str">
        <f t="array" ref="I21">IFERROR(INDEX(Assignments,SMALL(IF(Hmwk11=$G21,ROW(Assignments)-MIN(ROW(Assignments))+1),COLUMNS($E$5:F5))),"")</f>
        <v/>
      </c>
      <c r="J21" s="51" t="str">
        <f t="array" ref="J21">IFERROR(INDEX(Assignments,SMALL(IF(Hmwk11=$G21,ROW(Assignments)-MIN(ROW(Assignments))+1),COLUMNS($E$5:G5))),"")</f>
        <v/>
      </c>
      <c r="K21" s="51" t="str">
        <f t="array" ref="K21">IFERROR(INDEX(Assignments,SMALL(IF(Hmwk11=$G21,ROW(Assignments)-MIN(ROW(Assignments))+1),COLUMNS($E$5:H5))),"")</f>
        <v/>
      </c>
      <c r="L21" s="51" t="str">
        <f t="array" ref="L21">IFERROR(INDEX(Assignments,SMALL(IF(Hmwk11=$G21,ROW(Assignments)-MIN(ROW(Assignments))+1),COLUMNS($E$5:I5))),"")</f>
        <v/>
      </c>
      <c r="M21" s="53" t="str">
        <f t="shared" ref="M21:M31" si="2">IF(H21&lt;&gt;"",H21,"")&amp;IF(I21&lt;&gt;"",", "&amp;I21,"")&amp;IF(J21&lt;&gt;"",", "&amp;J21,"")&amp;IF(K21&lt;&gt;"",", "&amp;K21,"")&amp;IF(L21&lt;&gt;"",", "&amp;L21,"")</f>
        <v/>
      </c>
    </row>
    <row r="22" spans="1:13" x14ac:dyDescent="0.2">
      <c r="A22" s="42"/>
      <c r="B22" s="42">
        <v>9</v>
      </c>
      <c r="C22" s="54" t="s">
        <v>266</v>
      </c>
      <c r="D22" s="55"/>
      <c r="E22" s="51" t="str">
        <f t="shared" si="0"/>
        <v>Electromagnetism</v>
      </c>
      <c r="G22" s="52">
        <v>2</v>
      </c>
      <c r="H22" s="51" t="str">
        <f t="array" ref="H22">IFERROR(INDEX(Assignments,SMALL(IF(Hmwk11=$G22,ROW(Assignments)-MIN(ROW(Assignments))+1),COLUMNS($E$5:E6))),"")</f>
        <v/>
      </c>
      <c r="I22" s="51" t="str">
        <f t="array" ref="I22">IFERROR(INDEX(Assignments,SMALL(IF(Hmwk11=$G22,ROW(Assignments)-MIN(ROW(Assignments))+1),COLUMNS($E$5:F6))),"")</f>
        <v/>
      </c>
      <c r="J22" s="51" t="str">
        <f t="array" ref="J22">IFERROR(INDEX(Assignments,SMALL(IF(Hmwk11=$G22,ROW(Assignments)-MIN(ROW(Assignments))+1),COLUMNS($E$5:G6))),"")</f>
        <v/>
      </c>
      <c r="K22" s="51" t="str">
        <f t="array" ref="K22">IFERROR(INDEX(Assignments,SMALL(IF(Hmwk11=$G22,ROW(Assignments)-MIN(ROW(Assignments))+1),COLUMNS($E$5:H6))),"")</f>
        <v/>
      </c>
      <c r="L22" s="51" t="str">
        <f t="array" ref="L22">IFERROR(INDEX(Assignments,SMALL(IF(Hmwk11=$G22,ROW(Assignments)-MIN(ROW(Assignments))+1),COLUMNS($E$5:I6))),"")</f>
        <v/>
      </c>
      <c r="M22" s="53" t="str">
        <f t="shared" si="2"/>
        <v/>
      </c>
    </row>
    <row r="23" spans="1:13" x14ac:dyDescent="0.2">
      <c r="A23" s="42"/>
      <c r="B23" s="42">
        <v>9</v>
      </c>
      <c r="C23" s="54" t="s">
        <v>285</v>
      </c>
      <c r="D23" s="55"/>
      <c r="E23" s="51" t="str">
        <f t="shared" si="0"/>
        <v>Flemming's Right Hand Rule</v>
      </c>
      <c r="G23" s="52">
        <v>3</v>
      </c>
      <c r="H23" s="51" t="str">
        <f t="array" ref="H23">IFERROR(INDEX(Assignments,SMALL(IF(Hmwk11=$G23,ROW(Assignments)-MIN(ROW(Assignments))+1),COLUMNS($E$5:E8))),"")</f>
        <v/>
      </c>
      <c r="I23" s="51" t="str">
        <f t="array" ref="I23">IFERROR(INDEX(Assignments,SMALL(IF(Hmwk11=$G23,ROW(Assignments)-MIN(ROW(Assignments))+1),COLUMNS($E$5:F7))),"")</f>
        <v/>
      </c>
      <c r="J23" s="51" t="str">
        <f t="array" ref="J23">IFERROR(INDEX(Assignments,SMALL(IF(Hmwk11=$G23,ROW(Assignments)-MIN(ROW(Assignments))+1),COLUMNS($E$5:G7))),"")</f>
        <v/>
      </c>
      <c r="K23" s="51" t="str">
        <f t="array" ref="K23">IFERROR(INDEX(Assignments,SMALL(IF(Hmwk11=$G23,ROW(Assignments)-MIN(ROW(Assignments))+1),COLUMNS($E$5:H7))),"")</f>
        <v/>
      </c>
      <c r="L23" s="51" t="str">
        <f t="array" ref="L23">IFERROR(INDEX(Assignments,SMALL(IF(Hmwk11=$G23,ROW(Assignments)-MIN(ROW(Assignments))+1),COLUMNS($E$5:I7))),"")</f>
        <v/>
      </c>
      <c r="M23" s="53" t="str">
        <f t="shared" si="2"/>
        <v/>
      </c>
    </row>
    <row r="24" spans="1:13" x14ac:dyDescent="0.2">
      <c r="A24" s="42"/>
      <c r="B24" s="42">
        <v>9</v>
      </c>
      <c r="C24" s="54" t="s">
        <v>286</v>
      </c>
      <c r="D24" s="55"/>
      <c r="E24" s="51" t="str">
        <f t="shared" si="0"/>
        <v>Generator Effect</v>
      </c>
      <c r="G24" s="52">
        <v>4</v>
      </c>
      <c r="H24" s="51" t="str">
        <f t="array" ref="H24">IFERROR(INDEX(Assignments,SMALL(IF(Hmwk11=$G24,ROW(Assignments)-MIN(ROW(Assignments))+1),COLUMNS($E$5:E9))),"")</f>
        <v/>
      </c>
      <c r="I24" s="51" t="str">
        <f t="array" ref="I24">IFERROR(INDEX(Assignments,SMALL(IF(Hmwk11=$G24,ROW(Assignments)-MIN(ROW(Assignments))+1),COLUMNS($E$5:F8))),"")</f>
        <v/>
      </c>
      <c r="J24" s="51" t="str">
        <f t="array" ref="J24">IFERROR(INDEX(Assignments,SMALL(IF(Hmwk11=$G24,ROW(Assignments)-MIN(ROW(Assignments))+1),COLUMNS($E$5:G8))),"")</f>
        <v/>
      </c>
      <c r="K24" s="51" t="str">
        <f t="array" ref="K24">IFERROR(INDEX(Assignments,SMALL(IF(Hmwk11=$G24,ROW(Assignments)-MIN(ROW(Assignments))+1),COLUMNS($E$5:H8))),"")</f>
        <v/>
      </c>
      <c r="L24" s="51" t="str">
        <f t="array" ref="L24">IFERROR(INDEX(Assignments,SMALL(IF(Hmwk11=$G24,ROW(Assignments)-MIN(ROW(Assignments))+1),COLUMNS($E$5:I8))),"")</f>
        <v/>
      </c>
      <c r="M24" s="53" t="str">
        <f t="shared" si="2"/>
        <v/>
      </c>
    </row>
    <row r="25" spans="1:13" x14ac:dyDescent="0.2">
      <c r="A25" s="42"/>
      <c r="B25" s="42">
        <v>10</v>
      </c>
      <c r="C25" s="54" t="s">
        <v>267</v>
      </c>
      <c r="D25" s="55"/>
      <c r="E25" s="51" t="str">
        <f t="shared" si="0"/>
        <v>Trigonometry</v>
      </c>
      <c r="G25" s="52">
        <v>5</v>
      </c>
      <c r="H25" s="51" t="str">
        <f t="array" ref="H25">IFERROR(INDEX(Assignments,SMALL(IF(Hmwk11=$G25,ROW(Assignments)-MIN(ROW(Assignments))+1),COLUMNS($E$5:E10))),"")</f>
        <v/>
      </c>
      <c r="I25" s="51" t="str">
        <f t="array" ref="I25">IFERROR(INDEX(Assignments,SMALL(IF(Hmwk11=$G25,ROW(Assignments)-MIN(ROW(Assignments))+1),COLUMNS($E$5:F9))),"")</f>
        <v/>
      </c>
      <c r="J25" s="51" t="str">
        <f t="array" ref="J25">IFERROR(INDEX(Assignments,SMALL(IF(Hmwk11=$G25,ROW(Assignments)-MIN(ROW(Assignments))+1),COLUMNS($E$5:G9))),"")</f>
        <v/>
      </c>
      <c r="K25" s="51" t="str">
        <f t="array" ref="K25">IFERROR(INDEX(Assignments,SMALL(IF(Hmwk11=$G25,ROW(Assignments)-MIN(ROW(Assignments))+1),COLUMNS($E$5:H9))),"")</f>
        <v/>
      </c>
      <c r="L25" s="51" t="str">
        <f t="array" ref="L25">IFERROR(INDEX(Assignments,SMALL(IF(Hmwk11=$G25,ROW(Assignments)-MIN(ROW(Assignments))+1),COLUMNS($E$5:I9))),"")</f>
        <v/>
      </c>
      <c r="M25" s="53" t="str">
        <f t="shared" si="2"/>
        <v/>
      </c>
    </row>
    <row r="26" spans="1:13" x14ac:dyDescent="0.2">
      <c r="A26" s="42"/>
      <c r="B26" s="42">
        <v>11</v>
      </c>
      <c r="C26" s="54" t="s">
        <v>287</v>
      </c>
      <c r="D26" s="55"/>
      <c r="E26" s="51" t="str">
        <f t="shared" si="0"/>
        <v>AC Measurement</v>
      </c>
      <c r="G26" s="52">
        <v>6</v>
      </c>
      <c r="H26" s="51" t="str">
        <f t="array" ref="H26">IFERROR(INDEX(Assignments,SMALL(IF(Hmwk11=$G26,ROW(Assignments)-MIN(ROW(Assignments))+1),COLUMNS($E$5:E11))),"")</f>
        <v/>
      </c>
      <c r="I26" s="51" t="str">
        <f t="array" ref="I26">IFERROR(INDEX(Assignments,SMALL(IF(Hmwk11=$G26,ROW(Assignments)-MIN(ROW(Assignments))+1),COLUMNS($E$5:F10))),"")</f>
        <v/>
      </c>
      <c r="J26" s="51" t="str">
        <f t="array" ref="J26">IFERROR(INDEX(Assignments,SMALL(IF(Hmwk11=$G26,ROW(Assignments)-MIN(ROW(Assignments))+1),COLUMNS($E$5:G10))),"")</f>
        <v/>
      </c>
      <c r="K26" s="51" t="str">
        <f t="array" ref="K26">IFERROR(INDEX(Assignments,SMALL(IF(Hmwk11=$G26,ROW(Assignments)-MIN(ROW(Assignments))+1),COLUMNS($E$5:H10))),"")</f>
        <v/>
      </c>
      <c r="L26" s="51" t="str">
        <f t="array" ref="L26">IFERROR(INDEX(Assignments,SMALL(IF(Hmwk11=$G26,ROW(Assignments)-MIN(ROW(Assignments))+1),COLUMNS($E$5:I10))),"")</f>
        <v/>
      </c>
      <c r="M26" s="53" t="str">
        <f t="shared" si="2"/>
        <v/>
      </c>
    </row>
    <row r="27" spans="1:13" x14ac:dyDescent="0.2">
      <c r="A27" s="42"/>
      <c r="B27" s="42">
        <v>12</v>
      </c>
      <c r="C27" s="54" t="s">
        <v>4</v>
      </c>
      <c r="D27" s="55"/>
      <c r="E27" s="51" t="str">
        <f t="shared" si="0"/>
        <v>Transformers</v>
      </c>
      <c r="G27" s="52">
        <v>7</v>
      </c>
      <c r="H27" s="51" t="str">
        <f t="array" ref="H27">IFERROR(INDEX(Assignments,SMALL(IF(Hmwk11=$G27,ROW(Assignments)-MIN(ROW(Assignments))+1),COLUMNS($E$5:E12))),"")</f>
        <v/>
      </c>
      <c r="I27" s="51" t="str">
        <f t="array" ref="I27">IFERROR(INDEX(Assignments,SMALL(IF(Hmwk11=$G27,ROW(Assignments)-MIN(ROW(Assignments))+1),COLUMNS($E$5:F11))),"")</f>
        <v/>
      </c>
      <c r="J27" s="51" t="str">
        <f t="array" ref="J27">IFERROR(INDEX(Assignments,SMALL(IF(Hmwk11=$G27,ROW(Assignments)-MIN(ROW(Assignments))+1),COLUMNS($E$5:G11))),"")</f>
        <v/>
      </c>
      <c r="K27" s="51" t="str">
        <f t="array" ref="K27">IFERROR(INDEX(Assignments,SMALL(IF(Hmwk11=$G27,ROW(Assignments)-MIN(ROW(Assignments))+1),COLUMNS($E$5:H11))),"")</f>
        <v/>
      </c>
      <c r="L27" s="51" t="str">
        <f t="array" ref="L27">IFERROR(INDEX(Assignments,SMALL(IF(Hmwk11=$G27,ROW(Assignments)-MIN(ROW(Assignments))+1),COLUMNS($E$5:I11))),"")</f>
        <v/>
      </c>
      <c r="M27" s="53" t="str">
        <f t="shared" si="2"/>
        <v/>
      </c>
    </row>
    <row r="28" spans="1:13" x14ac:dyDescent="0.2">
      <c r="A28" s="42"/>
      <c r="B28" s="42">
        <v>12</v>
      </c>
      <c r="C28" s="54" t="s">
        <v>288</v>
      </c>
      <c r="D28" s="55"/>
      <c r="E28" s="51" t="str">
        <f t="shared" si="0"/>
        <v>Transformer Efficiency</v>
      </c>
      <c r="G28" s="52">
        <v>8</v>
      </c>
      <c r="H28" s="51" t="str">
        <f t="array" ref="H28">IFERROR(INDEX(Assignments,SMALL(IF(Hmwk11=$G28,ROW(Assignments)-MIN(ROW(Assignments))+1),COLUMNS($E$5:E13))),"")</f>
        <v/>
      </c>
      <c r="I28" s="51" t="str">
        <f t="array" ref="I28">IFERROR(INDEX(Assignments,SMALL(IF(Hmwk11=$G28,ROW(Assignments)-MIN(ROW(Assignments))+1),COLUMNS($E$5:F12))),"")</f>
        <v/>
      </c>
      <c r="J28" s="51" t="str">
        <f t="array" ref="J28">IFERROR(INDEX(Assignments,SMALL(IF(Hmwk11=$G28,ROW(Assignments)-MIN(ROW(Assignments))+1),COLUMNS($E$5:G12))),"")</f>
        <v/>
      </c>
      <c r="K28" s="51" t="str">
        <f t="array" ref="K28">IFERROR(INDEX(Assignments,SMALL(IF(Hmwk11=$G28,ROW(Assignments)-MIN(ROW(Assignments))+1),COLUMNS($E$5:H12))),"")</f>
        <v/>
      </c>
      <c r="L28" s="51" t="str">
        <f t="array" ref="L28">IFERROR(INDEX(Assignments,SMALL(IF(Hmwk11=$G28,ROW(Assignments)-MIN(ROW(Assignments))+1),COLUMNS($E$5:I12))),"")</f>
        <v/>
      </c>
      <c r="M28" s="53" t="str">
        <f t="shared" si="2"/>
        <v/>
      </c>
    </row>
    <row r="29" spans="1:13" x14ac:dyDescent="0.2">
      <c r="A29" s="42"/>
      <c r="B29" s="42">
        <v>13</v>
      </c>
      <c r="C29" s="54" t="s">
        <v>289</v>
      </c>
      <c r="D29" s="55"/>
      <c r="E29" s="51" t="str">
        <f t="shared" si="0"/>
        <v>Inductive Reactance</v>
      </c>
      <c r="G29" s="52">
        <v>9</v>
      </c>
      <c r="H29" s="51" t="str">
        <f t="array" ref="H29">IFERROR(INDEX(Assignments,SMALL(IF(Hmwk11=$G29,ROW(Assignments)-MIN(ROW(Assignments))+1),COLUMNS($E$5:E14))),"")</f>
        <v/>
      </c>
      <c r="I29" s="51" t="str">
        <f t="array" ref="I29">IFERROR(INDEX(Assignments,SMALL(IF(Hmwk11=$G29,ROW(Assignments)-MIN(ROW(Assignments))+1),COLUMNS($E$5:F13))),"")</f>
        <v/>
      </c>
      <c r="J29" s="51" t="str">
        <f t="array" ref="J29">IFERROR(INDEX(Assignments,SMALL(IF(Hmwk11=$G29,ROW(Assignments)-MIN(ROW(Assignments))+1),COLUMNS($E$5:G13))),"")</f>
        <v/>
      </c>
      <c r="K29" s="51" t="str">
        <f t="array" ref="K29">IFERROR(INDEX(Assignments,SMALL(IF(Hmwk11=$G29,ROW(Assignments)-MIN(ROW(Assignments))+1),COLUMNS($E$5:H13))),"")</f>
        <v/>
      </c>
      <c r="L29" s="51" t="str">
        <f t="array" ref="L29">IFERROR(INDEX(Assignments,SMALL(IF(Hmwk11=$G29,ROW(Assignments)-MIN(ROW(Assignments))+1),COLUMNS($E$5:I13))),"")</f>
        <v/>
      </c>
      <c r="M29" s="53" t="str">
        <f t="shared" si="2"/>
        <v/>
      </c>
    </row>
    <row r="30" spans="1:13" x14ac:dyDescent="0.2">
      <c r="A30" s="42"/>
      <c r="B30" s="42">
        <v>13</v>
      </c>
      <c r="C30" s="54" t="s">
        <v>269</v>
      </c>
      <c r="D30" s="55"/>
      <c r="E30" s="51" t="str">
        <f t="shared" si="0"/>
        <v>Impedance Triangle</v>
      </c>
      <c r="G30" s="52">
        <v>10</v>
      </c>
      <c r="H30" s="51" t="str">
        <f t="array" ref="H30">IFERROR(INDEX(Assignments,SMALL(IF(Hmwk11=$G30,ROW(Assignments)-MIN(ROW(Assignments))+1),COLUMNS($E$5:E15))),"")</f>
        <v/>
      </c>
      <c r="I30" s="51" t="str">
        <f t="array" ref="I30">IFERROR(INDEX(Assignments,SMALL(IF(Hmwk11=$G30,ROW(Assignments)-MIN(ROW(Assignments))+1),COLUMNS($E$5:F14))),"")</f>
        <v/>
      </c>
      <c r="J30" s="51" t="str">
        <f t="array" ref="J30">IFERROR(INDEX(Assignments,SMALL(IF(Hmwk11=$G30,ROW(Assignments)-MIN(ROW(Assignments))+1),COLUMNS($E$5:G14))),"")</f>
        <v/>
      </c>
      <c r="K30" s="51" t="str">
        <f t="array" ref="K30">IFERROR(INDEX(Assignments,SMALL(IF(Hmwk11=$G30,ROW(Assignments)-MIN(ROW(Assignments))+1),COLUMNS($E$5:H14))),"")</f>
        <v/>
      </c>
      <c r="L30" s="51" t="str">
        <f t="array" ref="L30">IFERROR(INDEX(Assignments,SMALL(IF(Hmwk11=$G30,ROW(Assignments)-MIN(ROW(Assignments))+1),COLUMNS($E$5:I14))),"")</f>
        <v/>
      </c>
      <c r="M30" s="53" t="str">
        <f t="shared" si="2"/>
        <v/>
      </c>
    </row>
    <row r="31" spans="1:13" x14ac:dyDescent="0.2">
      <c r="A31" s="42"/>
      <c r="B31" s="42">
        <v>14</v>
      </c>
      <c r="C31" s="54" t="s">
        <v>270</v>
      </c>
      <c r="D31" s="55"/>
      <c r="E31" s="51" t="str">
        <f t="shared" si="0"/>
        <v>Power Triangle</v>
      </c>
      <c r="G31" s="52">
        <v>11</v>
      </c>
      <c r="H31" s="51" t="str">
        <f t="array" ref="H31">IFERROR(INDEX(Assignments,SMALL(IF(Hmwk11=$G31,ROW(Assignments)-MIN(ROW(Assignments))+1),COLUMNS($E$5:E16))),"")</f>
        <v/>
      </c>
      <c r="I31" s="51" t="str">
        <f t="array" ref="I31">IFERROR(INDEX(Assignments,SMALL(IF(Hmwk11=$G31,ROW(Assignments)-MIN(ROW(Assignments))+1),COLUMNS($E$5:F15))),"")</f>
        <v/>
      </c>
      <c r="J31" s="51" t="str">
        <f t="array" ref="J31">IFERROR(INDEX(Assignments,SMALL(IF(Hmwk11=$G31,ROW(Assignments)-MIN(ROW(Assignments))+1),COLUMNS($E$5:G15))),"")</f>
        <v/>
      </c>
      <c r="K31" s="51" t="str">
        <f t="array" ref="K31">IFERROR(INDEX(Assignments,SMALL(IF(Hmwk11=$G31,ROW(Assignments)-MIN(ROW(Assignments))+1),COLUMNS($E$5:H15))),"")</f>
        <v/>
      </c>
      <c r="L31" s="51" t="str">
        <f t="array" ref="L31">IFERROR(INDEX(Assignments,SMALL(IF(Hmwk11=$G31,ROW(Assignments)-MIN(ROW(Assignments))+1),COLUMNS($E$5:I15))),"")</f>
        <v/>
      </c>
      <c r="M31" s="53" t="str">
        <f t="shared" si="2"/>
        <v/>
      </c>
    </row>
    <row r="32" spans="1:13" x14ac:dyDescent="0.2">
      <c r="A32" s="42"/>
      <c r="B32" s="42">
        <v>15</v>
      </c>
      <c r="C32" s="54" t="s">
        <v>290</v>
      </c>
      <c r="D32" s="55"/>
      <c r="E32" s="51" t="str">
        <f t="shared" si="0"/>
        <v>RL Series Circuits</v>
      </c>
    </row>
    <row r="33" spans="1:5" x14ac:dyDescent="0.2">
      <c r="A33" s="42"/>
      <c r="B33" s="42">
        <v>15</v>
      </c>
      <c r="C33" s="54" t="s">
        <v>291</v>
      </c>
      <c r="D33" s="55"/>
      <c r="E33" s="51" t="str">
        <f t="shared" si="0"/>
        <v>RL Parallel Circuits</v>
      </c>
    </row>
    <row r="34" spans="1:5" x14ac:dyDescent="0.2">
      <c r="A34" s="42"/>
      <c r="B34" s="42">
        <v>16</v>
      </c>
      <c r="C34" s="54" t="s">
        <v>292</v>
      </c>
      <c r="D34" s="55"/>
      <c r="E34" s="51" t="str">
        <f t="shared" si="0"/>
        <v>RC Series Circuits</v>
      </c>
    </row>
    <row r="35" spans="1:5" x14ac:dyDescent="0.2">
      <c r="A35" s="42"/>
      <c r="B35" s="42">
        <v>16</v>
      </c>
      <c r="C35" s="54" t="s">
        <v>293</v>
      </c>
      <c r="D35" s="55"/>
      <c r="E35" s="51" t="str">
        <f t="shared" si="0"/>
        <v>RC Parallel Circuits</v>
      </c>
    </row>
    <row r="36" spans="1:5" x14ac:dyDescent="0.2">
      <c r="A36" s="42"/>
      <c r="B36" s="42">
        <v>17</v>
      </c>
      <c r="C36" s="54" t="s">
        <v>294</v>
      </c>
      <c r="D36" s="55"/>
      <c r="E36" s="51" t="str">
        <f t="shared" si="0"/>
        <v>RLC Series Circuits</v>
      </c>
    </row>
    <row r="37" spans="1:5" x14ac:dyDescent="0.2">
      <c r="A37" s="42"/>
      <c r="B37" s="42">
        <v>17</v>
      </c>
      <c r="C37" s="54" t="s">
        <v>295</v>
      </c>
      <c r="D37" s="55"/>
      <c r="E37" s="51" t="str">
        <f t="shared" si="0"/>
        <v>RLC Parallel Circuits</v>
      </c>
    </row>
    <row r="38" spans="1:5" x14ac:dyDescent="0.2">
      <c r="A38" s="42"/>
      <c r="B38" s="42"/>
      <c r="C38" s="54"/>
      <c r="D38" s="55"/>
      <c r="E38" s="51" t="str">
        <f t="shared" si="0"/>
        <v/>
      </c>
    </row>
    <row r="39" spans="1:5" x14ac:dyDescent="0.2">
      <c r="A39" s="42"/>
      <c r="B39" s="42"/>
      <c r="C39" s="54"/>
      <c r="D39" s="55"/>
      <c r="E39" s="51" t="str">
        <f t="shared" si="0"/>
        <v/>
      </c>
    </row>
    <row r="40" spans="1:5" x14ac:dyDescent="0.2">
      <c r="A40" s="42"/>
      <c r="B40" s="42"/>
      <c r="C40" s="54"/>
      <c r="D40" s="55"/>
      <c r="E40" s="51" t="str">
        <f t="shared" si="0"/>
        <v/>
      </c>
    </row>
    <row r="41" spans="1:5" x14ac:dyDescent="0.2">
      <c r="A41" s="42"/>
      <c r="B41" s="42"/>
      <c r="C41" s="54"/>
      <c r="D41" s="55"/>
      <c r="E41" s="51" t="str">
        <f t="shared" si="0"/>
        <v/>
      </c>
    </row>
    <row r="42" spans="1:5" x14ac:dyDescent="0.2">
      <c r="A42" s="42"/>
      <c r="B42" s="42"/>
      <c r="C42" s="54"/>
      <c r="D42" s="55"/>
      <c r="E42" s="51" t="str">
        <f t="shared" si="0"/>
        <v/>
      </c>
    </row>
    <row r="43" spans="1:5" x14ac:dyDescent="0.2">
      <c r="A43" s="42"/>
      <c r="B43" s="42"/>
      <c r="C43" s="54"/>
      <c r="D43" s="55"/>
      <c r="E43" s="51" t="str">
        <f t="shared" si="0"/>
        <v/>
      </c>
    </row>
    <row r="44" spans="1:5" x14ac:dyDescent="0.2">
      <c r="A44" s="42"/>
      <c r="B44" s="42"/>
      <c r="C44" s="54"/>
      <c r="D44" s="55"/>
      <c r="E44" s="51" t="str">
        <f t="shared" si="0"/>
        <v/>
      </c>
    </row>
    <row r="45" spans="1:5" x14ac:dyDescent="0.2">
      <c r="A45" s="42"/>
      <c r="B45" s="42"/>
      <c r="C45" s="54"/>
      <c r="D45" s="55"/>
      <c r="E45" s="51" t="str">
        <f t="shared" si="0"/>
        <v/>
      </c>
    </row>
    <row r="46" spans="1:5" x14ac:dyDescent="0.2">
      <c r="A46" s="42"/>
      <c r="B46" s="42"/>
      <c r="C46" s="54"/>
      <c r="D46" s="55"/>
      <c r="E46" s="51" t="str">
        <f t="shared" si="0"/>
        <v/>
      </c>
    </row>
    <row r="47" spans="1:5" x14ac:dyDescent="0.2">
      <c r="A47" s="42"/>
      <c r="B47" s="42"/>
      <c r="C47" s="54"/>
      <c r="D47" s="55"/>
      <c r="E47" s="51" t="str">
        <f t="shared" si="0"/>
        <v/>
      </c>
    </row>
    <row r="48" spans="1:5" x14ac:dyDescent="0.2">
      <c r="A48" s="42"/>
      <c r="B48" s="42"/>
      <c r="C48" s="54"/>
      <c r="D48" s="55"/>
      <c r="E48" s="51" t="str">
        <f t="shared" si="0"/>
        <v/>
      </c>
    </row>
    <row r="49" spans="1:5" x14ac:dyDescent="0.2">
      <c r="A49" s="42"/>
      <c r="B49" s="42"/>
      <c r="C49" s="54"/>
      <c r="D49" s="55"/>
      <c r="E49" s="51" t="str">
        <f t="shared" si="0"/>
        <v/>
      </c>
    </row>
    <row r="50" spans="1:5" x14ac:dyDescent="0.2">
      <c r="A50" s="42"/>
      <c r="B50" s="42"/>
      <c r="C50" s="54"/>
      <c r="D50" s="55"/>
      <c r="E50" s="51" t="str">
        <f t="shared" si="0"/>
        <v/>
      </c>
    </row>
    <row r="51" spans="1:5" x14ac:dyDescent="0.2">
      <c r="A51" s="42"/>
      <c r="B51" s="42"/>
      <c r="C51" s="54"/>
      <c r="D51" s="55"/>
      <c r="E51" s="51" t="str">
        <f t="shared" si="0"/>
        <v/>
      </c>
    </row>
    <row r="52" spans="1:5" x14ac:dyDescent="0.2">
      <c r="A52" s="42"/>
      <c r="B52" s="42"/>
      <c r="C52" s="54"/>
      <c r="D52" s="55"/>
      <c r="E52" s="51" t="str">
        <f t="shared" si="0"/>
        <v/>
      </c>
    </row>
    <row r="53" spans="1:5" x14ac:dyDescent="0.2">
      <c r="A53" s="42"/>
      <c r="B53" s="42"/>
      <c r="C53" s="54"/>
      <c r="D53" s="55"/>
      <c r="E53" s="51" t="str">
        <f t="shared" si="0"/>
        <v/>
      </c>
    </row>
    <row r="54" spans="1:5" x14ac:dyDescent="0.2">
      <c r="A54" s="42"/>
      <c r="B54" s="42"/>
      <c r="C54" s="54"/>
      <c r="D54" s="55"/>
      <c r="E54" s="51" t="str">
        <f t="shared" si="0"/>
        <v/>
      </c>
    </row>
    <row r="55" spans="1:5" x14ac:dyDescent="0.2">
      <c r="A55" s="42"/>
      <c r="B55" s="42"/>
      <c r="C55" s="54"/>
      <c r="D55" s="55"/>
      <c r="E55" s="51" t="str">
        <f t="shared" si="0"/>
        <v/>
      </c>
    </row>
    <row r="56" spans="1:5" x14ac:dyDescent="0.2">
      <c r="A56" s="42"/>
      <c r="B56" s="42"/>
      <c r="C56" s="54"/>
      <c r="D56" s="55"/>
      <c r="E56" s="51" t="str">
        <f t="shared" si="0"/>
        <v/>
      </c>
    </row>
    <row r="57" spans="1:5" x14ac:dyDescent="0.2">
      <c r="A57" s="42"/>
      <c r="B57" s="42"/>
      <c r="C57" s="54"/>
      <c r="D57" s="55"/>
      <c r="E57" s="51" t="str">
        <f t="shared" si="0"/>
        <v/>
      </c>
    </row>
    <row r="58" spans="1:5" x14ac:dyDescent="0.2">
      <c r="A58" s="42"/>
      <c r="B58" s="42"/>
      <c r="C58" s="54"/>
      <c r="D58" s="55"/>
      <c r="E58" s="51" t="str">
        <f t="shared" si="0"/>
        <v/>
      </c>
    </row>
    <row r="59" spans="1:5" x14ac:dyDescent="0.2">
      <c r="A59" s="42"/>
      <c r="B59" s="42"/>
      <c r="C59" s="54"/>
      <c r="D59" s="55"/>
      <c r="E59" s="51" t="str">
        <f t="shared" si="0"/>
        <v/>
      </c>
    </row>
    <row r="60" spans="1:5" x14ac:dyDescent="0.2">
      <c r="A60" s="42"/>
      <c r="B60" s="42"/>
      <c r="C60" s="54"/>
      <c r="D60" s="55"/>
      <c r="E60" s="51" t="str">
        <f t="shared" si="0"/>
        <v/>
      </c>
    </row>
    <row r="61" spans="1:5" x14ac:dyDescent="0.2">
      <c r="A61" s="42"/>
      <c r="B61" s="42"/>
      <c r="C61" s="54"/>
      <c r="D61" s="55"/>
      <c r="E61" s="51" t="str">
        <f t="shared" si="0"/>
        <v/>
      </c>
    </row>
    <row r="62" spans="1:5" x14ac:dyDescent="0.2">
      <c r="A62" s="42"/>
      <c r="B62" s="42"/>
      <c r="C62" s="54"/>
      <c r="D62" s="55"/>
      <c r="E62" s="51" t="str">
        <f t="shared" si="0"/>
        <v/>
      </c>
    </row>
    <row r="63" spans="1:5" x14ac:dyDescent="0.2">
      <c r="A63" s="42"/>
      <c r="B63" s="42"/>
      <c r="C63" s="54"/>
      <c r="D63" s="54"/>
      <c r="E63" s="51" t="str">
        <f t="shared" si="0"/>
        <v/>
      </c>
    </row>
    <row r="64" spans="1:5" x14ac:dyDescent="0.2">
      <c r="A64" s="42"/>
      <c r="B64" s="42"/>
      <c r="C64" s="54"/>
      <c r="D64" s="54"/>
      <c r="E64" s="51" t="str">
        <f t="shared" si="0"/>
        <v/>
      </c>
    </row>
    <row r="65" spans="1:5" x14ac:dyDescent="0.2">
      <c r="A65" s="42"/>
      <c r="B65" s="42"/>
      <c r="C65" s="54"/>
      <c r="D65" s="54"/>
      <c r="E65" s="51" t="str">
        <f t="shared" si="0"/>
        <v/>
      </c>
    </row>
    <row r="66" spans="1:5" x14ac:dyDescent="0.2">
      <c r="A66" s="42"/>
      <c r="B66" s="42"/>
      <c r="C66" s="54"/>
      <c r="D66" s="54"/>
      <c r="E66" s="51" t="str">
        <f t="shared" si="0"/>
        <v/>
      </c>
    </row>
    <row r="67" spans="1:5" x14ac:dyDescent="0.2">
      <c r="A67" s="42"/>
      <c r="B67" s="42"/>
      <c r="C67" s="54"/>
      <c r="D67" s="54"/>
      <c r="E67" s="51" t="str">
        <f t="shared" si="0"/>
        <v/>
      </c>
    </row>
    <row r="68" spans="1:5" x14ac:dyDescent="0.2">
      <c r="A68" s="42"/>
      <c r="B68" s="42"/>
      <c r="C68" s="54"/>
      <c r="D68" s="54"/>
      <c r="E68" s="51" t="str">
        <f t="shared" ref="E68:E71" si="3">C68&amp;IF(D68&lt;&gt;""," ("&amp;D68&amp;")","")</f>
        <v/>
      </c>
    </row>
    <row r="69" spans="1:5" x14ac:dyDescent="0.2">
      <c r="A69" s="42"/>
      <c r="B69" s="42"/>
      <c r="C69" s="54"/>
      <c r="D69" s="54"/>
      <c r="E69" s="51" t="str">
        <f t="shared" si="3"/>
        <v/>
      </c>
    </row>
    <row r="70" spans="1:5" x14ac:dyDescent="0.2">
      <c r="A70" s="42"/>
      <c r="B70" s="42"/>
      <c r="C70" s="54"/>
      <c r="D70" s="54"/>
      <c r="E70" s="51" t="str">
        <f t="shared" si="3"/>
        <v/>
      </c>
    </row>
    <row r="71" spans="1:5" x14ac:dyDescent="0.2">
      <c r="A71" s="42"/>
      <c r="B71" s="42"/>
      <c r="C71" s="54"/>
      <c r="D71" s="54"/>
      <c r="E71" s="51" t="str">
        <f t="shared" si="3"/>
        <v/>
      </c>
    </row>
  </sheetData>
  <sheetProtection selectLockedCells="1"/>
  <mergeCells count="2">
    <mergeCell ref="H1:L1"/>
    <mergeCell ref="H20:L20"/>
  </mergeCells>
  <dataValidations count="2">
    <dataValidation type="list" allowBlank="1" showInputMessage="1" showErrorMessage="1" sqref="A20:A71" xr:uid="{A2B33B79-81A3-4D28-904C-577AA9DAFD28}">
      <formula1>"1,2,3,4,5,6,7,8,9,10,11"</formula1>
    </dataValidation>
    <dataValidation type="list" allowBlank="1" showInputMessage="1" showErrorMessage="1" sqref="A2:A19 B2:B71" xr:uid="{8B32DE5B-FAE1-4B48-8932-B0C32D22859B}">
      <formula1>"1,2,3,4,5,6,7,8,9,10,11,12,13,14,15,16,17"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5" sqref="A5"/>
    </sheetView>
  </sheetViews>
  <sheetFormatPr defaultRowHeight="14.4" x14ac:dyDescent="0.3"/>
  <cols>
    <col min="1" max="1" width="135.109375" style="2" customWidth="1"/>
  </cols>
  <sheetData>
    <row r="1" spans="1:1" x14ac:dyDescent="0.3">
      <c r="A1" s="3" t="s">
        <v>10</v>
      </c>
    </row>
    <row r="2" spans="1:1" x14ac:dyDescent="0.3">
      <c r="A2" s="5" t="s">
        <v>101</v>
      </c>
    </row>
    <row r="3" spans="1:1" x14ac:dyDescent="0.3">
      <c r="A3" s="5" t="s">
        <v>102</v>
      </c>
    </row>
    <row r="4" spans="1:1" x14ac:dyDescent="0.3">
      <c r="A4" s="5" t="s">
        <v>103</v>
      </c>
    </row>
    <row r="5" spans="1:1" x14ac:dyDescent="0.3">
      <c r="A5" s="5" t="s">
        <v>104</v>
      </c>
    </row>
    <row r="6" spans="1:1" x14ac:dyDescent="0.3">
      <c r="A6" s="5" t="s">
        <v>105</v>
      </c>
    </row>
    <row r="7" spans="1:1" x14ac:dyDescent="0.3">
      <c r="A7" s="5" t="s">
        <v>106</v>
      </c>
    </row>
    <row r="8" spans="1:1" x14ac:dyDescent="0.3">
      <c r="A8" s="5" t="s">
        <v>107</v>
      </c>
    </row>
    <row r="9" spans="1:1" x14ac:dyDescent="0.3">
      <c r="A9" s="5" t="s">
        <v>108</v>
      </c>
    </row>
    <row r="10" spans="1:1" x14ac:dyDescent="0.3">
      <c r="A10" s="5" t="s">
        <v>109</v>
      </c>
    </row>
    <row r="11" spans="1:1" x14ac:dyDescent="0.3">
      <c r="A11" s="5"/>
    </row>
  </sheetData>
  <sheetProtection selectLockedCells="1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>
      <selection activeCell="B17" sqref="B17"/>
    </sheetView>
  </sheetViews>
  <sheetFormatPr defaultRowHeight="14.4" x14ac:dyDescent="0.3"/>
  <cols>
    <col min="1" max="1" width="22.109375" customWidth="1"/>
    <col min="2" max="6" width="8.88671875" style="94"/>
  </cols>
  <sheetData>
    <row r="1" spans="1:6" x14ac:dyDescent="0.3">
      <c r="A1" s="1" t="s">
        <v>3</v>
      </c>
      <c r="B1" s="96" t="s">
        <v>363</v>
      </c>
      <c r="C1" s="96" t="s">
        <v>110</v>
      </c>
      <c r="D1" s="96" t="s">
        <v>364</v>
      </c>
      <c r="E1" s="96" t="s">
        <v>365</v>
      </c>
      <c r="F1" s="96" t="s">
        <v>366</v>
      </c>
    </row>
    <row r="2" spans="1:6" x14ac:dyDescent="0.3">
      <c r="A2" s="4" t="s">
        <v>97</v>
      </c>
      <c r="B2" s="95">
        <v>1</v>
      </c>
      <c r="C2" s="95"/>
      <c r="D2" s="95">
        <v>1</v>
      </c>
      <c r="E2" s="95"/>
      <c r="F2" s="95">
        <v>1</v>
      </c>
    </row>
    <row r="3" spans="1:6" x14ac:dyDescent="0.3">
      <c r="A3" s="4" t="s">
        <v>99</v>
      </c>
      <c r="B3" s="95"/>
      <c r="C3" s="95">
        <v>1</v>
      </c>
      <c r="D3" s="95"/>
      <c r="E3" s="95">
        <v>1</v>
      </c>
      <c r="F3" s="95"/>
    </row>
    <row r="4" spans="1:6" x14ac:dyDescent="0.3">
      <c r="A4" s="4" t="s">
        <v>98</v>
      </c>
      <c r="B4" s="95">
        <v>1</v>
      </c>
      <c r="C4" s="95"/>
      <c r="D4" s="95">
        <v>1</v>
      </c>
      <c r="E4" s="95"/>
      <c r="F4" s="95">
        <v>1</v>
      </c>
    </row>
    <row r="5" spans="1:6" x14ac:dyDescent="0.3">
      <c r="A5" s="4" t="s">
        <v>100</v>
      </c>
      <c r="B5" s="95"/>
      <c r="C5" s="95">
        <v>1</v>
      </c>
      <c r="D5" s="95"/>
      <c r="E5" s="95">
        <v>1</v>
      </c>
      <c r="F5" s="95"/>
    </row>
    <row r="6" spans="1:6" x14ac:dyDescent="0.3">
      <c r="A6" s="4"/>
      <c r="B6" s="95"/>
      <c r="C6" s="95"/>
      <c r="D6" s="95"/>
      <c r="E6" s="95"/>
      <c r="F6" s="95"/>
    </row>
    <row r="7" spans="1:6" x14ac:dyDescent="0.3">
      <c r="A7" s="4"/>
      <c r="B7" s="95"/>
      <c r="C7" s="95"/>
      <c r="D7" s="95"/>
      <c r="E7" s="95"/>
      <c r="F7" s="95"/>
    </row>
    <row r="8" spans="1:6" x14ac:dyDescent="0.3">
      <c r="A8" s="4"/>
      <c r="B8" s="95"/>
      <c r="C8" s="95"/>
      <c r="D8" s="95"/>
      <c r="E8" s="95"/>
      <c r="F8" s="95"/>
    </row>
    <row r="9" spans="1:6" x14ac:dyDescent="0.3">
      <c r="A9" s="4"/>
      <c r="B9" s="95"/>
      <c r="C9" s="95"/>
      <c r="D9" s="95"/>
      <c r="E9" s="95"/>
      <c r="F9" s="95"/>
    </row>
  </sheetData>
  <sheetProtection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32</vt:i4>
      </vt:variant>
    </vt:vector>
  </HeadingPairs>
  <TitlesOfParts>
    <vt:vector size="44" baseType="lpstr">
      <vt:lpstr>80 Day Calendar</vt:lpstr>
      <vt:lpstr>80 Day Course</vt:lpstr>
      <vt:lpstr>80 Day Course Schedule</vt:lpstr>
      <vt:lpstr>65 Day Calendar</vt:lpstr>
      <vt:lpstr>65 Day Course</vt:lpstr>
      <vt:lpstr>65 Day Course Schedule</vt:lpstr>
      <vt:lpstr>Jobs</vt:lpstr>
      <vt:lpstr>Labs</vt:lpstr>
      <vt:lpstr>Subjects</vt:lpstr>
      <vt:lpstr>Homework</vt:lpstr>
      <vt:lpstr>CLO</vt:lpstr>
      <vt:lpstr>Units</vt:lpstr>
      <vt:lpstr>Subjects!Assignments</vt:lpstr>
      <vt:lpstr>Assignments</vt:lpstr>
      <vt:lpstr>Calendar65</vt:lpstr>
      <vt:lpstr>Calendar80</vt:lpstr>
      <vt:lpstr>CLO</vt:lpstr>
      <vt:lpstr>Course65</vt:lpstr>
      <vt:lpstr>Course80</vt:lpstr>
      <vt:lpstr>Subjects!Hmwk11</vt:lpstr>
      <vt:lpstr>Hmwk11</vt:lpstr>
      <vt:lpstr>Subjects!Hmwk17</vt:lpstr>
      <vt:lpstr>Hmwk17</vt:lpstr>
      <vt:lpstr>Subjects!Homework11</vt:lpstr>
      <vt:lpstr>Homework11</vt:lpstr>
      <vt:lpstr>Subjects!Homework17</vt:lpstr>
      <vt:lpstr>Homework17</vt:lpstr>
      <vt:lpstr>JobFilenames</vt:lpstr>
      <vt:lpstr>Jobs</vt:lpstr>
      <vt:lpstr>Jobs11</vt:lpstr>
      <vt:lpstr>Jobs17</vt:lpstr>
      <vt:lpstr>Labs!LabFilenames</vt:lpstr>
      <vt:lpstr>Labs!Labs</vt:lpstr>
      <vt:lpstr>Running65</vt:lpstr>
      <vt:lpstr>Running80</vt:lpstr>
      <vt:lpstr>Labs!SubjectRef</vt:lpstr>
      <vt:lpstr>Units</vt:lpstr>
      <vt:lpstr>Subjects!WklyHmwk11</vt:lpstr>
      <vt:lpstr>WklyHmwk11</vt:lpstr>
      <vt:lpstr>Subjects!WklyHmwk17</vt:lpstr>
      <vt:lpstr>WklyHmwk17</vt:lpstr>
      <vt:lpstr>WklyJobs11</vt:lpstr>
      <vt:lpstr>Labs!WklyJobs17</vt:lpstr>
      <vt:lpstr>WklyJobs17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W. Leigh</dc:creator>
  <cp:lastModifiedBy>Matthew Leigh</cp:lastModifiedBy>
  <dcterms:created xsi:type="dcterms:W3CDTF">2017-08-23T08:57:50Z</dcterms:created>
  <dcterms:modified xsi:type="dcterms:W3CDTF">2019-01-05T15:54:34Z</dcterms:modified>
</cp:coreProperties>
</file>