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binar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customProperty4.bin" ContentType="application/vnd.openxmlformats-officedocument.spreadsheetml.customProperty"/>
  <Override PartName="/xl/pivotTables/pivotTable3.xml" ContentType="application/vnd.openxmlformats-officedocument.spreadsheetml.pivotTable+xml"/>
  <Override PartName="/xl/customProperty5.bin" ContentType="application/vnd.openxmlformats-officedocument.spreadsheetml.customProperty"/>
  <Override PartName="/xl/pivotTables/pivotTable4.xml" ContentType="application/vnd.openxmlformats-officedocument.spreadsheetml.pivotTable+xml"/>
  <Override PartName="/xl/customProperty6.bin" ContentType="application/vnd.openxmlformats-officedocument.spreadsheetml.customProperty"/>
  <Override PartName="/xl/pivotTables/pivotTable5.xml" ContentType="application/vnd.openxmlformats-officedocument.spreadsheetml.pivotTable+xml"/>
  <Override PartName="/xl/customProperty7.bin" ContentType="application/vnd.openxmlformats-officedocument.spreadsheetml.customProperty"/>
  <Override PartName="/xl/pivotTables/pivotTable6.xml" ContentType="application/vnd.openxmlformats-officedocument.spreadsheetml.pivotTable+xml"/>
  <Override PartName="/xl/customProperty8.bin" ContentType="application/vnd.openxmlformats-officedocument.spreadsheetml.customProperty"/>
  <Override PartName="/xl/pivotTables/pivotTable7.xml" ContentType="application/vnd.openxmlformats-officedocument.spreadsheetml.pivotTable+xml"/>
  <Override PartName="/xl/customProperty9.bin" ContentType="application/vnd.openxmlformats-officedocument.spreadsheetml.customProperty"/>
  <Override PartName="/xl/pivotTables/pivotTable8.xml" ContentType="application/vnd.openxmlformats-officedocument.spreadsheetml.pivotTable+xml"/>
  <Override PartName="/xl/customProperty10.bin" ContentType="application/vnd.openxmlformats-officedocument.spreadsheetml.customProperty"/>
  <Override PartName="/xl/pivotTables/pivotTable9.xml" ContentType="application/vnd.openxmlformats-officedocument.spreadsheetml.pivotTable+xml"/>
  <Override PartName="/xl/customProperty11.bin" ContentType="application/vnd.openxmlformats-officedocument.spreadsheetml.customProperty"/>
  <Override PartName="/xl/pivotTables/pivotTable10.xml" ContentType="application/vnd.openxmlformats-officedocument.spreadsheetml.pivotTable+xml"/>
  <Override PartName="/xl/customProperty12.bin" ContentType="application/vnd.openxmlformats-officedocument.spreadsheetml.customProperty"/>
  <Override PartName="/xl/pivotTables/pivotTable11.xml" ContentType="application/vnd.openxmlformats-officedocument.spreadsheetml.pivotTable+xml"/>
  <Override PartName="/xl/customProperty13.bin" ContentType="application/vnd.openxmlformats-officedocument.spreadsheetml.customProperty"/>
  <Override PartName="/xl/pivotTables/pivotTable12.xml" ContentType="application/vnd.openxmlformats-officedocument.spreadsheetml.pivotTable+xml"/>
  <Override PartName="/xl/customProperty14.bin" ContentType="application/vnd.openxmlformats-officedocument.spreadsheetml.customProperty"/>
  <Override PartName="/xl/pivotTables/pivotTable13.xml" ContentType="application/vnd.openxmlformats-officedocument.spreadsheetml.pivotTable+xml"/>
  <Override PartName="/xl/customProperty15.bin" ContentType="application/vnd.openxmlformats-officedocument.spreadsheetml.customProperty"/>
  <Override PartName="/xl/pivotTables/pivotTable14.xml" ContentType="application/vnd.openxmlformats-officedocument.spreadsheetml.pivotTable+xml"/>
  <Override PartName="/xl/customProperty16.bin" ContentType="application/vnd.openxmlformats-officedocument.spreadsheetml.customProperty"/>
  <Override PartName="/xl/pivotTables/pivotTable15.xml" ContentType="application/vnd.openxmlformats-officedocument.spreadsheetml.pivotTable+xml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pivotTables/pivotTable16.xml" ContentType="application/vnd.openxmlformats-officedocument.spreadsheetml.pivotTable+xml"/>
  <Override PartName="/xl/customProperty19.bin" ContentType="application/vnd.openxmlformats-officedocument.spreadsheetml.customProperty"/>
  <Override PartName="/xl/pivotTables/pivotTable17.xml" ContentType="application/vnd.openxmlformats-officedocument.spreadsheetml.pivotTable+xml"/>
  <Override PartName="/xl/customProperty20.bin" ContentType="application/vnd.openxmlformats-officedocument.spreadsheetml.customProperty"/>
  <Override PartName="/xl/pivotTables/pivotTable18.xml" ContentType="application/vnd.openxmlformats-officedocument.spreadsheetml.pivotTable+xml"/>
  <Override PartName="/xl/customProperty21.bin" ContentType="application/vnd.openxmlformats-officedocument.spreadsheetml.customProperty"/>
  <Override PartName="/xl/pivotTables/pivotTable19.xml" ContentType="application/vnd.openxmlformats-officedocument.spreadsheetml.pivotTable+xml"/>
  <Override PartName="/xl/customProperty22.bin" ContentType="application/vnd.openxmlformats-officedocument.spreadsheetml.customProperty"/>
  <Override PartName="/xl/pivotTables/pivotTable20.xml" ContentType="application/vnd.openxmlformats-officedocument.spreadsheetml.pivotTable+xml"/>
  <Override PartName="/xl/customProperty23.bin" ContentType="application/vnd.openxmlformats-officedocument.spreadsheetml.customProperty"/>
  <Override PartName="/xl/pivotTables/pivotTable21.xml" ContentType="application/vnd.openxmlformats-officedocument.spreadsheetml.pivotTable+xml"/>
  <Override PartName="/xl/customProperty24.bin" ContentType="application/vnd.openxmlformats-officedocument.spreadsheetml.customProperty"/>
  <Override PartName="/xl/pivotTables/pivotTable22.xml" ContentType="application/vnd.openxmlformats-officedocument.spreadsheetml.pivotTable+xml"/>
  <Override PartName="/xl/customProperty25.bin" ContentType="application/vnd.openxmlformats-officedocument.spreadsheetml.customProperty"/>
  <Override PartName="/xl/pivotTables/pivotTable23.xml" ContentType="application/vnd.openxmlformats-officedocument.spreadsheetml.pivotTable+xml"/>
  <Override PartName="/xl/customProperty26.bin" ContentType="application/vnd.openxmlformats-officedocument.spreadsheetml.customProperty"/>
  <Override PartName="/xl/pivotTables/pivotTable24.xml" ContentType="application/vnd.openxmlformats-officedocument.spreadsheetml.pivotTable+xml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anuel/Desktop/"/>
    </mc:Choice>
  </mc:AlternateContent>
  <xr:revisionPtr revIDLastSave="0" documentId="8_{EA00633D-24E6-C84E-98A7-ADB8CB9C3360}" xr6:coauthVersionLast="47" xr6:coauthVersionMax="47" xr10:uidLastSave="{00000000-0000-0000-0000-000000000000}"/>
  <bookViews>
    <workbookView xWindow="120" yWindow="500" windowWidth="10620" windowHeight="6000" xr2:uid="{00000000-000D-0000-FFFF-FFFF00000000}"/>
  </bookViews>
  <sheets>
    <sheet name="1. Overview" sheetId="1" r:id="rId1"/>
    <sheet name="Sheet2" sheetId="56" r:id="rId2"/>
    <sheet name="2. Detailed view" sheetId="19" r:id="rId3"/>
    <sheet name="3. Contracts view" sheetId="15" r:id="rId4"/>
    <sheet name="M83" sheetId="24" state="hidden" r:id="rId5"/>
    <sheet name="M15" sheetId="33" state="hidden" r:id="rId6"/>
    <sheet name="M51" sheetId="34" state="hidden" r:id="rId7"/>
    <sheet name="M75" sheetId="35" state="hidden" r:id="rId8"/>
    <sheet name="M12" sheetId="36" state="hidden" r:id="rId9"/>
    <sheet name="M16" sheetId="37" state="hidden" r:id="rId10"/>
    <sheet name="M78" sheetId="38" state="hidden" r:id="rId11"/>
    <sheet name="M14" sheetId="39" state="hidden" r:id="rId12"/>
    <sheet name="M11" sheetId="40" state="hidden" r:id="rId13"/>
    <sheet name="M81" sheetId="41" state="hidden" r:id="rId14"/>
    <sheet name="M45" sheetId="42" state="hidden" r:id="rId15"/>
    <sheet name="M77" sheetId="43" state="hidden" r:id="rId16"/>
    <sheet name="M67" sheetId="44" state="hidden" r:id="rId17"/>
    <sheet name="M85" sheetId="45" state="hidden" r:id="rId18"/>
    <sheet name="M86" sheetId="46" state="hidden" r:id="rId19"/>
    <sheet name="M44" sheetId="47" state="hidden" r:id="rId20"/>
    <sheet name="M13" sheetId="49" state="hidden" r:id="rId21"/>
    <sheet name="M18" sheetId="48" state="hidden" r:id="rId22"/>
    <sheet name="M84" sheetId="50" state="hidden" r:id="rId23"/>
    <sheet name="M17" sheetId="51" state="hidden" r:id="rId24"/>
    <sheet name="M49" sheetId="52" state="hidden" r:id="rId25"/>
    <sheet name="M33" sheetId="53" state="hidden" r:id="rId26"/>
    <sheet name="M34" sheetId="54" state="hidden" r:id="rId27"/>
    <sheet name="Sheet3" sheetId="57" r:id="rId28"/>
    <sheet name="Input Resources Meta. T&amp;M" sheetId="4" r:id="rId29"/>
    <sheet name="Input Resources Meta. Fix" sheetId="7" r:id="rId30"/>
    <sheet name="Input Resources Meta. Travel" sheetId="8" r:id="rId31"/>
  </sheets>
  <externalReferences>
    <externalReference r:id="rId32"/>
  </externalReferences>
  <definedNames>
    <definedName name="_xlnm._FilterDatabase" localSheetId="2" hidden="1">'2. Detailed view'!$B$12:$Y$279</definedName>
    <definedName name="_xlnm._FilterDatabase" localSheetId="29" hidden="1">'Input Resources Meta. Fix'!$D$1:$P$70</definedName>
    <definedName name="_xlnm._FilterDatabase" localSheetId="28" hidden="1">'Input Resources Meta. T&amp;M'!$A$1:$M$1024</definedName>
    <definedName name="_xlnm._FilterDatabase" localSheetId="30" hidden="1">'Input Resources Meta. Travel'!$A$1:$O$84</definedName>
    <definedName name="_xlnm.Print_Area" localSheetId="0">'1. Overview'!$B$4:$AD$27</definedName>
    <definedName name="_xlnm.Print_Area" localSheetId="3">'3. Contracts view'!$A$1:$T$72</definedName>
    <definedName name="_xlnm.Criteria" localSheetId="2">'2. Detailed view'!$G$2:$G$3</definedName>
  </definedNames>
  <calcPr calcId="191029"/>
  <pivotCaches>
    <pivotCache cacheId="2" r:id="rId33"/>
    <pivotCache cacheId="3" r:id="rId3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6" i="1" l="1"/>
  <c r="C242" i="19" l="1"/>
  <c r="D242" i="19"/>
  <c r="F242" i="19"/>
  <c r="G242" i="19"/>
  <c r="H242" i="19"/>
  <c r="I242" i="19"/>
  <c r="J242" i="19"/>
  <c r="M242" i="19"/>
  <c r="U242" i="19"/>
  <c r="X242" i="19"/>
  <c r="C243" i="19"/>
  <c r="D243" i="19"/>
  <c r="F243" i="19"/>
  <c r="G243" i="19"/>
  <c r="H243" i="19"/>
  <c r="I243" i="19"/>
  <c r="J243" i="19"/>
  <c r="U243" i="19"/>
  <c r="X243" i="19"/>
  <c r="C244" i="19"/>
  <c r="D244" i="19"/>
  <c r="F244" i="19"/>
  <c r="G244" i="19"/>
  <c r="H244" i="19"/>
  <c r="I244" i="19"/>
  <c r="J244" i="19"/>
  <c r="M244" i="19"/>
  <c r="U244" i="19"/>
  <c r="X244" i="19"/>
  <c r="C245" i="19"/>
  <c r="D245" i="19"/>
  <c r="F245" i="19"/>
  <c r="G245" i="19"/>
  <c r="H245" i="19"/>
  <c r="I245" i="19"/>
  <c r="J245" i="19"/>
  <c r="M245" i="19"/>
  <c r="Y245" i="19" s="1"/>
  <c r="O245" i="19"/>
  <c r="Q245" i="19"/>
  <c r="U245" i="19"/>
  <c r="X245" i="19"/>
  <c r="C246" i="19"/>
  <c r="D246" i="19"/>
  <c r="F246" i="19"/>
  <c r="G246" i="19"/>
  <c r="H246" i="19"/>
  <c r="I246" i="19"/>
  <c r="J246" i="19"/>
  <c r="O246" i="19"/>
  <c r="Q246" i="19"/>
  <c r="U246" i="19"/>
  <c r="X246" i="19"/>
  <c r="C247" i="19"/>
  <c r="D247" i="19"/>
  <c r="F247" i="19"/>
  <c r="G247" i="19"/>
  <c r="H247" i="19"/>
  <c r="I247" i="19"/>
  <c r="J247" i="19"/>
  <c r="M247" i="19"/>
  <c r="O247" i="19"/>
  <c r="Q247" i="19"/>
  <c r="U247" i="19"/>
  <c r="X247" i="19"/>
  <c r="C248" i="19"/>
  <c r="D248" i="19"/>
  <c r="F248" i="19"/>
  <c r="G248" i="19"/>
  <c r="H248" i="19"/>
  <c r="I248" i="19"/>
  <c r="J248" i="19"/>
  <c r="M248" i="19"/>
  <c r="U248" i="19"/>
  <c r="X248" i="19"/>
  <c r="C249" i="19"/>
  <c r="D249" i="19"/>
  <c r="F249" i="19"/>
  <c r="G249" i="19"/>
  <c r="H249" i="19"/>
  <c r="I249" i="19"/>
  <c r="J249" i="19"/>
  <c r="O249" i="19"/>
  <c r="Q249" i="19"/>
  <c r="U249" i="19"/>
  <c r="X249" i="19"/>
  <c r="C250" i="19"/>
  <c r="D250" i="19"/>
  <c r="F250" i="19"/>
  <c r="G250" i="19"/>
  <c r="H250" i="19"/>
  <c r="I250" i="19"/>
  <c r="J250" i="19"/>
  <c r="O250" i="19"/>
  <c r="Q250" i="19"/>
  <c r="U250" i="19"/>
  <c r="X250" i="19"/>
  <c r="C251" i="19"/>
  <c r="D251" i="19"/>
  <c r="F251" i="19"/>
  <c r="G251" i="19"/>
  <c r="H251" i="19"/>
  <c r="I251" i="19"/>
  <c r="J251" i="19"/>
  <c r="O251" i="19"/>
  <c r="Q251" i="19"/>
  <c r="U251" i="19"/>
  <c r="X251" i="19"/>
  <c r="C252" i="19"/>
  <c r="D252" i="19"/>
  <c r="F252" i="19"/>
  <c r="G252" i="19"/>
  <c r="H252" i="19"/>
  <c r="I252" i="19"/>
  <c r="J252" i="19"/>
  <c r="O252" i="19"/>
  <c r="Q252" i="19"/>
  <c r="U252" i="19"/>
  <c r="X252" i="19"/>
  <c r="C253" i="19"/>
  <c r="D253" i="19"/>
  <c r="F253" i="19"/>
  <c r="G253" i="19"/>
  <c r="H253" i="19"/>
  <c r="I253" i="19"/>
  <c r="J253" i="19"/>
  <c r="M253" i="19"/>
  <c r="O253" i="19"/>
  <c r="Q253" i="19"/>
  <c r="U253" i="19"/>
  <c r="X253" i="19"/>
  <c r="C254" i="19"/>
  <c r="D254" i="19"/>
  <c r="F254" i="19"/>
  <c r="G254" i="19"/>
  <c r="H254" i="19"/>
  <c r="I254" i="19"/>
  <c r="J254" i="19"/>
  <c r="O254" i="19"/>
  <c r="Q254" i="19"/>
  <c r="U254" i="19"/>
  <c r="X254" i="19"/>
  <c r="C255" i="19"/>
  <c r="D255" i="19"/>
  <c r="F255" i="19"/>
  <c r="G255" i="19"/>
  <c r="H255" i="19"/>
  <c r="I255" i="19"/>
  <c r="J255" i="19"/>
  <c r="M255" i="19"/>
  <c r="O255" i="19"/>
  <c r="U255" i="19"/>
  <c r="X255" i="19"/>
  <c r="C256" i="19"/>
  <c r="D256" i="19"/>
  <c r="F256" i="19"/>
  <c r="G256" i="19"/>
  <c r="H256" i="19"/>
  <c r="I256" i="19"/>
  <c r="J256" i="19"/>
  <c r="U256" i="19"/>
  <c r="X256" i="19"/>
  <c r="C257" i="19"/>
  <c r="D257" i="19"/>
  <c r="F257" i="19"/>
  <c r="G257" i="19"/>
  <c r="H257" i="19"/>
  <c r="I257" i="19"/>
  <c r="J257" i="19"/>
  <c r="U257" i="19"/>
  <c r="X257" i="19"/>
  <c r="C258" i="19"/>
  <c r="D258" i="19"/>
  <c r="F258" i="19"/>
  <c r="G258" i="19"/>
  <c r="H258" i="19"/>
  <c r="I258" i="19"/>
  <c r="J258" i="19"/>
  <c r="O258" i="19"/>
  <c r="Q258" i="19"/>
  <c r="U258" i="19"/>
  <c r="X258" i="19"/>
  <c r="C259" i="19"/>
  <c r="D259" i="19"/>
  <c r="F259" i="19"/>
  <c r="G259" i="19"/>
  <c r="H259" i="19"/>
  <c r="I259" i="19"/>
  <c r="J259" i="19"/>
  <c r="O259" i="19"/>
  <c r="Q259" i="19"/>
  <c r="U259" i="19"/>
  <c r="X259" i="19"/>
  <c r="C260" i="19"/>
  <c r="D260" i="19"/>
  <c r="F260" i="19"/>
  <c r="G260" i="19"/>
  <c r="H260" i="19"/>
  <c r="I260" i="19"/>
  <c r="J260" i="19"/>
  <c r="Q260" i="19"/>
  <c r="U260" i="19"/>
  <c r="X260" i="19"/>
  <c r="C261" i="19"/>
  <c r="D261" i="19"/>
  <c r="F261" i="19"/>
  <c r="G261" i="19"/>
  <c r="H261" i="19"/>
  <c r="I261" i="19"/>
  <c r="J261" i="19"/>
  <c r="M261" i="19"/>
  <c r="O261" i="19"/>
  <c r="U261" i="19"/>
  <c r="X261" i="19"/>
  <c r="C262" i="19"/>
  <c r="D262" i="19"/>
  <c r="F262" i="19"/>
  <c r="G262" i="19"/>
  <c r="H262" i="19"/>
  <c r="I262" i="19"/>
  <c r="J262" i="19"/>
  <c r="U262" i="19"/>
  <c r="X262" i="19"/>
  <c r="C263" i="19"/>
  <c r="D263" i="19"/>
  <c r="F263" i="19"/>
  <c r="G263" i="19"/>
  <c r="H263" i="19"/>
  <c r="I263" i="19"/>
  <c r="J263" i="19"/>
  <c r="O263" i="19"/>
  <c r="Q263" i="19"/>
  <c r="U263" i="19"/>
  <c r="X263" i="19"/>
  <c r="U241" i="19"/>
  <c r="Q241" i="19"/>
  <c r="P59" i="15"/>
  <c r="Q255" i="19" s="1"/>
  <c r="N67" i="15"/>
  <c r="T67" i="15" s="1"/>
  <c r="B67" i="15"/>
  <c r="Y253" i="19" l="1"/>
  <c r="M263" i="19"/>
  <c r="Y263" i="19" s="1"/>
  <c r="Y255" i="19"/>
  <c r="Y247" i="19"/>
  <c r="S35" i="15" l="1"/>
  <c r="R35" i="15"/>
  <c r="Q35" i="15"/>
  <c r="P35" i="15"/>
  <c r="P66" i="15"/>
  <c r="Q262" i="19" s="1"/>
  <c r="O66" i="15"/>
  <c r="O262" i="19" s="1"/>
  <c r="N66" i="15"/>
  <c r="M262" i="19" s="1"/>
  <c r="O166" i="19"/>
  <c r="Q166" i="19" s="1"/>
  <c r="M30" i="15"/>
  <c r="Y262" i="19" l="1"/>
  <c r="O24" i="15"/>
  <c r="N24" i="15"/>
  <c r="M21" i="15" l="1"/>
  <c r="P65" i="15"/>
  <c r="Q261" i="19" s="1"/>
  <c r="Y261" i="19" s="1"/>
  <c r="Y229" i="19"/>
  <c r="X229" i="19"/>
  <c r="Y228" i="19"/>
  <c r="X228" i="19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K1024" i="4"/>
  <c r="M1024" i="4" s="1"/>
  <c r="K1023" i="4"/>
  <c r="M1023" i="4" s="1"/>
  <c r="K1022" i="4"/>
  <c r="M1022" i="4" s="1"/>
  <c r="K1021" i="4"/>
  <c r="M1021" i="4" s="1"/>
  <c r="K1020" i="4"/>
  <c r="M1020" i="4" s="1"/>
  <c r="K1019" i="4"/>
  <c r="M1019" i="4" s="1"/>
  <c r="K1018" i="4"/>
  <c r="M1018" i="4" s="1"/>
  <c r="K1017" i="4"/>
  <c r="M1017" i="4" s="1"/>
  <c r="K1016" i="4"/>
  <c r="M1016" i="4" s="1"/>
  <c r="K1015" i="4"/>
  <c r="M1015" i="4" s="1"/>
  <c r="K1014" i="4"/>
  <c r="M1014" i="4" s="1"/>
  <c r="K1013" i="4"/>
  <c r="M1013" i="4" s="1"/>
  <c r="K1012" i="4"/>
  <c r="M1012" i="4" s="1"/>
  <c r="K1011" i="4"/>
  <c r="M1011" i="4" s="1"/>
  <c r="K1010" i="4"/>
  <c r="M1010" i="4" s="1"/>
  <c r="K1009" i="4"/>
  <c r="M1009" i="4" s="1"/>
  <c r="K1008" i="4"/>
  <c r="M1008" i="4" s="1"/>
  <c r="K1007" i="4"/>
  <c r="M1007" i="4" s="1"/>
  <c r="K1006" i="4"/>
  <c r="M1006" i="4" s="1"/>
  <c r="K1005" i="4"/>
  <c r="M1005" i="4" s="1"/>
  <c r="K1004" i="4"/>
  <c r="M1004" i="4" s="1"/>
  <c r="K1003" i="4"/>
  <c r="M1003" i="4" s="1"/>
  <c r="K1002" i="4"/>
  <c r="M1002" i="4" s="1"/>
  <c r="K1001" i="4"/>
  <c r="M1001" i="4" s="1"/>
  <c r="K1000" i="4"/>
  <c r="M1000" i="4" s="1"/>
  <c r="K999" i="4"/>
  <c r="M999" i="4" s="1"/>
  <c r="K998" i="4"/>
  <c r="M998" i="4" s="1"/>
  <c r="K997" i="4"/>
  <c r="M997" i="4" s="1"/>
  <c r="K996" i="4"/>
  <c r="M996" i="4" s="1"/>
  <c r="K995" i="4"/>
  <c r="M995" i="4" s="1"/>
  <c r="K994" i="4"/>
  <c r="M994" i="4" s="1"/>
  <c r="K993" i="4"/>
  <c r="M993" i="4" s="1"/>
  <c r="K992" i="4"/>
  <c r="M992" i="4" s="1"/>
  <c r="K991" i="4"/>
  <c r="M991" i="4" s="1"/>
  <c r="K990" i="4"/>
  <c r="M990" i="4" s="1"/>
  <c r="K989" i="4"/>
  <c r="M989" i="4" s="1"/>
  <c r="K988" i="4"/>
  <c r="M988" i="4" s="1"/>
  <c r="K987" i="4"/>
  <c r="M987" i="4" s="1"/>
  <c r="K986" i="4"/>
  <c r="M986" i="4" s="1"/>
  <c r="K985" i="4"/>
  <c r="M985" i="4" s="1"/>
  <c r="K984" i="4"/>
  <c r="M984" i="4" s="1"/>
  <c r="K983" i="4"/>
  <c r="M983" i="4" s="1"/>
  <c r="K982" i="4"/>
  <c r="M982" i="4" s="1"/>
  <c r="K981" i="4"/>
  <c r="M981" i="4" s="1"/>
  <c r="K980" i="4"/>
  <c r="M980" i="4" s="1"/>
  <c r="K979" i="4"/>
  <c r="M979" i="4" s="1"/>
  <c r="K978" i="4"/>
  <c r="M978" i="4" s="1"/>
  <c r="K977" i="4"/>
  <c r="M977" i="4" s="1"/>
  <c r="K976" i="4"/>
  <c r="M976" i="4" s="1"/>
  <c r="K975" i="4"/>
  <c r="M975" i="4" s="1"/>
  <c r="K974" i="4"/>
  <c r="M974" i="4" s="1"/>
  <c r="K973" i="4"/>
  <c r="M973" i="4" s="1"/>
  <c r="K972" i="4"/>
  <c r="M972" i="4" s="1"/>
  <c r="K971" i="4"/>
  <c r="M971" i="4" s="1"/>
  <c r="K970" i="4"/>
  <c r="M970" i="4" s="1"/>
  <c r="K969" i="4"/>
  <c r="M969" i="4" s="1"/>
  <c r="K968" i="4"/>
  <c r="M968" i="4" s="1"/>
  <c r="K967" i="4"/>
  <c r="M967" i="4" s="1"/>
  <c r="K966" i="4"/>
  <c r="M966" i="4" s="1"/>
  <c r="K965" i="4"/>
  <c r="M965" i="4" s="1"/>
  <c r="K964" i="4"/>
  <c r="M964" i="4" s="1"/>
  <c r="K963" i="4"/>
  <c r="M963" i="4" s="1"/>
  <c r="K962" i="4"/>
  <c r="M962" i="4" s="1"/>
  <c r="K961" i="4"/>
  <c r="M961" i="4" s="1"/>
  <c r="K960" i="4"/>
  <c r="M960" i="4" s="1"/>
  <c r="K959" i="4"/>
  <c r="M959" i="4" s="1"/>
  <c r="K958" i="4"/>
  <c r="M958" i="4" s="1"/>
  <c r="K957" i="4"/>
  <c r="M957" i="4" s="1"/>
  <c r="K956" i="4"/>
  <c r="M956" i="4" s="1"/>
  <c r="K955" i="4"/>
  <c r="M955" i="4" s="1"/>
  <c r="K954" i="4"/>
  <c r="M954" i="4" s="1"/>
  <c r="K953" i="4"/>
  <c r="M953" i="4" s="1"/>
  <c r="K952" i="4"/>
  <c r="M952" i="4" s="1"/>
  <c r="K951" i="4"/>
  <c r="M951" i="4" s="1"/>
  <c r="K950" i="4"/>
  <c r="M950" i="4" s="1"/>
  <c r="K949" i="4"/>
  <c r="M949" i="4" s="1"/>
  <c r="K948" i="4"/>
  <c r="M948" i="4" s="1"/>
  <c r="K947" i="4"/>
  <c r="M947" i="4" s="1"/>
  <c r="K946" i="4"/>
  <c r="M946" i="4" s="1"/>
  <c r="K945" i="4"/>
  <c r="M945" i="4" s="1"/>
  <c r="K944" i="4"/>
  <c r="M944" i="4" s="1"/>
  <c r="K943" i="4"/>
  <c r="M943" i="4" s="1"/>
  <c r="K942" i="4"/>
  <c r="M942" i="4" s="1"/>
  <c r="K941" i="4"/>
  <c r="M941" i="4" s="1"/>
  <c r="K940" i="4"/>
  <c r="M940" i="4" s="1"/>
  <c r="K939" i="4"/>
  <c r="M939" i="4" s="1"/>
  <c r="K938" i="4"/>
  <c r="M938" i="4" s="1"/>
  <c r="K937" i="4"/>
  <c r="M937" i="4" s="1"/>
  <c r="K936" i="4"/>
  <c r="M936" i="4" s="1"/>
  <c r="K935" i="4"/>
  <c r="M935" i="4" s="1"/>
  <c r="K934" i="4"/>
  <c r="M934" i="4" s="1"/>
  <c r="K933" i="4"/>
  <c r="M933" i="4" s="1"/>
  <c r="K932" i="4"/>
  <c r="M932" i="4" s="1"/>
  <c r="K931" i="4"/>
  <c r="M931" i="4" s="1"/>
  <c r="K930" i="4"/>
  <c r="M930" i="4" s="1"/>
  <c r="K929" i="4"/>
  <c r="M929" i="4" s="1"/>
  <c r="K928" i="4"/>
  <c r="M928" i="4" s="1"/>
  <c r="K927" i="4"/>
  <c r="M927" i="4" s="1"/>
  <c r="K926" i="4"/>
  <c r="M926" i="4" s="1"/>
  <c r="K925" i="4"/>
  <c r="M925" i="4" s="1"/>
  <c r="K924" i="4"/>
  <c r="M924" i="4" s="1"/>
  <c r="K923" i="4"/>
  <c r="M923" i="4" s="1"/>
  <c r="K922" i="4"/>
  <c r="M922" i="4" s="1"/>
  <c r="K921" i="4"/>
  <c r="M921" i="4" s="1"/>
  <c r="K920" i="4"/>
  <c r="M920" i="4" s="1"/>
  <c r="K919" i="4"/>
  <c r="M919" i="4" s="1"/>
  <c r="K918" i="4"/>
  <c r="M918" i="4" s="1"/>
  <c r="K917" i="4"/>
  <c r="M917" i="4" s="1"/>
  <c r="K916" i="4"/>
  <c r="M916" i="4" s="1"/>
  <c r="K915" i="4"/>
  <c r="M915" i="4" s="1"/>
  <c r="K914" i="4"/>
  <c r="M914" i="4" s="1"/>
  <c r="K913" i="4"/>
  <c r="M913" i="4" s="1"/>
  <c r="K912" i="4"/>
  <c r="M912" i="4" s="1"/>
  <c r="K911" i="4"/>
  <c r="M911" i="4" s="1"/>
  <c r="K910" i="4"/>
  <c r="M910" i="4" s="1"/>
  <c r="K909" i="4"/>
  <c r="M909" i="4" s="1"/>
  <c r="K908" i="4"/>
  <c r="M908" i="4" s="1"/>
  <c r="K907" i="4"/>
  <c r="M907" i="4" s="1"/>
  <c r="K906" i="4"/>
  <c r="M906" i="4" s="1"/>
  <c r="K905" i="4"/>
  <c r="M905" i="4" s="1"/>
  <c r="K904" i="4"/>
  <c r="M904" i="4" s="1"/>
  <c r="K903" i="4"/>
  <c r="M903" i="4" s="1"/>
  <c r="K902" i="4"/>
  <c r="M902" i="4" s="1"/>
  <c r="K901" i="4"/>
  <c r="M901" i="4" s="1"/>
  <c r="K900" i="4"/>
  <c r="M900" i="4" s="1"/>
  <c r="K899" i="4"/>
  <c r="M899" i="4" s="1"/>
  <c r="K898" i="4"/>
  <c r="M898" i="4" s="1"/>
  <c r="K897" i="4"/>
  <c r="M897" i="4" s="1"/>
  <c r="K896" i="4"/>
  <c r="M896" i="4" s="1"/>
  <c r="K895" i="4"/>
  <c r="M895" i="4" s="1"/>
  <c r="K894" i="4"/>
  <c r="M894" i="4" s="1"/>
  <c r="K893" i="4"/>
  <c r="M893" i="4" s="1"/>
  <c r="K892" i="4"/>
  <c r="M892" i="4" s="1"/>
  <c r="K891" i="4"/>
  <c r="M891" i="4" s="1"/>
  <c r="K890" i="4"/>
  <c r="M890" i="4" s="1"/>
  <c r="K889" i="4"/>
  <c r="M889" i="4" s="1"/>
  <c r="K888" i="4"/>
  <c r="M888" i="4" s="1"/>
  <c r="K887" i="4"/>
  <c r="M887" i="4" s="1"/>
  <c r="K886" i="4"/>
  <c r="M886" i="4" s="1"/>
  <c r="K885" i="4"/>
  <c r="M885" i="4" s="1"/>
  <c r="K884" i="4"/>
  <c r="M884" i="4" s="1"/>
  <c r="K883" i="4"/>
  <c r="M883" i="4" s="1"/>
  <c r="K882" i="4"/>
  <c r="M882" i="4" s="1"/>
  <c r="K881" i="4"/>
  <c r="M881" i="4" s="1"/>
  <c r="K880" i="4"/>
  <c r="M880" i="4" s="1"/>
  <c r="K879" i="4"/>
  <c r="M879" i="4" s="1"/>
  <c r="K878" i="4"/>
  <c r="M878" i="4" s="1"/>
  <c r="K877" i="4"/>
  <c r="M877" i="4" s="1"/>
  <c r="K876" i="4"/>
  <c r="M876" i="4" s="1"/>
  <c r="K875" i="4"/>
  <c r="M875" i="4" s="1"/>
  <c r="K874" i="4"/>
  <c r="M874" i="4" s="1"/>
  <c r="K873" i="4"/>
  <c r="M873" i="4" s="1"/>
  <c r="K872" i="4"/>
  <c r="M872" i="4" s="1"/>
  <c r="K871" i="4"/>
  <c r="M871" i="4" s="1"/>
  <c r="K870" i="4"/>
  <c r="M870" i="4" s="1"/>
  <c r="K869" i="4"/>
  <c r="M869" i="4" s="1"/>
  <c r="K868" i="4"/>
  <c r="M868" i="4" s="1"/>
  <c r="K867" i="4"/>
  <c r="M867" i="4" s="1"/>
  <c r="K866" i="4"/>
  <c r="M866" i="4" s="1"/>
  <c r="K865" i="4"/>
  <c r="M865" i="4" s="1"/>
  <c r="K864" i="4"/>
  <c r="M864" i="4" s="1"/>
  <c r="K863" i="4"/>
  <c r="M863" i="4" s="1"/>
  <c r="K862" i="4"/>
  <c r="M862" i="4" s="1"/>
  <c r="K861" i="4"/>
  <c r="M861" i="4" s="1"/>
  <c r="K860" i="4"/>
  <c r="M860" i="4" s="1"/>
  <c r="K859" i="4"/>
  <c r="M859" i="4" s="1"/>
  <c r="K858" i="4"/>
  <c r="M858" i="4" s="1"/>
  <c r="K857" i="4"/>
  <c r="M857" i="4" s="1"/>
  <c r="K856" i="4"/>
  <c r="M856" i="4" s="1"/>
  <c r="K855" i="4"/>
  <c r="M855" i="4" s="1"/>
  <c r="K854" i="4"/>
  <c r="M854" i="4" s="1"/>
  <c r="K853" i="4"/>
  <c r="M853" i="4" s="1"/>
  <c r="K852" i="4"/>
  <c r="M852" i="4" s="1"/>
  <c r="K851" i="4"/>
  <c r="M851" i="4" s="1"/>
  <c r="K850" i="4"/>
  <c r="M850" i="4" s="1"/>
  <c r="K849" i="4"/>
  <c r="M849" i="4" s="1"/>
  <c r="K848" i="4"/>
  <c r="M848" i="4" s="1"/>
  <c r="K847" i="4"/>
  <c r="M847" i="4" s="1"/>
  <c r="K846" i="4"/>
  <c r="M846" i="4" s="1"/>
  <c r="K845" i="4"/>
  <c r="M845" i="4" s="1"/>
  <c r="K844" i="4"/>
  <c r="M844" i="4" s="1"/>
  <c r="K843" i="4"/>
  <c r="M843" i="4" s="1"/>
  <c r="K842" i="4"/>
  <c r="M842" i="4" s="1"/>
  <c r="K841" i="4"/>
  <c r="M841" i="4" s="1"/>
  <c r="K840" i="4"/>
  <c r="M840" i="4" s="1"/>
  <c r="K839" i="4"/>
  <c r="M839" i="4" s="1"/>
  <c r="K838" i="4"/>
  <c r="M838" i="4" s="1"/>
  <c r="K837" i="4"/>
  <c r="M837" i="4" s="1"/>
  <c r="K836" i="4"/>
  <c r="M836" i="4" s="1"/>
  <c r="K835" i="4"/>
  <c r="M835" i="4" s="1"/>
  <c r="K834" i="4"/>
  <c r="M834" i="4" s="1"/>
  <c r="K833" i="4"/>
  <c r="M833" i="4" s="1"/>
  <c r="K832" i="4"/>
  <c r="M832" i="4" s="1"/>
  <c r="K831" i="4"/>
  <c r="M831" i="4" s="1"/>
  <c r="K830" i="4"/>
  <c r="M830" i="4" s="1"/>
  <c r="K829" i="4"/>
  <c r="M829" i="4" s="1"/>
  <c r="K828" i="4"/>
  <c r="M828" i="4" s="1"/>
  <c r="K827" i="4"/>
  <c r="M827" i="4" s="1"/>
  <c r="K826" i="4"/>
  <c r="M826" i="4" s="1"/>
  <c r="K825" i="4"/>
  <c r="M825" i="4" s="1"/>
  <c r="K824" i="4"/>
  <c r="M824" i="4" s="1"/>
  <c r="K823" i="4"/>
  <c r="M823" i="4" s="1"/>
  <c r="K822" i="4"/>
  <c r="M822" i="4" s="1"/>
  <c r="K821" i="4"/>
  <c r="M821" i="4" s="1"/>
  <c r="K820" i="4"/>
  <c r="M820" i="4" s="1"/>
  <c r="K819" i="4"/>
  <c r="M819" i="4" s="1"/>
  <c r="K818" i="4"/>
  <c r="M818" i="4" s="1"/>
  <c r="K817" i="4"/>
  <c r="M817" i="4" s="1"/>
  <c r="K816" i="4"/>
  <c r="M816" i="4" s="1"/>
  <c r="K815" i="4"/>
  <c r="M815" i="4" s="1"/>
  <c r="K814" i="4"/>
  <c r="M814" i="4" s="1"/>
  <c r="K813" i="4"/>
  <c r="M813" i="4" s="1"/>
  <c r="K812" i="4"/>
  <c r="M812" i="4" s="1"/>
  <c r="K811" i="4"/>
  <c r="M811" i="4" s="1"/>
  <c r="K810" i="4"/>
  <c r="M810" i="4" s="1"/>
  <c r="K809" i="4"/>
  <c r="M809" i="4" s="1"/>
  <c r="K808" i="4"/>
  <c r="M808" i="4" s="1"/>
  <c r="K807" i="4"/>
  <c r="M807" i="4" s="1"/>
  <c r="K806" i="4"/>
  <c r="M806" i="4" s="1"/>
  <c r="K805" i="4"/>
  <c r="M805" i="4" s="1"/>
  <c r="K804" i="4"/>
  <c r="M804" i="4" s="1"/>
  <c r="K803" i="4"/>
  <c r="M803" i="4" s="1"/>
  <c r="K802" i="4"/>
  <c r="M802" i="4" s="1"/>
  <c r="K801" i="4"/>
  <c r="M801" i="4" s="1"/>
  <c r="K800" i="4"/>
  <c r="M800" i="4" s="1"/>
  <c r="K799" i="4"/>
  <c r="M799" i="4" s="1"/>
  <c r="K798" i="4"/>
  <c r="M798" i="4" s="1"/>
  <c r="K797" i="4"/>
  <c r="M797" i="4" s="1"/>
  <c r="K796" i="4"/>
  <c r="M796" i="4" s="1"/>
  <c r="K795" i="4"/>
  <c r="M795" i="4" s="1"/>
  <c r="K794" i="4"/>
  <c r="M794" i="4" s="1"/>
  <c r="K793" i="4"/>
  <c r="M793" i="4" s="1"/>
  <c r="K792" i="4"/>
  <c r="M792" i="4" s="1"/>
  <c r="K791" i="4"/>
  <c r="M791" i="4" s="1"/>
  <c r="K790" i="4"/>
  <c r="M790" i="4" s="1"/>
  <c r="K789" i="4"/>
  <c r="M789" i="4" s="1"/>
  <c r="K788" i="4"/>
  <c r="M788" i="4" s="1"/>
  <c r="K787" i="4"/>
  <c r="M787" i="4" s="1"/>
  <c r="K786" i="4"/>
  <c r="M786" i="4" s="1"/>
  <c r="K785" i="4"/>
  <c r="M785" i="4" s="1"/>
  <c r="K784" i="4"/>
  <c r="M784" i="4" s="1"/>
  <c r="K783" i="4"/>
  <c r="M783" i="4" s="1"/>
  <c r="K782" i="4"/>
  <c r="M782" i="4" s="1"/>
  <c r="K781" i="4"/>
  <c r="M781" i="4" s="1"/>
  <c r="K780" i="4"/>
  <c r="M780" i="4" s="1"/>
  <c r="K779" i="4"/>
  <c r="M779" i="4" s="1"/>
  <c r="K778" i="4"/>
  <c r="M778" i="4" s="1"/>
  <c r="K777" i="4"/>
  <c r="M777" i="4" s="1"/>
  <c r="K776" i="4"/>
  <c r="M776" i="4" s="1"/>
  <c r="K775" i="4"/>
  <c r="M775" i="4" s="1"/>
  <c r="K774" i="4"/>
  <c r="M774" i="4" s="1"/>
  <c r="K773" i="4"/>
  <c r="M773" i="4" s="1"/>
  <c r="K772" i="4"/>
  <c r="M772" i="4" s="1"/>
  <c r="K771" i="4"/>
  <c r="M771" i="4" s="1"/>
  <c r="K770" i="4"/>
  <c r="M770" i="4" s="1"/>
  <c r="K769" i="4"/>
  <c r="M769" i="4" s="1"/>
  <c r="K768" i="4"/>
  <c r="M768" i="4" s="1"/>
  <c r="K767" i="4"/>
  <c r="M767" i="4" s="1"/>
  <c r="K766" i="4"/>
  <c r="M766" i="4" s="1"/>
  <c r="K765" i="4"/>
  <c r="M765" i="4" s="1"/>
  <c r="K764" i="4"/>
  <c r="M764" i="4" s="1"/>
  <c r="K763" i="4"/>
  <c r="M763" i="4" s="1"/>
  <c r="K762" i="4"/>
  <c r="M762" i="4" s="1"/>
  <c r="K761" i="4"/>
  <c r="M761" i="4" s="1"/>
  <c r="K760" i="4"/>
  <c r="M760" i="4" s="1"/>
  <c r="K759" i="4"/>
  <c r="M759" i="4" s="1"/>
  <c r="K758" i="4"/>
  <c r="M758" i="4" s="1"/>
  <c r="K757" i="4"/>
  <c r="M757" i="4" s="1"/>
  <c r="K756" i="4"/>
  <c r="M756" i="4" s="1"/>
  <c r="K755" i="4"/>
  <c r="M755" i="4" s="1"/>
  <c r="K754" i="4"/>
  <c r="M754" i="4" s="1"/>
  <c r="K753" i="4"/>
  <c r="M753" i="4" s="1"/>
  <c r="K752" i="4"/>
  <c r="M752" i="4" s="1"/>
  <c r="K751" i="4"/>
  <c r="M751" i="4" s="1"/>
  <c r="K750" i="4"/>
  <c r="M750" i="4" s="1"/>
  <c r="K749" i="4"/>
  <c r="M749" i="4" s="1"/>
  <c r="K748" i="4"/>
  <c r="M748" i="4" s="1"/>
  <c r="K747" i="4"/>
  <c r="M747" i="4" s="1"/>
  <c r="K746" i="4"/>
  <c r="M746" i="4" s="1"/>
  <c r="K745" i="4"/>
  <c r="M745" i="4" s="1"/>
  <c r="K744" i="4"/>
  <c r="M744" i="4" s="1"/>
  <c r="K743" i="4"/>
  <c r="M743" i="4" s="1"/>
  <c r="K742" i="4"/>
  <c r="M742" i="4" s="1"/>
  <c r="K741" i="4"/>
  <c r="M741" i="4" s="1"/>
  <c r="K740" i="4"/>
  <c r="M740" i="4" s="1"/>
  <c r="K739" i="4"/>
  <c r="M739" i="4" s="1"/>
  <c r="K738" i="4"/>
  <c r="M738" i="4" s="1"/>
  <c r="K737" i="4"/>
  <c r="M737" i="4" s="1"/>
  <c r="K736" i="4"/>
  <c r="M736" i="4" s="1"/>
  <c r="K735" i="4"/>
  <c r="M735" i="4" s="1"/>
  <c r="K734" i="4"/>
  <c r="M734" i="4" s="1"/>
  <c r="K733" i="4"/>
  <c r="M733" i="4" s="1"/>
  <c r="K732" i="4"/>
  <c r="M732" i="4" s="1"/>
  <c r="K731" i="4"/>
  <c r="M731" i="4" s="1"/>
  <c r="K730" i="4"/>
  <c r="M730" i="4" s="1"/>
  <c r="K729" i="4"/>
  <c r="M729" i="4" s="1"/>
  <c r="K728" i="4"/>
  <c r="M728" i="4" s="1"/>
  <c r="K727" i="4"/>
  <c r="M727" i="4" s="1"/>
  <c r="K726" i="4"/>
  <c r="M726" i="4" s="1"/>
  <c r="K725" i="4"/>
  <c r="M725" i="4" s="1"/>
  <c r="K724" i="4"/>
  <c r="M724" i="4" s="1"/>
  <c r="K723" i="4"/>
  <c r="M723" i="4" s="1"/>
  <c r="K722" i="4"/>
  <c r="M722" i="4" s="1"/>
  <c r="K721" i="4"/>
  <c r="M721" i="4" s="1"/>
  <c r="K720" i="4"/>
  <c r="M720" i="4" s="1"/>
  <c r="K719" i="4"/>
  <c r="M719" i="4" s="1"/>
  <c r="K718" i="4"/>
  <c r="M718" i="4" s="1"/>
  <c r="K717" i="4"/>
  <c r="M717" i="4" s="1"/>
  <c r="K716" i="4"/>
  <c r="M716" i="4" s="1"/>
  <c r="K715" i="4"/>
  <c r="M715" i="4" s="1"/>
  <c r="K714" i="4"/>
  <c r="M714" i="4" s="1"/>
  <c r="K713" i="4"/>
  <c r="M713" i="4" s="1"/>
  <c r="K712" i="4"/>
  <c r="M712" i="4" s="1"/>
  <c r="K711" i="4"/>
  <c r="M711" i="4" s="1"/>
  <c r="K710" i="4"/>
  <c r="M710" i="4" s="1"/>
  <c r="K709" i="4"/>
  <c r="M709" i="4" s="1"/>
  <c r="K708" i="4"/>
  <c r="M708" i="4" s="1"/>
  <c r="K707" i="4"/>
  <c r="M707" i="4" s="1"/>
  <c r="K706" i="4"/>
  <c r="M706" i="4" s="1"/>
  <c r="K705" i="4"/>
  <c r="M705" i="4" s="1"/>
  <c r="K704" i="4"/>
  <c r="M704" i="4" s="1"/>
  <c r="K703" i="4"/>
  <c r="M703" i="4" s="1"/>
  <c r="K702" i="4"/>
  <c r="M702" i="4" s="1"/>
  <c r="K701" i="4"/>
  <c r="M701" i="4" s="1"/>
  <c r="K700" i="4"/>
  <c r="M700" i="4" s="1"/>
  <c r="K699" i="4"/>
  <c r="M699" i="4" s="1"/>
  <c r="K698" i="4"/>
  <c r="M698" i="4" s="1"/>
  <c r="K697" i="4"/>
  <c r="M697" i="4" s="1"/>
  <c r="K696" i="4"/>
  <c r="M696" i="4" s="1"/>
  <c r="K695" i="4"/>
  <c r="M695" i="4" s="1"/>
  <c r="K694" i="4"/>
  <c r="M694" i="4" s="1"/>
  <c r="K693" i="4"/>
  <c r="M693" i="4" s="1"/>
  <c r="K692" i="4"/>
  <c r="M692" i="4" s="1"/>
  <c r="K691" i="4"/>
  <c r="M691" i="4" s="1"/>
  <c r="K690" i="4"/>
  <c r="M690" i="4" s="1"/>
  <c r="K689" i="4"/>
  <c r="M689" i="4" s="1"/>
  <c r="K688" i="4"/>
  <c r="M688" i="4" s="1"/>
  <c r="K687" i="4"/>
  <c r="M687" i="4" s="1"/>
  <c r="K686" i="4"/>
  <c r="M686" i="4" s="1"/>
  <c r="K685" i="4"/>
  <c r="M685" i="4" s="1"/>
  <c r="K684" i="4"/>
  <c r="M684" i="4" s="1"/>
  <c r="K683" i="4"/>
  <c r="M683" i="4" s="1"/>
  <c r="K682" i="4"/>
  <c r="M682" i="4" s="1"/>
  <c r="K681" i="4"/>
  <c r="M681" i="4" s="1"/>
  <c r="K680" i="4"/>
  <c r="M680" i="4" s="1"/>
  <c r="K679" i="4"/>
  <c r="M679" i="4" s="1"/>
  <c r="K678" i="4"/>
  <c r="M678" i="4" s="1"/>
  <c r="K677" i="4"/>
  <c r="M677" i="4" s="1"/>
  <c r="K676" i="4"/>
  <c r="M676" i="4" s="1"/>
  <c r="K675" i="4"/>
  <c r="M675" i="4" s="1"/>
  <c r="K674" i="4"/>
  <c r="M674" i="4" s="1"/>
  <c r="K673" i="4"/>
  <c r="M673" i="4" s="1"/>
  <c r="K672" i="4"/>
  <c r="M672" i="4" s="1"/>
  <c r="K671" i="4"/>
  <c r="M671" i="4" s="1"/>
  <c r="K670" i="4"/>
  <c r="M670" i="4" s="1"/>
  <c r="K669" i="4"/>
  <c r="M669" i="4" s="1"/>
  <c r="K668" i="4"/>
  <c r="M668" i="4" s="1"/>
  <c r="K667" i="4"/>
  <c r="M667" i="4" s="1"/>
  <c r="K666" i="4"/>
  <c r="M666" i="4" s="1"/>
  <c r="K665" i="4"/>
  <c r="M665" i="4" s="1"/>
  <c r="K664" i="4"/>
  <c r="M664" i="4" s="1"/>
  <c r="K663" i="4"/>
  <c r="M663" i="4" s="1"/>
  <c r="K662" i="4"/>
  <c r="M662" i="4" s="1"/>
  <c r="K661" i="4"/>
  <c r="M661" i="4" s="1"/>
  <c r="K660" i="4"/>
  <c r="M660" i="4" s="1"/>
  <c r="K659" i="4"/>
  <c r="M659" i="4" s="1"/>
  <c r="K658" i="4"/>
  <c r="M658" i="4" s="1"/>
  <c r="K657" i="4"/>
  <c r="M657" i="4" s="1"/>
  <c r="K656" i="4"/>
  <c r="M656" i="4" s="1"/>
  <c r="K655" i="4"/>
  <c r="M655" i="4" s="1"/>
  <c r="K654" i="4"/>
  <c r="M654" i="4" s="1"/>
  <c r="K653" i="4"/>
  <c r="M653" i="4" s="1"/>
  <c r="K652" i="4"/>
  <c r="M652" i="4" s="1"/>
  <c r="K651" i="4"/>
  <c r="M651" i="4" s="1"/>
  <c r="K650" i="4"/>
  <c r="M650" i="4" s="1"/>
  <c r="K649" i="4"/>
  <c r="M649" i="4" s="1"/>
  <c r="K648" i="4"/>
  <c r="M648" i="4" s="1"/>
  <c r="K647" i="4"/>
  <c r="M647" i="4" s="1"/>
  <c r="K646" i="4"/>
  <c r="M646" i="4" s="1"/>
  <c r="K645" i="4"/>
  <c r="M645" i="4" s="1"/>
  <c r="K644" i="4"/>
  <c r="M644" i="4" s="1"/>
  <c r="K643" i="4"/>
  <c r="M643" i="4" s="1"/>
  <c r="K642" i="4"/>
  <c r="M642" i="4" s="1"/>
  <c r="K641" i="4"/>
  <c r="M641" i="4" s="1"/>
  <c r="K640" i="4"/>
  <c r="M640" i="4" s="1"/>
  <c r="K639" i="4"/>
  <c r="M639" i="4" s="1"/>
  <c r="K638" i="4"/>
  <c r="M638" i="4" s="1"/>
  <c r="K637" i="4"/>
  <c r="M637" i="4" s="1"/>
  <c r="K636" i="4"/>
  <c r="M636" i="4" s="1"/>
  <c r="K635" i="4"/>
  <c r="M635" i="4" s="1"/>
  <c r="K634" i="4"/>
  <c r="M634" i="4" s="1"/>
  <c r="K633" i="4"/>
  <c r="M633" i="4" s="1"/>
  <c r="K632" i="4"/>
  <c r="M632" i="4" s="1"/>
  <c r="K631" i="4"/>
  <c r="M631" i="4" s="1"/>
  <c r="K630" i="4"/>
  <c r="M630" i="4" s="1"/>
  <c r="K629" i="4"/>
  <c r="M629" i="4" s="1"/>
  <c r="K628" i="4"/>
  <c r="M628" i="4" s="1"/>
  <c r="K627" i="4"/>
  <c r="M627" i="4" s="1"/>
  <c r="K626" i="4"/>
  <c r="M626" i="4" s="1"/>
  <c r="K625" i="4"/>
  <c r="M625" i="4" s="1"/>
  <c r="K624" i="4"/>
  <c r="M624" i="4" s="1"/>
  <c r="K623" i="4"/>
  <c r="M623" i="4" s="1"/>
  <c r="K622" i="4"/>
  <c r="M622" i="4" s="1"/>
  <c r="K621" i="4"/>
  <c r="M621" i="4" s="1"/>
  <c r="K620" i="4"/>
  <c r="M620" i="4" s="1"/>
  <c r="K619" i="4"/>
  <c r="M619" i="4" s="1"/>
  <c r="K618" i="4"/>
  <c r="M618" i="4" s="1"/>
  <c r="K617" i="4"/>
  <c r="M617" i="4" s="1"/>
  <c r="K616" i="4"/>
  <c r="M616" i="4" s="1"/>
  <c r="K615" i="4"/>
  <c r="M615" i="4" s="1"/>
  <c r="K614" i="4"/>
  <c r="M614" i="4" s="1"/>
  <c r="K613" i="4"/>
  <c r="M613" i="4" s="1"/>
  <c r="K612" i="4"/>
  <c r="M612" i="4" s="1"/>
  <c r="K611" i="4"/>
  <c r="M611" i="4" s="1"/>
  <c r="K610" i="4"/>
  <c r="M610" i="4" s="1"/>
  <c r="K609" i="4"/>
  <c r="M609" i="4" s="1"/>
  <c r="K608" i="4"/>
  <c r="M608" i="4" s="1"/>
  <c r="K607" i="4"/>
  <c r="M607" i="4" s="1"/>
  <c r="K606" i="4"/>
  <c r="M606" i="4" s="1"/>
  <c r="K605" i="4"/>
  <c r="M605" i="4" s="1"/>
  <c r="K604" i="4"/>
  <c r="M604" i="4" s="1"/>
  <c r="K603" i="4"/>
  <c r="M603" i="4" s="1"/>
  <c r="K602" i="4"/>
  <c r="M602" i="4" s="1"/>
  <c r="K601" i="4"/>
  <c r="M601" i="4" s="1"/>
  <c r="K600" i="4"/>
  <c r="M600" i="4" s="1"/>
  <c r="K599" i="4"/>
  <c r="M599" i="4" s="1"/>
  <c r="K598" i="4"/>
  <c r="M598" i="4" s="1"/>
  <c r="K597" i="4"/>
  <c r="M597" i="4" s="1"/>
  <c r="K596" i="4"/>
  <c r="M596" i="4" s="1"/>
  <c r="K595" i="4"/>
  <c r="M595" i="4" s="1"/>
  <c r="K594" i="4"/>
  <c r="M594" i="4" s="1"/>
  <c r="K593" i="4"/>
  <c r="M593" i="4" s="1"/>
  <c r="K592" i="4"/>
  <c r="M592" i="4" s="1"/>
  <c r="K591" i="4"/>
  <c r="M591" i="4" s="1"/>
  <c r="K590" i="4"/>
  <c r="M590" i="4" s="1"/>
  <c r="K589" i="4"/>
  <c r="M589" i="4" s="1"/>
  <c r="K588" i="4"/>
  <c r="M588" i="4" s="1"/>
  <c r="K587" i="4"/>
  <c r="M587" i="4" s="1"/>
  <c r="K586" i="4"/>
  <c r="M586" i="4" s="1"/>
  <c r="K585" i="4"/>
  <c r="M585" i="4" s="1"/>
  <c r="K584" i="4"/>
  <c r="M584" i="4" s="1"/>
  <c r="K583" i="4"/>
  <c r="M583" i="4" s="1"/>
  <c r="K582" i="4"/>
  <c r="M582" i="4" s="1"/>
  <c r="K581" i="4"/>
  <c r="M581" i="4" s="1"/>
  <c r="K580" i="4"/>
  <c r="M580" i="4" s="1"/>
  <c r="K579" i="4"/>
  <c r="M579" i="4" s="1"/>
  <c r="K578" i="4"/>
  <c r="M578" i="4" s="1"/>
  <c r="K577" i="4"/>
  <c r="M577" i="4" s="1"/>
  <c r="K576" i="4"/>
  <c r="M576" i="4" s="1"/>
  <c r="K575" i="4"/>
  <c r="M575" i="4" s="1"/>
  <c r="K574" i="4"/>
  <c r="M574" i="4" s="1"/>
  <c r="K573" i="4"/>
  <c r="M573" i="4" s="1"/>
  <c r="K572" i="4"/>
  <c r="M572" i="4" s="1"/>
  <c r="K571" i="4"/>
  <c r="M571" i="4" s="1"/>
  <c r="K570" i="4"/>
  <c r="M570" i="4" s="1"/>
  <c r="K569" i="4"/>
  <c r="M569" i="4" s="1"/>
  <c r="K568" i="4"/>
  <c r="M568" i="4" s="1"/>
  <c r="K567" i="4"/>
  <c r="M567" i="4" s="1"/>
  <c r="K566" i="4"/>
  <c r="M566" i="4" s="1"/>
  <c r="K565" i="4"/>
  <c r="M565" i="4" s="1"/>
  <c r="K564" i="4"/>
  <c r="M564" i="4" s="1"/>
  <c r="K563" i="4"/>
  <c r="M563" i="4" s="1"/>
  <c r="K562" i="4"/>
  <c r="M562" i="4" s="1"/>
  <c r="K561" i="4"/>
  <c r="M561" i="4" s="1"/>
  <c r="K560" i="4"/>
  <c r="M560" i="4" s="1"/>
  <c r="K559" i="4"/>
  <c r="M559" i="4" s="1"/>
  <c r="K558" i="4"/>
  <c r="M558" i="4" s="1"/>
  <c r="K557" i="4"/>
  <c r="M557" i="4" s="1"/>
  <c r="K556" i="4"/>
  <c r="M556" i="4" s="1"/>
  <c r="K555" i="4"/>
  <c r="M555" i="4" s="1"/>
  <c r="K554" i="4"/>
  <c r="M554" i="4" s="1"/>
  <c r="K553" i="4"/>
  <c r="M553" i="4" s="1"/>
  <c r="K552" i="4"/>
  <c r="M552" i="4" s="1"/>
  <c r="K551" i="4"/>
  <c r="M551" i="4" s="1"/>
  <c r="K550" i="4"/>
  <c r="M550" i="4" s="1"/>
  <c r="K549" i="4"/>
  <c r="M549" i="4" s="1"/>
  <c r="K548" i="4"/>
  <c r="M548" i="4" s="1"/>
  <c r="K547" i="4"/>
  <c r="M547" i="4" s="1"/>
  <c r="K546" i="4"/>
  <c r="M546" i="4" s="1"/>
  <c r="K545" i="4"/>
  <c r="M545" i="4" s="1"/>
  <c r="K544" i="4"/>
  <c r="M544" i="4" s="1"/>
  <c r="K543" i="4"/>
  <c r="M543" i="4" s="1"/>
  <c r="K542" i="4"/>
  <c r="M542" i="4" s="1"/>
  <c r="K541" i="4"/>
  <c r="M541" i="4" s="1"/>
  <c r="K540" i="4"/>
  <c r="M540" i="4" s="1"/>
  <c r="K539" i="4"/>
  <c r="M539" i="4" s="1"/>
  <c r="K538" i="4"/>
  <c r="M538" i="4" s="1"/>
  <c r="K537" i="4"/>
  <c r="M537" i="4" s="1"/>
  <c r="K536" i="4"/>
  <c r="M536" i="4" s="1"/>
  <c r="K535" i="4"/>
  <c r="M535" i="4" s="1"/>
  <c r="K534" i="4"/>
  <c r="M534" i="4" s="1"/>
  <c r="K533" i="4"/>
  <c r="M533" i="4" s="1"/>
  <c r="K532" i="4"/>
  <c r="M532" i="4" s="1"/>
  <c r="K531" i="4"/>
  <c r="M531" i="4" s="1"/>
  <c r="K530" i="4"/>
  <c r="M530" i="4" s="1"/>
  <c r="K529" i="4"/>
  <c r="M529" i="4" s="1"/>
  <c r="K528" i="4"/>
  <c r="M528" i="4" s="1"/>
  <c r="K527" i="4"/>
  <c r="M527" i="4" s="1"/>
  <c r="K526" i="4"/>
  <c r="M526" i="4" s="1"/>
  <c r="K525" i="4"/>
  <c r="M525" i="4" s="1"/>
  <c r="K524" i="4"/>
  <c r="M524" i="4" s="1"/>
  <c r="K523" i="4"/>
  <c r="M523" i="4" s="1"/>
  <c r="K522" i="4"/>
  <c r="M522" i="4" s="1"/>
  <c r="K521" i="4"/>
  <c r="M521" i="4" s="1"/>
  <c r="K520" i="4"/>
  <c r="M520" i="4" s="1"/>
  <c r="K519" i="4"/>
  <c r="M519" i="4" s="1"/>
  <c r="K518" i="4"/>
  <c r="M518" i="4" s="1"/>
  <c r="K517" i="4"/>
  <c r="M517" i="4" s="1"/>
  <c r="K516" i="4"/>
  <c r="M516" i="4" s="1"/>
  <c r="K515" i="4"/>
  <c r="M515" i="4" s="1"/>
  <c r="K514" i="4"/>
  <c r="M514" i="4" s="1"/>
  <c r="K513" i="4"/>
  <c r="M513" i="4" s="1"/>
  <c r="K512" i="4"/>
  <c r="M512" i="4" s="1"/>
  <c r="K511" i="4"/>
  <c r="M511" i="4" s="1"/>
  <c r="K510" i="4"/>
  <c r="M510" i="4" s="1"/>
  <c r="K509" i="4"/>
  <c r="M509" i="4" s="1"/>
  <c r="K508" i="4"/>
  <c r="M508" i="4" s="1"/>
  <c r="K507" i="4"/>
  <c r="M507" i="4" s="1"/>
  <c r="K506" i="4"/>
  <c r="M506" i="4" s="1"/>
  <c r="K505" i="4"/>
  <c r="M505" i="4" s="1"/>
  <c r="K504" i="4"/>
  <c r="M504" i="4" s="1"/>
  <c r="K503" i="4"/>
  <c r="M503" i="4" s="1"/>
  <c r="K502" i="4"/>
  <c r="M502" i="4" s="1"/>
  <c r="K501" i="4"/>
  <c r="M501" i="4" s="1"/>
  <c r="K500" i="4"/>
  <c r="M500" i="4" s="1"/>
  <c r="K499" i="4"/>
  <c r="M499" i="4" s="1"/>
  <c r="K498" i="4"/>
  <c r="M498" i="4" s="1"/>
  <c r="K497" i="4"/>
  <c r="M497" i="4" s="1"/>
  <c r="K496" i="4"/>
  <c r="M496" i="4" s="1"/>
  <c r="K495" i="4"/>
  <c r="M495" i="4" s="1"/>
  <c r="K494" i="4"/>
  <c r="M494" i="4" s="1"/>
  <c r="K493" i="4"/>
  <c r="M493" i="4" s="1"/>
  <c r="K492" i="4"/>
  <c r="M492" i="4" s="1"/>
  <c r="K491" i="4"/>
  <c r="M491" i="4" s="1"/>
  <c r="K490" i="4"/>
  <c r="M490" i="4" s="1"/>
  <c r="K489" i="4"/>
  <c r="M489" i="4" s="1"/>
  <c r="K488" i="4"/>
  <c r="M488" i="4" s="1"/>
  <c r="K487" i="4"/>
  <c r="M487" i="4" s="1"/>
  <c r="K486" i="4"/>
  <c r="M486" i="4" s="1"/>
  <c r="K485" i="4"/>
  <c r="M485" i="4" s="1"/>
  <c r="K484" i="4"/>
  <c r="M484" i="4" s="1"/>
  <c r="K483" i="4"/>
  <c r="M483" i="4" s="1"/>
  <c r="K482" i="4"/>
  <c r="M482" i="4" s="1"/>
  <c r="K481" i="4"/>
  <c r="M481" i="4" s="1"/>
  <c r="K480" i="4"/>
  <c r="M480" i="4" s="1"/>
  <c r="K479" i="4"/>
  <c r="M479" i="4" s="1"/>
  <c r="K478" i="4"/>
  <c r="M478" i="4" s="1"/>
  <c r="K477" i="4"/>
  <c r="M477" i="4" s="1"/>
  <c r="K476" i="4"/>
  <c r="M476" i="4" s="1"/>
  <c r="K475" i="4"/>
  <c r="M475" i="4" s="1"/>
  <c r="K474" i="4"/>
  <c r="M474" i="4" s="1"/>
  <c r="K473" i="4"/>
  <c r="M473" i="4" s="1"/>
  <c r="K472" i="4"/>
  <c r="M472" i="4" s="1"/>
  <c r="K471" i="4"/>
  <c r="M471" i="4" s="1"/>
  <c r="K470" i="4"/>
  <c r="M470" i="4" s="1"/>
  <c r="K469" i="4"/>
  <c r="M469" i="4" s="1"/>
  <c r="K468" i="4"/>
  <c r="M468" i="4" s="1"/>
  <c r="K467" i="4"/>
  <c r="M467" i="4" s="1"/>
  <c r="K466" i="4"/>
  <c r="M466" i="4" s="1"/>
  <c r="K465" i="4"/>
  <c r="M465" i="4" s="1"/>
  <c r="K464" i="4"/>
  <c r="M464" i="4" s="1"/>
  <c r="K463" i="4"/>
  <c r="M463" i="4" s="1"/>
  <c r="K462" i="4"/>
  <c r="M462" i="4" s="1"/>
  <c r="K461" i="4"/>
  <c r="M461" i="4" s="1"/>
  <c r="K460" i="4"/>
  <c r="M460" i="4" s="1"/>
  <c r="K459" i="4"/>
  <c r="M459" i="4" s="1"/>
  <c r="K458" i="4"/>
  <c r="M458" i="4" s="1"/>
  <c r="K457" i="4"/>
  <c r="M457" i="4" s="1"/>
  <c r="K456" i="4"/>
  <c r="M456" i="4" s="1"/>
  <c r="K455" i="4"/>
  <c r="M455" i="4" s="1"/>
  <c r="K454" i="4"/>
  <c r="M454" i="4" s="1"/>
  <c r="K453" i="4"/>
  <c r="M453" i="4" s="1"/>
  <c r="K452" i="4"/>
  <c r="M452" i="4" s="1"/>
  <c r="K451" i="4"/>
  <c r="M451" i="4" s="1"/>
  <c r="K450" i="4"/>
  <c r="M450" i="4" s="1"/>
  <c r="K449" i="4"/>
  <c r="M449" i="4" s="1"/>
  <c r="K448" i="4"/>
  <c r="M448" i="4" s="1"/>
  <c r="K447" i="4"/>
  <c r="M447" i="4" s="1"/>
  <c r="K446" i="4"/>
  <c r="M446" i="4" s="1"/>
  <c r="K445" i="4"/>
  <c r="M445" i="4" s="1"/>
  <c r="K444" i="4"/>
  <c r="M444" i="4" s="1"/>
  <c r="K443" i="4"/>
  <c r="M443" i="4" s="1"/>
  <c r="K442" i="4"/>
  <c r="M442" i="4" s="1"/>
  <c r="K441" i="4"/>
  <c r="M441" i="4" s="1"/>
  <c r="K440" i="4"/>
  <c r="M440" i="4" s="1"/>
  <c r="K439" i="4"/>
  <c r="M439" i="4" s="1"/>
  <c r="K438" i="4"/>
  <c r="M438" i="4" s="1"/>
  <c r="K437" i="4"/>
  <c r="M437" i="4" s="1"/>
  <c r="K436" i="4"/>
  <c r="M436" i="4" s="1"/>
  <c r="K435" i="4"/>
  <c r="M435" i="4" s="1"/>
  <c r="K434" i="4"/>
  <c r="M434" i="4" s="1"/>
  <c r="K433" i="4"/>
  <c r="M433" i="4" s="1"/>
  <c r="K432" i="4"/>
  <c r="M432" i="4" s="1"/>
  <c r="K431" i="4"/>
  <c r="M431" i="4" s="1"/>
  <c r="K430" i="4"/>
  <c r="M430" i="4" s="1"/>
  <c r="K429" i="4"/>
  <c r="M429" i="4" s="1"/>
  <c r="K428" i="4"/>
  <c r="M428" i="4" s="1"/>
  <c r="K427" i="4"/>
  <c r="M427" i="4" s="1"/>
  <c r="K426" i="4"/>
  <c r="M426" i="4" s="1"/>
  <c r="K425" i="4"/>
  <c r="M425" i="4" s="1"/>
  <c r="K424" i="4"/>
  <c r="M424" i="4" s="1"/>
  <c r="K423" i="4"/>
  <c r="M423" i="4" s="1"/>
  <c r="K422" i="4"/>
  <c r="M422" i="4" s="1"/>
  <c r="K421" i="4"/>
  <c r="M421" i="4" s="1"/>
  <c r="K420" i="4"/>
  <c r="M420" i="4" s="1"/>
  <c r="K419" i="4"/>
  <c r="M419" i="4" s="1"/>
  <c r="K418" i="4"/>
  <c r="M418" i="4" s="1"/>
  <c r="K417" i="4"/>
  <c r="M417" i="4" s="1"/>
  <c r="K416" i="4"/>
  <c r="M416" i="4" s="1"/>
  <c r="K415" i="4"/>
  <c r="M415" i="4" s="1"/>
  <c r="K414" i="4"/>
  <c r="M414" i="4" s="1"/>
  <c r="K413" i="4"/>
  <c r="M413" i="4" s="1"/>
  <c r="K412" i="4"/>
  <c r="M412" i="4" s="1"/>
  <c r="K411" i="4"/>
  <c r="M411" i="4" s="1"/>
  <c r="K410" i="4"/>
  <c r="M410" i="4" s="1"/>
  <c r="K409" i="4"/>
  <c r="M409" i="4" s="1"/>
  <c r="K408" i="4"/>
  <c r="M408" i="4" s="1"/>
  <c r="K407" i="4"/>
  <c r="M407" i="4" s="1"/>
  <c r="K406" i="4"/>
  <c r="M406" i="4" s="1"/>
  <c r="K405" i="4"/>
  <c r="M405" i="4" s="1"/>
  <c r="K404" i="4"/>
  <c r="M404" i="4" s="1"/>
  <c r="K403" i="4"/>
  <c r="M403" i="4" s="1"/>
  <c r="K402" i="4"/>
  <c r="M402" i="4" s="1"/>
  <c r="K401" i="4"/>
  <c r="M401" i="4" s="1"/>
  <c r="K400" i="4"/>
  <c r="M400" i="4" s="1"/>
  <c r="K399" i="4"/>
  <c r="M399" i="4" s="1"/>
  <c r="K398" i="4"/>
  <c r="M398" i="4" s="1"/>
  <c r="K397" i="4"/>
  <c r="M397" i="4" s="1"/>
  <c r="K396" i="4"/>
  <c r="M396" i="4" s="1"/>
  <c r="K395" i="4"/>
  <c r="M395" i="4" s="1"/>
  <c r="K394" i="4"/>
  <c r="M394" i="4" s="1"/>
  <c r="K393" i="4"/>
  <c r="M393" i="4" s="1"/>
  <c r="K392" i="4"/>
  <c r="M392" i="4" s="1"/>
  <c r="K391" i="4"/>
  <c r="M391" i="4" s="1"/>
  <c r="K390" i="4"/>
  <c r="M390" i="4" s="1"/>
  <c r="K389" i="4"/>
  <c r="M389" i="4" s="1"/>
  <c r="K388" i="4"/>
  <c r="M388" i="4" s="1"/>
  <c r="K387" i="4"/>
  <c r="M387" i="4" s="1"/>
  <c r="K386" i="4"/>
  <c r="M386" i="4" s="1"/>
  <c r="K385" i="4"/>
  <c r="M385" i="4" s="1"/>
  <c r="K384" i="4"/>
  <c r="M384" i="4" s="1"/>
  <c r="K383" i="4"/>
  <c r="M383" i="4" s="1"/>
  <c r="K382" i="4"/>
  <c r="M382" i="4" s="1"/>
  <c r="K381" i="4"/>
  <c r="M381" i="4" s="1"/>
  <c r="K380" i="4"/>
  <c r="M380" i="4" s="1"/>
  <c r="K379" i="4"/>
  <c r="M379" i="4" s="1"/>
  <c r="K378" i="4"/>
  <c r="M378" i="4" s="1"/>
  <c r="K377" i="4"/>
  <c r="M377" i="4" s="1"/>
  <c r="K376" i="4"/>
  <c r="M376" i="4" s="1"/>
  <c r="K375" i="4"/>
  <c r="M375" i="4" s="1"/>
  <c r="K374" i="4"/>
  <c r="M374" i="4" s="1"/>
  <c r="K373" i="4"/>
  <c r="M373" i="4" s="1"/>
  <c r="K372" i="4"/>
  <c r="M372" i="4" s="1"/>
  <c r="K371" i="4"/>
  <c r="M371" i="4" s="1"/>
  <c r="K370" i="4"/>
  <c r="M370" i="4" s="1"/>
  <c r="K369" i="4"/>
  <c r="M369" i="4" s="1"/>
  <c r="K368" i="4"/>
  <c r="M368" i="4" s="1"/>
  <c r="K367" i="4"/>
  <c r="M367" i="4" s="1"/>
  <c r="K366" i="4"/>
  <c r="M366" i="4" s="1"/>
  <c r="K365" i="4"/>
  <c r="M365" i="4" s="1"/>
  <c r="K364" i="4"/>
  <c r="M364" i="4" s="1"/>
  <c r="K363" i="4"/>
  <c r="M363" i="4" s="1"/>
  <c r="K362" i="4"/>
  <c r="M362" i="4" s="1"/>
  <c r="K361" i="4"/>
  <c r="M361" i="4" s="1"/>
  <c r="K360" i="4"/>
  <c r="M360" i="4" s="1"/>
  <c r="K359" i="4"/>
  <c r="M359" i="4" s="1"/>
  <c r="K358" i="4"/>
  <c r="M358" i="4" s="1"/>
  <c r="K357" i="4"/>
  <c r="M357" i="4" s="1"/>
  <c r="K356" i="4"/>
  <c r="M356" i="4" s="1"/>
  <c r="K355" i="4"/>
  <c r="M355" i="4" s="1"/>
  <c r="K354" i="4"/>
  <c r="M354" i="4" s="1"/>
  <c r="K353" i="4"/>
  <c r="M353" i="4" s="1"/>
  <c r="K352" i="4"/>
  <c r="M352" i="4" s="1"/>
  <c r="K351" i="4"/>
  <c r="M351" i="4" s="1"/>
  <c r="K350" i="4"/>
  <c r="M350" i="4" s="1"/>
  <c r="K349" i="4"/>
  <c r="M349" i="4" s="1"/>
  <c r="K348" i="4"/>
  <c r="M348" i="4" s="1"/>
  <c r="K347" i="4"/>
  <c r="M347" i="4" s="1"/>
  <c r="K346" i="4"/>
  <c r="M346" i="4" s="1"/>
  <c r="K345" i="4"/>
  <c r="M345" i="4" s="1"/>
  <c r="K344" i="4"/>
  <c r="M344" i="4" s="1"/>
  <c r="K343" i="4"/>
  <c r="M343" i="4" s="1"/>
  <c r="K342" i="4"/>
  <c r="M342" i="4" s="1"/>
  <c r="K341" i="4"/>
  <c r="M341" i="4" s="1"/>
  <c r="K340" i="4"/>
  <c r="M340" i="4" s="1"/>
  <c r="K339" i="4"/>
  <c r="M339" i="4" s="1"/>
  <c r="K338" i="4"/>
  <c r="M338" i="4" s="1"/>
  <c r="K337" i="4"/>
  <c r="M337" i="4" s="1"/>
  <c r="K336" i="4"/>
  <c r="M336" i="4" s="1"/>
  <c r="K335" i="4"/>
  <c r="M335" i="4" s="1"/>
  <c r="K334" i="4"/>
  <c r="M334" i="4" s="1"/>
  <c r="K333" i="4"/>
  <c r="M333" i="4" s="1"/>
  <c r="K332" i="4"/>
  <c r="M332" i="4" s="1"/>
  <c r="K331" i="4"/>
  <c r="M331" i="4" s="1"/>
  <c r="K330" i="4"/>
  <c r="M330" i="4" s="1"/>
  <c r="K329" i="4"/>
  <c r="M329" i="4" s="1"/>
  <c r="K328" i="4"/>
  <c r="M328" i="4" s="1"/>
  <c r="K327" i="4"/>
  <c r="M327" i="4" s="1"/>
  <c r="K326" i="4"/>
  <c r="M326" i="4" s="1"/>
  <c r="K325" i="4"/>
  <c r="M325" i="4" s="1"/>
  <c r="K324" i="4"/>
  <c r="M324" i="4" s="1"/>
  <c r="K323" i="4"/>
  <c r="M323" i="4" s="1"/>
  <c r="K322" i="4"/>
  <c r="M322" i="4" s="1"/>
  <c r="K321" i="4"/>
  <c r="M321" i="4" s="1"/>
  <c r="K320" i="4"/>
  <c r="M320" i="4" s="1"/>
  <c r="K319" i="4"/>
  <c r="M319" i="4" s="1"/>
  <c r="K318" i="4"/>
  <c r="M318" i="4" s="1"/>
  <c r="K317" i="4"/>
  <c r="M317" i="4" s="1"/>
  <c r="K316" i="4"/>
  <c r="M316" i="4" s="1"/>
  <c r="K315" i="4"/>
  <c r="M315" i="4" s="1"/>
  <c r="K314" i="4"/>
  <c r="M314" i="4" s="1"/>
  <c r="K313" i="4"/>
  <c r="M313" i="4" s="1"/>
  <c r="K312" i="4"/>
  <c r="M312" i="4" s="1"/>
  <c r="K311" i="4"/>
  <c r="M311" i="4" s="1"/>
  <c r="K310" i="4"/>
  <c r="M310" i="4" s="1"/>
  <c r="K309" i="4"/>
  <c r="M309" i="4" s="1"/>
  <c r="K308" i="4"/>
  <c r="M308" i="4" s="1"/>
  <c r="K307" i="4"/>
  <c r="M307" i="4" s="1"/>
  <c r="K306" i="4"/>
  <c r="M306" i="4" s="1"/>
  <c r="K305" i="4"/>
  <c r="M305" i="4" s="1"/>
  <c r="K304" i="4"/>
  <c r="M304" i="4" s="1"/>
  <c r="K303" i="4"/>
  <c r="M303" i="4" s="1"/>
  <c r="K302" i="4"/>
  <c r="M302" i="4" s="1"/>
  <c r="K301" i="4"/>
  <c r="M301" i="4" s="1"/>
  <c r="K300" i="4"/>
  <c r="M300" i="4" s="1"/>
  <c r="K299" i="4"/>
  <c r="M299" i="4" s="1"/>
  <c r="K298" i="4"/>
  <c r="M298" i="4" s="1"/>
  <c r="K297" i="4"/>
  <c r="M297" i="4" s="1"/>
  <c r="K296" i="4"/>
  <c r="M296" i="4" s="1"/>
  <c r="K295" i="4"/>
  <c r="M295" i="4" s="1"/>
  <c r="K294" i="4"/>
  <c r="M294" i="4" s="1"/>
  <c r="K293" i="4"/>
  <c r="M293" i="4" s="1"/>
  <c r="K292" i="4"/>
  <c r="M292" i="4" s="1"/>
  <c r="K291" i="4"/>
  <c r="M291" i="4" s="1"/>
  <c r="K290" i="4"/>
  <c r="M290" i="4" s="1"/>
  <c r="K289" i="4"/>
  <c r="M289" i="4" s="1"/>
  <c r="K288" i="4"/>
  <c r="M288" i="4" s="1"/>
  <c r="K287" i="4"/>
  <c r="M287" i="4" s="1"/>
  <c r="K286" i="4"/>
  <c r="M286" i="4" s="1"/>
  <c r="K285" i="4"/>
  <c r="M285" i="4" s="1"/>
  <c r="K284" i="4"/>
  <c r="M284" i="4" s="1"/>
  <c r="K283" i="4"/>
  <c r="M283" i="4" s="1"/>
  <c r="K282" i="4"/>
  <c r="M282" i="4" s="1"/>
  <c r="K281" i="4"/>
  <c r="M281" i="4" s="1"/>
  <c r="K280" i="4"/>
  <c r="M280" i="4" s="1"/>
  <c r="K279" i="4"/>
  <c r="M279" i="4" s="1"/>
  <c r="K278" i="4"/>
  <c r="M278" i="4" s="1"/>
  <c r="K277" i="4"/>
  <c r="M277" i="4" s="1"/>
  <c r="K276" i="4"/>
  <c r="M276" i="4" s="1"/>
  <c r="K275" i="4"/>
  <c r="M275" i="4" s="1"/>
  <c r="K274" i="4"/>
  <c r="M274" i="4" s="1"/>
  <c r="K273" i="4"/>
  <c r="M273" i="4" s="1"/>
  <c r="K272" i="4"/>
  <c r="M272" i="4" s="1"/>
  <c r="K271" i="4"/>
  <c r="M271" i="4" s="1"/>
  <c r="K270" i="4"/>
  <c r="M270" i="4" s="1"/>
  <c r="K269" i="4"/>
  <c r="M269" i="4" s="1"/>
  <c r="K268" i="4"/>
  <c r="M268" i="4" s="1"/>
  <c r="K267" i="4"/>
  <c r="M267" i="4" s="1"/>
  <c r="K266" i="4"/>
  <c r="M266" i="4" s="1"/>
  <c r="K265" i="4"/>
  <c r="M265" i="4" s="1"/>
  <c r="K264" i="4"/>
  <c r="M264" i="4" s="1"/>
  <c r="K263" i="4"/>
  <c r="M263" i="4" s="1"/>
  <c r="K262" i="4"/>
  <c r="M262" i="4" s="1"/>
  <c r="K261" i="4"/>
  <c r="M261" i="4" s="1"/>
  <c r="K260" i="4"/>
  <c r="M260" i="4" s="1"/>
  <c r="K259" i="4"/>
  <c r="M259" i="4" s="1"/>
  <c r="K258" i="4"/>
  <c r="M258" i="4" s="1"/>
  <c r="K257" i="4"/>
  <c r="M257" i="4" s="1"/>
  <c r="K256" i="4"/>
  <c r="M256" i="4" s="1"/>
  <c r="K255" i="4"/>
  <c r="M255" i="4" s="1"/>
  <c r="K254" i="4"/>
  <c r="M254" i="4" s="1"/>
  <c r="K253" i="4"/>
  <c r="M253" i="4" s="1"/>
  <c r="K252" i="4"/>
  <c r="M252" i="4" s="1"/>
  <c r="K251" i="4"/>
  <c r="M251" i="4" s="1"/>
  <c r="K250" i="4"/>
  <c r="M250" i="4" s="1"/>
  <c r="K249" i="4"/>
  <c r="M249" i="4" s="1"/>
  <c r="K248" i="4"/>
  <c r="M248" i="4" s="1"/>
  <c r="K247" i="4"/>
  <c r="M247" i="4" s="1"/>
  <c r="K246" i="4"/>
  <c r="M246" i="4" s="1"/>
  <c r="K245" i="4"/>
  <c r="M245" i="4" s="1"/>
  <c r="K244" i="4"/>
  <c r="M244" i="4" s="1"/>
  <c r="K243" i="4"/>
  <c r="M243" i="4" s="1"/>
  <c r="K242" i="4"/>
  <c r="M242" i="4" s="1"/>
  <c r="K241" i="4"/>
  <c r="M241" i="4" s="1"/>
  <c r="K240" i="4"/>
  <c r="M240" i="4" s="1"/>
  <c r="K239" i="4"/>
  <c r="M239" i="4" s="1"/>
  <c r="K238" i="4"/>
  <c r="M238" i="4" s="1"/>
  <c r="K237" i="4"/>
  <c r="M237" i="4" s="1"/>
  <c r="K236" i="4"/>
  <c r="M236" i="4" s="1"/>
  <c r="K235" i="4"/>
  <c r="M235" i="4" s="1"/>
  <c r="K234" i="4"/>
  <c r="M234" i="4" s="1"/>
  <c r="K233" i="4"/>
  <c r="M233" i="4" s="1"/>
  <c r="K232" i="4"/>
  <c r="M232" i="4" s="1"/>
  <c r="K231" i="4"/>
  <c r="M231" i="4" s="1"/>
  <c r="K230" i="4"/>
  <c r="M230" i="4" s="1"/>
  <c r="K229" i="4"/>
  <c r="M229" i="4" s="1"/>
  <c r="K228" i="4"/>
  <c r="M228" i="4" s="1"/>
  <c r="K227" i="4"/>
  <c r="M227" i="4" s="1"/>
  <c r="K226" i="4"/>
  <c r="M226" i="4" s="1"/>
  <c r="K225" i="4"/>
  <c r="M225" i="4" s="1"/>
  <c r="K224" i="4"/>
  <c r="M224" i="4" s="1"/>
  <c r="K223" i="4"/>
  <c r="M223" i="4" s="1"/>
  <c r="K222" i="4"/>
  <c r="M222" i="4" s="1"/>
  <c r="K221" i="4"/>
  <c r="M221" i="4" s="1"/>
  <c r="K220" i="4"/>
  <c r="M220" i="4" s="1"/>
  <c r="K219" i="4"/>
  <c r="M219" i="4" s="1"/>
  <c r="K218" i="4"/>
  <c r="M218" i="4" s="1"/>
  <c r="K217" i="4"/>
  <c r="M217" i="4" s="1"/>
  <c r="K216" i="4"/>
  <c r="M216" i="4" s="1"/>
  <c r="K215" i="4"/>
  <c r="M215" i="4" s="1"/>
  <c r="K214" i="4"/>
  <c r="M214" i="4" s="1"/>
  <c r="K213" i="4"/>
  <c r="M213" i="4" s="1"/>
  <c r="K212" i="4"/>
  <c r="M212" i="4" s="1"/>
  <c r="K211" i="4"/>
  <c r="M211" i="4" s="1"/>
  <c r="K210" i="4"/>
  <c r="M210" i="4" s="1"/>
  <c r="K209" i="4"/>
  <c r="M209" i="4" s="1"/>
  <c r="K208" i="4"/>
  <c r="M208" i="4" s="1"/>
  <c r="K207" i="4"/>
  <c r="M207" i="4" s="1"/>
  <c r="K206" i="4"/>
  <c r="M206" i="4" s="1"/>
  <c r="K205" i="4"/>
  <c r="M205" i="4" s="1"/>
  <c r="K204" i="4"/>
  <c r="M204" i="4" s="1"/>
  <c r="K203" i="4"/>
  <c r="M203" i="4" s="1"/>
  <c r="K202" i="4"/>
  <c r="M202" i="4" s="1"/>
  <c r="K201" i="4"/>
  <c r="M201" i="4" s="1"/>
  <c r="K200" i="4"/>
  <c r="M200" i="4" s="1"/>
  <c r="K199" i="4"/>
  <c r="M199" i="4" s="1"/>
  <c r="K198" i="4"/>
  <c r="M198" i="4" s="1"/>
  <c r="K197" i="4"/>
  <c r="M197" i="4" s="1"/>
  <c r="K196" i="4"/>
  <c r="M196" i="4" s="1"/>
  <c r="K195" i="4"/>
  <c r="M195" i="4" s="1"/>
  <c r="K194" i="4"/>
  <c r="M194" i="4" s="1"/>
  <c r="K193" i="4"/>
  <c r="M193" i="4" s="1"/>
  <c r="K192" i="4"/>
  <c r="M192" i="4" s="1"/>
  <c r="K191" i="4"/>
  <c r="M191" i="4" s="1"/>
  <c r="K190" i="4"/>
  <c r="M190" i="4" s="1"/>
  <c r="K189" i="4"/>
  <c r="M189" i="4" s="1"/>
  <c r="K188" i="4"/>
  <c r="M188" i="4" s="1"/>
  <c r="K187" i="4"/>
  <c r="M187" i="4" s="1"/>
  <c r="K186" i="4"/>
  <c r="M186" i="4" s="1"/>
  <c r="K185" i="4"/>
  <c r="M185" i="4" s="1"/>
  <c r="K184" i="4"/>
  <c r="M184" i="4" s="1"/>
  <c r="K183" i="4"/>
  <c r="M183" i="4" s="1"/>
  <c r="K182" i="4"/>
  <c r="M182" i="4" s="1"/>
  <c r="K181" i="4"/>
  <c r="M181" i="4" s="1"/>
  <c r="K180" i="4"/>
  <c r="M180" i="4" s="1"/>
  <c r="K179" i="4"/>
  <c r="M179" i="4" s="1"/>
  <c r="K178" i="4"/>
  <c r="M178" i="4" s="1"/>
  <c r="K177" i="4"/>
  <c r="M177" i="4" s="1"/>
  <c r="K176" i="4"/>
  <c r="M176" i="4" s="1"/>
  <c r="K175" i="4"/>
  <c r="M175" i="4" s="1"/>
  <c r="K174" i="4"/>
  <c r="M174" i="4" s="1"/>
  <c r="K173" i="4"/>
  <c r="M173" i="4" s="1"/>
  <c r="K172" i="4"/>
  <c r="M172" i="4" s="1"/>
  <c r="K171" i="4"/>
  <c r="M171" i="4" s="1"/>
  <c r="K170" i="4"/>
  <c r="M170" i="4" s="1"/>
  <c r="K169" i="4"/>
  <c r="M169" i="4" s="1"/>
  <c r="K168" i="4"/>
  <c r="M168" i="4" s="1"/>
  <c r="K167" i="4"/>
  <c r="M167" i="4" s="1"/>
  <c r="K166" i="4"/>
  <c r="M166" i="4" s="1"/>
  <c r="K165" i="4"/>
  <c r="M165" i="4" s="1"/>
  <c r="K164" i="4"/>
  <c r="M164" i="4" s="1"/>
  <c r="K163" i="4"/>
  <c r="M163" i="4" s="1"/>
  <c r="K162" i="4"/>
  <c r="M162" i="4" s="1"/>
  <c r="K161" i="4"/>
  <c r="M161" i="4" s="1"/>
  <c r="K160" i="4"/>
  <c r="M160" i="4" s="1"/>
  <c r="K159" i="4"/>
  <c r="M159" i="4" s="1"/>
  <c r="K158" i="4"/>
  <c r="M158" i="4" s="1"/>
  <c r="K157" i="4"/>
  <c r="M157" i="4" s="1"/>
  <c r="K156" i="4"/>
  <c r="M156" i="4" s="1"/>
  <c r="K155" i="4"/>
  <c r="M155" i="4" s="1"/>
  <c r="K154" i="4"/>
  <c r="M154" i="4" s="1"/>
  <c r="K153" i="4"/>
  <c r="M153" i="4" s="1"/>
  <c r="K152" i="4"/>
  <c r="M152" i="4" s="1"/>
  <c r="K151" i="4"/>
  <c r="M151" i="4" s="1"/>
  <c r="K150" i="4"/>
  <c r="M150" i="4" s="1"/>
  <c r="K149" i="4"/>
  <c r="M149" i="4" s="1"/>
  <c r="K148" i="4"/>
  <c r="M148" i="4" s="1"/>
  <c r="K147" i="4"/>
  <c r="M147" i="4" s="1"/>
  <c r="K146" i="4"/>
  <c r="M146" i="4" s="1"/>
  <c r="K145" i="4"/>
  <c r="M145" i="4" s="1"/>
  <c r="K144" i="4"/>
  <c r="M144" i="4" s="1"/>
  <c r="K143" i="4"/>
  <c r="M143" i="4" s="1"/>
  <c r="K142" i="4"/>
  <c r="M142" i="4" s="1"/>
  <c r="K141" i="4"/>
  <c r="M141" i="4" s="1"/>
  <c r="K140" i="4"/>
  <c r="M140" i="4" s="1"/>
  <c r="K139" i="4"/>
  <c r="M139" i="4" s="1"/>
  <c r="K138" i="4"/>
  <c r="M138" i="4" s="1"/>
  <c r="K137" i="4"/>
  <c r="M137" i="4" s="1"/>
  <c r="K136" i="4"/>
  <c r="M136" i="4" s="1"/>
  <c r="K135" i="4"/>
  <c r="M135" i="4" s="1"/>
  <c r="K134" i="4"/>
  <c r="M134" i="4" s="1"/>
  <c r="K133" i="4"/>
  <c r="M133" i="4" s="1"/>
  <c r="K132" i="4"/>
  <c r="M132" i="4" s="1"/>
  <c r="K131" i="4"/>
  <c r="M131" i="4" s="1"/>
  <c r="K130" i="4"/>
  <c r="M130" i="4" s="1"/>
  <c r="K129" i="4"/>
  <c r="M129" i="4" s="1"/>
  <c r="K128" i="4"/>
  <c r="M128" i="4" s="1"/>
  <c r="K127" i="4"/>
  <c r="M127" i="4" s="1"/>
  <c r="K126" i="4"/>
  <c r="M126" i="4" s="1"/>
  <c r="K125" i="4"/>
  <c r="M125" i="4" s="1"/>
  <c r="K124" i="4"/>
  <c r="M124" i="4" s="1"/>
  <c r="K123" i="4"/>
  <c r="M123" i="4" s="1"/>
  <c r="K122" i="4"/>
  <c r="M122" i="4" s="1"/>
  <c r="K121" i="4"/>
  <c r="M121" i="4" s="1"/>
  <c r="K120" i="4"/>
  <c r="M120" i="4" s="1"/>
  <c r="K119" i="4"/>
  <c r="M119" i="4" s="1"/>
  <c r="K118" i="4"/>
  <c r="M118" i="4" s="1"/>
  <c r="K117" i="4"/>
  <c r="M117" i="4" s="1"/>
  <c r="K116" i="4"/>
  <c r="M116" i="4" s="1"/>
  <c r="K115" i="4"/>
  <c r="M115" i="4" s="1"/>
  <c r="K114" i="4"/>
  <c r="M114" i="4" s="1"/>
  <c r="K113" i="4"/>
  <c r="M113" i="4" s="1"/>
  <c r="K112" i="4"/>
  <c r="M112" i="4" s="1"/>
  <c r="K111" i="4"/>
  <c r="M111" i="4" s="1"/>
  <c r="K110" i="4"/>
  <c r="M110" i="4" s="1"/>
  <c r="K109" i="4"/>
  <c r="M109" i="4" s="1"/>
  <c r="K108" i="4"/>
  <c r="M108" i="4" s="1"/>
  <c r="K107" i="4"/>
  <c r="M107" i="4" s="1"/>
  <c r="K106" i="4"/>
  <c r="M106" i="4" s="1"/>
  <c r="K105" i="4"/>
  <c r="M105" i="4" s="1"/>
  <c r="K104" i="4"/>
  <c r="M104" i="4" s="1"/>
  <c r="K103" i="4"/>
  <c r="M103" i="4" s="1"/>
  <c r="K102" i="4"/>
  <c r="M102" i="4" s="1"/>
  <c r="K101" i="4"/>
  <c r="M101" i="4" s="1"/>
  <c r="K100" i="4"/>
  <c r="M100" i="4" s="1"/>
  <c r="K99" i="4"/>
  <c r="M99" i="4" s="1"/>
  <c r="K98" i="4"/>
  <c r="M98" i="4" s="1"/>
  <c r="K97" i="4"/>
  <c r="M97" i="4" s="1"/>
  <c r="K96" i="4"/>
  <c r="M96" i="4" s="1"/>
  <c r="K95" i="4"/>
  <c r="M95" i="4" s="1"/>
  <c r="K94" i="4"/>
  <c r="M94" i="4" s="1"/>
  <c r="K93" i="4"/>
  <c r="M93" i="4" s="1"/>
  <c r="K92" i="4"/>
  <c r="M92" i="4" s="1"/>
  <c r="K91" i="4"/>
  <c r="M91" i="4" s="1"/>
  <c r="K90" i="4"/>
  <c r="M90" i="4" s="1"/>
  <c r="K89" i="4"/>
  <c r="M89" i="4" s="1"/>
  <c r="K88" i="4"/>
  <c r="M88" i="4" s="1"/>
  <c r="K87" i="4"/>
  <c r="M87" i="4" s="1"/>
  <c r="K86" i="4"/>
  <c r="M86" i="4" s="1"/>
  <c r="K85" i="4"/>
  <c r="M85" i="4" s="1"/>
  <c r="K84" i="4"/>
  <c r="M84" i="4" s="1"/>
  <c r="K83" i="4"/>
  <c r="M83" i="4" s="1"/>
  <c r="K82" i="4"/>
  <c r="M82" i="4" s="1"/>
  <c r="K81" i="4"/>
  <c r="M81" i="4" s="1"/>
  <c r="K80" i="4"/>
  <c r="M80" i="4" s="1"/>
  <c r="K79" i="4"/>
  <c r="M79" i="4" s="1"/>
  <c r="K78" i="4"/>
  <c r="M78" i="4" s="1"/>
  <c r="K77" i="4"/>
  <c r="M77" i="4" s="1"/>
  <c r="K76" i="4"/>
  <c r="M76" i="4" s="1"/>
  <c r="K75" i="4"/>
  <c r="M75" i="4" s="1"/>
  <c r="K74" i="4"/>
  <c r="M74" i="4" s="1"/>
  <c r="K73" i="4"/>
  <c r="M73" i="4" s="1"/>
  <c r="K72" i="4"/>
  <c r="M72" i="4" s="1"/>
  <c r="K71" i="4"/>
  <c r="M71" i="4" s="1"/>
  <c r="K70" i="4"/>
  <c r="M70" i="4" s="1"/>
  <c r="K69" i="4"/>
  <c r="M69" i="4" s="1"/>
  <c r="K68" i="4"/>
  <c r="M68" i="4" s="1"/>
  <c r="K67" i="4"/>
  <c r="M67" i="4" s="1"/>
  <c r="K66" i="4"/>
  <c r="M66" i="4" s="1"/>
  <c r="K65" i="4"/>
  <c r="M65" i="4" s="1"/>
  <c r="K64" i="4"/>
  <c r="M64" i="4" s="1"/>
  <c r="K63" i="4"/>
  <c r="M63" i="4" s="1"/>
  <c r="K62" i="4"/>
  <c r="M62" i="4" s="1"/>
  <c r="K61" i="4"/>
  <c r="M61" i="4" s="1"/>
  <c r="K60" i="4"/>
  <c r="M60" i="4" s="1"/>
  <c r="K59" i="4"/>
  <c r="M59" i="4" s="1"/>
  <c r="K58" i="4"/>
  <c r="M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M50" i="4" s="1"/>
  <c r="K49" i="4"/>
  <c r="M49" i="4" s="1"/>
  <c r="K48" i="4"/>
  <c r="M48" i="4" s="1"/>
  <c r="K47" i="4"/>
  <c r="M47" i="4" s="1"/>
  <c r="K46" i="4"/>
  <c r="M46" i="4" s="1"/>
  <c r="K45" i="4"/>
  <c r="M45" i="4" s="1"/>
  <c r="K44" i="4"/>
  <c r="M44" i="4" s="1"/>
  <c r="K43" i="4"/>
  <c r="M43" i="4" s="1"/>
  <c r="K42" i="4"/>
  <c r="M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M34" i="4" s="1"/>
  <c r="K33" i="4"/>
  <c r="M33" i="4" s="1"/>
  <c r="K32" i="4"/>
  <c r="M32" i="4" s="1"/>
  <c r="K31" i="4"/>
  <c r="M31" i="4" s="1"/>
  <c r="K30" i="4"/>
  <c r="M30" i="4" s="1"/>
  <c r="K29" i="4"/>
  <c r="M29" i="4" s="1"/>
  <c r="K28" i="4"/>
  <c r="M28" i="4" s="1"/>
  <c r="K27" i="4"/>
  <c r="M27" i="4" s="1"/>
  <c r="K26" i="4"/>
  <c r="M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M18" i="4" s="1"/>
  <c r="K17" i="4"/>
  <c r="M17" i="4" s="1"/>
  <c r="K16" i="4"/>
  <c r="M16" i="4" s="1"/>
  <c r="K15" i="4"/>
  <c r="M15" i="4" s="1"/>
  <c r="K14" i="4"/>
  <c r="M14" i="4" s="1"/>
  <c r="K13" i="4"/>
  <c r="M13" i="4" s="1"/>
  <c r="K12" i="4"/>
  <c r="M12" i="4" s="1"/>
  <c r="K11" i="4"/>
  <c r="M11" i="4" s="1"/>
  <c r="K10" i="4"/>
  <c r="M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K2" i="4"/>
  <c r="M2" i="4" s="1"/>
  <c r="Y197" i="19" l="1"/>
  <c r="X197" i="19"/>
  <c r="Y156" i="19" l="1"/>
  <c r="X156" i="19"/>
  <c r="Y155" i="19"/>
  <c r="X155" i="19"/>
  <c r="Y154" i="19"/>
  <c r="X154" i="19"/>
  <c r="Y153" i="19"/>
  <c r="X153" i="19"/>
  <c r="B157" i="19" l="1"/>
  <c r="B158" i="19" s="1"/>
  <c r="B159" i="19" s="1"/>
  <c r="N33" i="15"/>
  <c r="N32" i="15"/>
  <c r="N31" i="15"/>
  <c r="N30" i="15"/>
  <c r="N28" i="15"/>
  <c r="N22" i="15"/>
  <c r="N21" i="15"/>
  <c r="N19" i="15"/>
  <c r="S15" i="15"/>
  <c r="R15" i="15"/>
  <c r="Q15" i="15"/>
  <c r="P15" i="15"/>
  <c r="N15" i="15"/>
  <c r="S14" i="15"/>
  <c r="R14" i="15"/>
  <c r="Q14" i="15"/>
  <c r="N14" i="15"/>
  <c r="S13" i="15"/>
  <c r="R13" i="15"/>
  <c r="Q13" i="15"/>
  <c r="N13" i="15"/>
  <c r="S12" i="15"/>
  <c r="R12" i="15"/>
  <c r="Q12" i="15"/>
  <c r="P12" i="15"/>
  <c r="N12" i="15"/>
  <c r="X168" i="19"/>
  <c r="X167" i="19"/>
  <c r="X166" i="19"/>
  <c r="X165" i="19"/>
  <c r="X164" i="19"/>
  <c r="X163" i="19"/>
  <c r="X162" i="19"/>
  <c r="X161" i="19"/>
  <c r="X160" i="19"/>
  <c r="X159" i="19"/>
  <c r="X158" i="19"/>
  <c r="X157" i="19"/>
  <c r="O168" i="19"/>
  <c r="Y168" i="19" s="1"/>
  <c r="O167" i="19"/>
  <c r="Y166" i="19"/>
  <c r="O165" i="19"/>
  <c r="O164" i="19"/>
  <c r="O163" i="19"/>
  <c r="O162" i="19"/>
  <c r="O161" i="19"/>
  <c r="O160" i="19"/>
  <c r="O159" i="19"/>
  <c r="O158" i="19"/>
  <c r="O157" i="19"/>
  <c r="Y157" i="19" s="1"/>
  <c r="S29" i="15"/>
  <c r="S31" i="15"/>
  <c r="B37" i="15"/>
  <c r="B38" i="15" s="1"/>
  <c r="B39" i="15" s="1"/>
  <c r="B40" i="15" s="1"/>
  <c r="B41" i="15" s="1"/>
  <c r="N63" i="15"/>
  <c r="M259" i="19" s="1"/>
  <c r="Y259" i="19" s="1"/>
  <c r="N64" i="15"/>
  <c r="N62" i="15"/>
  <c r="M258" i="19" s="1"/>
  <c r="Y258" i="19" s="1"/>
  <c r="N61" i="15"/>
  <c r="Q33" i="15"/>
  <c r="R33" i="15"/>
  <c r="S33" i="15"/>
  <c r="N60" i="15"/>
  <c r="M59" i="15"/>
  <c r="N58" i="15"/>
  <c r="M254" i="19" s="1"/>
  <c r="Y254" i="19" s="1"/>
  <c r="N56" i="15"/>
  <c r="N55" i="15"/>
  <c r="N54" i="15"/>
  <c r="M250" i="19" s="1"/>
  <c r="Y250" i="19" s="1"/>
  <c r="P32" i="15"/>
  <c r="Q32" i="15"/>
  <c r="R32" i="15"/>
  <c r="S32" i="15"/>
  <c r="R31" i="15"/>
  <c r="Q31" i="15"/>
  <c r="S30" i="15"/>
  <c r="R30" i="15"/>
  <c r="Q30" i="15"/>
  <c r="R29" i="15"/>
  <c r="Q29" i="15"/>
  <c r="P29" i="15"/>
  <c r="O29" i="15"/>
  <c r="N29" i="15"/>
  <c r="Q28" i="15"/>
  <c r="R28" i="15"/>
  <c r="S28" i="15"/>
  <c r="T56" i="15" l="1"/>
  <c r="M252" i="19"/>
  <c r="Y252" i="19" s="1"/>
  <c r="T55" i="15"/>
  <c r="M251" i="19"/>
  <c r="Y251" i="19" s="1"/>
  <c r="O60" i="15"/>
  <c r="O256" i="19" s="1"/>
  <c r="M256" i="19"/>
  <c r="O61" i="15"/>
  <c r="M257" i="19"/>
  <c r="O64" i="15"/>
  <c r="O260" i="19" s="1"/>
  <c r="M260" i="19"/>
  <c r="B42" i="15"/>
  <c r="B43" i="15" s="1"/>
  <c r="Q167" i="19"/>
  <c r="P33" i="15" s="1"/>
  <c r="P60" i="15"/>
  <c r="Q256" i="19" s="1"/>
  <c r="Q158" i="19"/>
  <c r="P13" i="15" s="1"/>
  <c r="B160" i="19"/>
  <c r="B161" i="19" s="1"/>
  <c r="B162" i="19" s="1"/>
  <c r="Q164" i="19"/>
  <c r="P30" i="15" s="1"/>
  <c r="Q160" i="19"/>
  <c r="Y160" i="19" s="1"/>
  <c r="O19" i="15"/>
  <c r="Q162" i="19"/>
  <c r="Y162" i="19" s="1"/>
  <c r="Q165" i="19"/>
  <c r="P31" i="15" s="1"/>
  <c r="Q159" i="19"/>
  <c r="P14" i="15" s="1"/>
  <c r="Q163" i="19"/>
  <c r="P28" i="15" s="1"/>
  <c r="Q161" i="19"/>
  <c r="Y161" i="19" s="1"/>
  <c r="O12" i="15"/>
  <c r="O13" i="15"/>
  <c r="O14" i="15"/>
  <c r="O15" i="15"/>
  <c r="O21" i="15"/>
  <c r="O22" i="15"/>
  <c r="O28" i="15"/>
  <c r="O30" i="15"/>
  <c r="O31" i="15"/>
  <c r="O32" i="15"/>
  <c r="T32" i="15" s="1"/>
  <c r="O33" i="15"/>
  <c r="T29" i="15"/>
  <c r="T30" i="15" l="1"/>
  <c r="O257" i="19"/>
  <c r="Y257" i="19" s="1"/>
  <c r="P61" i="15"/>
  <c r="Q257" i="19" s="1"/>
  <c r="Y260" i="19"/>
  <c r="B45" i="15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Y256" i="19"/>
  <c r="T33" i="15"/>
  <c r="B163" i="19"/>
  <c r="B164" i="19" s="1"/>
  <c r="B165" i="19" s="1"/>
  <c r="B166" i="19" s="1"/>
  <c r="B167" i="19" s="1"/>
  <c r="B169" i="19" s="1"/>
  <c r="Y158" i="19"/>
  <c r="Y167" i="19"/>
  <c r="Y164" i="19"/>
  <c r="T31" i="15"/>
  <c r="Y159" i="19"/>
  <c r="Y165" i="19"/>
  <c r="T28" i="15"/>
  <c r="Y163" i="19"/>
  <c r="N53" i="15"/>
  <c r="M249" i="19" s="1"/>
  <c r="Y249" i="19" s="1"/>
  <c r="O52" i="15"/>
  <c r="O248" i="19" s="1"/>
  <c r="O35" i="15"/>
  <c r="N35" i="15"/>
  <c r="O241" i="19"/>
  <c r="J241" i="19"/>
  <c r="I241" i="19"/>
  <c r="H241" i="19"/>
  <c r="G241" i="19"/>
  <c r="F241" i="19"/>
  <c r="D241" i="19"/>
  <c r="C241" i="19"/>
  <c r="P24" i="15"/>
  <c r="P19" i="15"/>
  <c r="Q24" i="15"/>
  <c r="R24" i="15"/>
  <c r="S24" i="15"/>
  <c r="Q19" i="15"/>
  <c r="R19" i="15"/>
  <c r="S19" i="15"/>
  <c r="N50" i="15"/>
  <c r="M246" i="19" s="1"/>
  <c r="Y246" i="19" s="1"/>
  <c r="O48" i="15"/>
  <c r="O244" i="19" s="1"/>
  <c r="N47" i="15"/>
  <c r="M243" i="19" s="1"/>
  <c r="O46" i="15"/>
  <c r="O242" i="19" s="1"/>
  <c r="N45" i="15"/>
  <c r="M241" i="19" s="1"/>
  <c r="Y241" i="19" s="1"/>
  <c r="T36" i="15"/>
  <c r="S37" i="15"/>
  <c r="R37" i="15"/>
  <c r="Q37" i="15"/>
  <c r="N16" i="15"/>
  <c r="N17" i="15"/>
  <c r="N18" i="15"/>
  <c r="N20" i="15"/>
  <c r="N23" i="15"/>
  <c r="N25" i="15"/>
  <c r="N26" i="15"/>
  <c r="N27" i="15"/>
  <c r="N34" i="15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G2" i="4"/>
  <c r="G3" i="4"/>
  <c r="G4" i="4"/>
  <c r="G5" i="4"/>
  <c r="G6" i="4"/>
  <c r="G7" i="4"/>
  <c r="G8" i="4"/>
  <c r="G9" i="4"/>
  <c r="G10" i="4"/>
  <c r="G11" i="4"/>
  <c r="G12" i="4"/>
  <c r="G13" i="4"/>
  <c r="P206" i="19" l="1"/>
  <c r="N206" i="19"/>
  <c r="L206" i="19"/>
  <c r="O206" i="19"/>
  <c r="Q206" i="19"/>
  <c r="M206" i="19"/>
  <c r="P227" i="19"/>
  <c r="N227" i="19"/>
  <c r="L227" i="19"/>
  <c r="X227" i="19" s="1"/>
  <c r="Q227" i="19"/>
  <c r="O227" i="19"/>
  <c r="M227" i="19"/>
  <c r="P52" i="15"/>
  <c r="Q248" i="19" s="1"/>
  <c r="Y248" i="19" s="1"/>
  <c r="P46" i="15"/>
  <c r="Q242" i="19" s="1"/>
  <c r="Y242" i="19" s="1"/>
  <c r="P48" i="15"/>
  <c r="Q244" i="19" s="1"/>
  <c r="Y244" i="19" s="1"/>
  <c r="O47" i="15"/>
  <c r="O243" i="19" s="1"/>
  <c r="T24" i="15"/>
  <c r="T19" i="15"/>
  <c r="Y227" i="19" l="1"/>
  <c r="P47" i="15"/>
  <c r="Q243" i="19" s="1"/>
  <c r="Y243" i="19" s="1"/>
  <c r="B170" i="19"/>
  <c r="B171" i="19" s="1"/>
  <c r="B172" i="19" s="1"/>
  <c r="B173" i="19" s="1"/>
  <c r="B174" i="19" s="1"/>
  <c r="B175" i="19" s="1"/>
  <c r="B176" i="19" s="1"/>
  <c r="B177" i="19" s="1"/>
  <c r="B178" i="19" s="1"/>
  <c r="B179" i="19" s="1"/>
  <c r="B181" i="19" l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AD28" i="1" l="1"/>
  <c r="AD29" i="1"/>
  <c r="AD30" i="1"/>
  <c r="AD31" i="1"/>
  <c r="AD32" i="1"/>
  <c r="AD33" i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AD34" i="1"/>
  <c r="Y13" i="19" l="1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69" i="19"/>
  <c r="Y170" i="19"/>
  <c r="Y171" i="19"/>
  <c r="Y172" i="19"/>
  <c r="Y173" i="19"/>
  <c r="Y174" i="19"/>
  <c r="Y175" i="19"/>
  <c r="Y176" i="19"/>
  <c r="Y177" i="19"/>
  <c r="Y178" i="19"/>
  <c r="Y179" i="19"/>
  <c r="Y180" i="19"/>
  <c r="Y181" i="19"/>
  <c r="Y182" i="19"/>
  <c r="Y183" i="19"/>
  <c r="Y184" i="19"/>
  <c r="Y185" i="19"/>
  <c r="Y186" i="19"/>
  <c r="Y187" i="19"/>
  <c r="Y188" i="19"/>
  <c r="Y189" i="19"/>
  <c r="Y190" i="19"/>
  <c r="Y191" i="19"/>
  <c r="Y192" i="19"/>
  <c r="Y193" i="19"/>
  <c r="Y194" i="19"/>
  <c r="Y195" i="19"/>
  <c r="Y196" i="19"/>
  <c r="Y198" i="19"/>
  <c r="Y232" i="19"/>
  <c r="Y233" i="19"/>
  <c r="Y234" i="19"/>
  <c r="Y235" i="19"/>
  <c r="Y239" i="19"/>
  <c r="T51" i="15"/>
  <c r="B8" i="4"/>
  <c r="B9" i="4"/>
  <c r="B10" i="4"/>
  <c r="B11" i="4"/>
  <c r="B12" i="4"/>
  <c r="B13" i="4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8" i="19"/>
  <c r="X13" i="19"/>
  <c r="V199" i="19"/>
  <c r="W199" i="19"/>
  <c r="T66" i="15"/>
  <c r="AE36" i="1"/>
  <c r="B2" i="4"/>
  <c r="B3" i="4"/>
  <c r="B4" i="4"/>
  <c r="B5" i="4"/>
  <c r="B6" i="4"/>
  <c r="B7" i="4"/>
  <c r="T69" i="15"/>
  <c r="X241" i="19"/>
  <c r="S34" i="15"/>
  <c r="R34" i="15"/>
  <c r="Q34" i="15"/>
  <c r="P34" i="15"/>
  <c r="O34" i="15"/>
  <c r="S27" i="15"/>
  <c r="R27" i="15"/>
  <c r="Q27" i="15"/>
  <c r="P27" i="15"/>
  <c r="O27" i="15"/>
  <c r="S22" i="15"/>
  <c r="R22" i="15"/>
  <c r="Q22" i="15"/>
  <c r="P22" i="15"/>
  <c r="S16" i="15"/>
  <c r="R16" i="15"/>
  <c r="Q16" i="15"/>
  <c r="P16" i="15"/>
  <c r="O16" i="15"/>
  <c r="T48" i="15"/>
  <c r="S17" i="15"/>
  <c r="S18" i="15"/>
  <c r="S20" i="15"/>
  <c r="S21" i="15"/>
  <c r="S23" i="15"/>
  <c r="S25" i="15"/>
  <c r="S26" i="15"/>
  <c r="S237" i="19"/>
  <c r="U237" i="19"/>
  <c r="W237" i="19"/>
  <c r="X235" i="19"/>
  <c r="V280" i="19"/>
  <c r="R17" i="15"/>
  <c r="R18" i="15"/>
  <c r="R20" i="15"/>
  <c r="R21" i="15"/>
  <c r="R23" i="15"/>
  <c r="R25" i="15"/>
  <c r="R26" i="15"/>
  <c r="O17" i="15"/>
  <c r="P17" i="15"/>
  <c r="Q17" i="15"/>
  <c r="O18" i="15"/>
  <c r="P18" i="15"/>
  <c r="Q18" i="15"/>
  <c r="O20" i="15"/>
  <c r="P20" i="15"/>
  <c r="Q20" i="15"/>
  <c r="P21" i="15"/>
  <c r="Q21" i="15"/>
  <c r="O23" i="15"/>
  <c r="P23" i="15"/>
  <c r="Q23" i="15"/>
  <c r="O25" i="15"/>
  <c r="P25" i="15"/>
  <c r="Q25" i="15"/>
  <c r="O26" i="15"/>
  <c r="P26" i="15"/>
  <c r="Q26" i="15"/>
  <c r="N199" i="19"/>
  <c r="O199" i="19"/>
  <c r="N237" i="19"/>
  <c r="O237" i="19"/>
  <c r="O240" i="19"/>
  <c r="AD15" i="1"/>
  <c r="L199" i="19"/>
  <c r="M199" i="19"/>
  <c r="L237" i="19"/>
  <c r="M237" i="19"/>
  <c r="P199" i="19"/>
  <c r="Q199" i="19"/>
  <c r="U199" i="19"/>
  <c r="T199" i="19"/>
  <c r="S199" i="19"/>
  <c r="R199" i="19"/>
  <c r="AD35" i="1"/>
  <c r="AD7" i="1"/>
  <c r="AD8" i="1"/>
  <c r="AD9" i="1"/>
  <c r="AD10" i="1"/>
  <c r="AD11" i="1"/>
  <c r="AD12" i="1"/>
  <c r="AD13" i="1"/>
  <c r="AD14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Q240" i="19"/>
  <c r="S240" i="19"/>
  <c r="U240" i="19"/>
  <c r="L36" i="1"/>
  <c r="S36" i="1"/>
  <c r="X239" i="19"/>
  <c r="X238" i="19"/>
  <c r="F14" i="8"/>
  <c r="F13" i="8"/>
  <c r="F12" i="8"/>
  <c r="F11" i="8"/>
  <c r="G14" i="8"/>
  <c r="G13" i="8"/>
  <c r="G12" i="8"/>
  <c r="G11" i="8"/>
  <c r="G10" i="8"/>
  <c r="G9" i="8"/>
  <c r="F9" i="8"/>
  <c r="F10" i="8"/>
  <c r="F7" i="8"/>
  <c r="G7" i="8"/>
  <c r="F8" i="8"/>
  <c r="G8" i="8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K36" i="1"/>
  <c r="J36" i="1"/>
  <c r="M36" i="1"/>
  <c r="F5" i="8"/>
  <c r="G5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Q237" i="19"/>
  <c r="V237" i="19"/>
  <c r="T237" i="19"/>
  <c r="R237" i="19"/>
  <c r="P237" i="19"/>
  <c r="X232" i="19"/>
  <c r="X233" i="19"/>
  <c r="X234" i="19"/>
  <c r="G4" i="8"/>
  <c r="G6" i="8"/>
  <c r="F4" i="8"/>
  <c r="M238" i="19" s="1"/>
  <c r="F6" i="8"/>
  <c r="M70" i="15"/>
  <c r="T280" i="19"/>
  <c r="R280" i="19"/>
  <c r="P280" i="19"/>
  <c r="N280" i="19"/>
  <c r="L280" i="19"/>
  <c r="AD6" i="1"/>
  <c r="C7" i="34"/>
  <c r="C12" i="34"/>
  <c r="C8" i="33"/>
  <c r="C8" i="35"/>
  <c r="C8" i="37"/>
  <c r="C8" i="39"/>
  <c r="C8" i="41"/>
  <c r="C8" i="44"/>
  <c r="C8" i="47"/>
  <c r="C8" i="48"/>
  <c r="C8" i="52"/>
  <c r="C8" i="54"/>
  <c r="C8" i="24"/>
  <c r="C8" i="34"/>
  <c r="C8" i="36"/>
  <c r="C8" i="38"/>
  <c r="C8" i="40"/>
  <c r="C8" i="42"/>
  <c r="C8" i="45"/>
  <c r="C8" i="49"/>
  <c r="C8" i="51"/>
  <c r="C8" i="53"/>
  <c r="C8" i="46"/>
  <c r="C8" i="43"/>
  <c r="C8" i="50"/>
  <c r="D6" i="15" a="1"/>
  <c r="D6" i="15" s="1"/>
  <c r="X280" i="19"/>
  <c r="C9" i="44"/>
  <c r="C10" i="34"/>
  <c r="C7" i="53"/>
  <c r="C10" i="48"/>
  <c r="C10" i="44"/>
  <c r="C7" i="39"/>
  <c r="C7" i="33"/>
  <c r="C7" i="24"/>
  <c r="C7" i="42"/>
  <c r="C7" i="43"/>
  <c r="C7" i="36"/>
  <c r="C7" i="37"/>
  <c r="C7" i="48"/>
  <c r="C7" i="47"/>
  <c r="C7" i="40"/>
  <c r="C7" i="49"/>
  <c r="C7" i="38"/>
  <c r="C7" i="44"/>
  <c r="C7" i="46"/>
  <c r="C7" i="45"/>
  <c r="C7" i="35"/>
  <c r="C7" i="51"/>
  <c r="C7" i="52"/>
  <c r="C7" i="41"/>
  <c r="C12" i="48"/>
  <c r="C8" i="19"/>
  <c r="E8" i="19"/>
  <c r="C10" i="49"/>
  <c r="C7" i="54"/>
  <c r="C12" i="49"/>
  <c r="C12" i="44"/>
  <c r="C9" i="34"/>
  <c r="C7" i="50"/>
  <c r="C9" i="48"/>
  <c r="C9" i="49"/>
  <c r="C11" i="34"/>
  <c r="C11" i="44"/>
  <c r="C11" i="48"/>
  <c r="C11" i="49"/>
  <c r="D8" i="19"/>
  <c r="F6" i="15"/>
  <c r="E6" i="15"/>
  <c r="C6" i="15"/>
  <c r="C9" i="39"/>
  <c r="C10" i="42"/>
  <c r="C10" i="46"/>
  <c r="C10" i="43"/>
  <c r="C10" i="45"/>
  <c r="C9" i="43"/>
  <c r="C10" i="39"/>
  <c r="C10" i="52"/>
  <c r="C9" i="52"/>
  <c r="C9" i="45"/>
  <c r="C9" i="36"/>
  <c r="C10" i="36"/>
  <c r="C9" i="46"/>
  <c r="C9" i="42"/>
  <c r="C12" i="45"/>
  <c r="C12" i="38"/>
  <c r="C12" i="50"/>
  <c r="C11" i="36"/>
  <c r="C11" i="39"/>
  <c r="C10" i="24"/>
  <c r="C11" i="52"/>
  <c r="C11" i="46"/>
  <c r="C12" i="39"/>
  <c r="C12" i="41"/>
  <c r="C11" i="42"/>
  <c r="C12" i="43"/>
  <c r="C12" i="37"/>
  <c r="C9" i="24"/>
  <c r="C12" i="40"/>
  <c r="C12" i="52"/>
  <c r="C12" i="53"/>
  <c r="C12" i="33"/>
  <c r="C12" i="47"/>
  <c r="C12" i="54"/>
  <c r="C12" i="46"/>
  <c r="C12" i="24"/>
  <c r="C12" i="36"/>
  <c r="C12" i="51"/>
  <c r="C12" i="42"/>
  <c r="C12" i="35"/>
  <c r="C11" i="45"/>
  <c r="C11" i="43"/>
  <c r="C11" i="24"/>
  <c r="C11" i="53"/>
  <c r="C11" i="50"/>
  <c r="C11" i="33"/>
  <c r="C11" i="51"/>
  <c r="C11" i="35"/>
  <c r="C11" i="47"/>
  <c r="C11" i="38"/>
  <c r="C11" i="41"/>
  <c r="C11" i="40"/>
  <c r="C11" i="37"/>
  <c r="C11" i="54"/>
  <c r="C9" i="50"/>
  <c r="C9" i="54"/>
  <c r="C9" i="47"/>
  <c r="C9" i="51"/>
  <c r="C10" i="50"/>
  <c r="C9" i="53"/>
  <c r="C10" i="54"/>
  <c r="C10" i="41"/>
  <c r="C10" i="47"/>
  <c r="C10" i="53"/>
  <c r="C9" i="35"/>
  <c r="C9" i="33"/>
  <c r="C10" i="38"/>
  <c r="C9" i="40"/>
  <c r="C9" i="38"/>
  <c r="C9" i="41"/>
  <c r="C10" i="40"/>
  <c r="C10" i="37"/>
  <c r="C10" i="51"/>
  <c r="C9" i="37"/>
  <c r="C10" i="33"/>
  <c r="C10" i="35"/>
  <c r="T54" i="15"/>
  <c r="R43" i="15"/>
  <c r="R40" i="15"/>
  <c r="S43" i="15"/>
  <c r="T63" i="15"/>
  <c r="T62" i="15"/>
  <c r="T64" i="15"/>
  <c r="T68" i="15"/>
  <c r="T47" i="15"/>
  <c r="T61" i="15"/>
  <c r="T49" i="15"/>
  <c r="T57" i="15"/>
  <c r="T46" i="15"/>
  <c r="T58" i="15"/>
  <c r="T44" i="15"/>
  <c r="T53" i="15"/>
  <c r="Q40" i="15"/>
  <c r="R38" i="15"/>
  <c r="R41" i="15"/>
  <c r="Q43" i="15"/>
  <c r="Q41" i="15"/>
  <c r="Q38" i="15"/>
  <c r="T65" i="15"/>
  <c r="T52" i="15"/>
  <c r="R42" i="15"/>
  <c r="Q39" i="15"/>
  <c r="Q42" i="15"/>
  <c r="X230" i="19"/>
  <c r="R39" i="15"/>
  <c r="S38" i="15"/>
  <c r="S41" i="15"/>
  <c r="S40" i="15"/>
  <c r="S42" i="15"/>
  <c r="S39" i="15"/>
  <c r="T50" i="15"/>
  <c r="T60" i="15"/>
  <c r="Y238" i="19" l="1"/>
  <c r="M240" i="19"/>
  <c r="P201" i="19"/>
  <c r="P202" i="19"/>
  <c r="P203" i="19"/>
  <c r="P204" i="19"/>
  <c r="P205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Q200" i="19"/>
  <c r="O209" i="19"/>
  <c r="Q201" i="19"/>
  <c r="Q202" i="19"/>
  <c r="Q203" i="19"/>
  <c r="Q204" i="19"/>
  <c r="Q205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P43" i="15" s="1"/>
  <c r="Q224" i="19"/>
  <c r="Y280" i="19"/>
  <c r="Q225" i="19"/>
  <c r="Q226" i="19"/>
  <c r="P200" i="19"/>
  <c r="N209" i="19"/>
  <c r="M200" i="19"/>
  <c r="O200" i="19"/>
  <c r="M201" i="19"/>
  <c r="O201" i="19"/>
  <c r="M202" i="19"/>
  <c r="O202" i="19"/>
  <c r="M203" i="19"/>
  <c r="O203" i="19"/>
  <c r="M204" i="19"/>
  <c r="O204" i="19"/>
  <c r="M205" i="19"/>
  <c r="O205" i="19"/>
  <c r="M207" i="19"/>
  <c r="O207" i="19"/>
  <c r="M208" i="19"/>
  <c r="O208" i="19"/>
  <c r="M209" i="19"/>
  <c r="Y209" i="19" s="1"/>
  <c r="L210" i="19"/>
  <c r="N210" i="19"/>
  <c r="L211" i="19"/>
  <c r="N211" i="19"/>
  <c r="L212" i="19"/>
  <c r="N212" i="19"/>
  <c r="M213" i="19"/>
  <c r="O213" i="19"/>
  <c r="M214" i="19"/>
  <c r="O214" i="19"/>
  <c r="M215" i="19"/>
  <c r="O215" i="19"/>
  <c r="M216" i="19"/>
  <c r="O216" i="19"/>
  <c r="L200" i="19"/>
  <c r="N200" i="19"/>
  <c r="L201" i="19"/>
  <c r="N201" i="19"/>
  <c r="L202" i="19"/>
  <c r="N202" i="19"/>
  <c r="L203" i="19"/>
  <c r="N203" i="19"/>
  <c r="L204" i="19"/>
  <c r="N204" i="19"/>
  <c r="L205" i="19"/>
  <c r="N205" i="19"/>
  <c r="L207" i="19"/>
  <c r="N207" i="19"/>
  <c r="L208" i="19"/>
  <c r="N208" i="19"/>
  <c r="L209" i="19"/>
  <c r="X209" i="19" s="1"/>
  <c r="M210" i="19"/>
  <c r="O210" i="19"/>
  <c r="M211" i="19"/>
  <c r="O211" i="19"/>
  <c r="M212" i="19"/>
  <c r="O212" i="19"/>
  <c r="L213" i="19"/>
  <c r="N213" i="19"/>
  <c r="L214" i="19"/>
  <c r="N214" i="19"/>
  <c r="L215" i="19"/>
  <c r="N215" i="19"/>
  <c r="L216" i="19"/>
  <c r="N216" i="19"/>
  <c r="R281" i="19"/>
  <c r="X237" i="19"/>
  <c r="P281" i="19"/>
  <c r="Y240" i="19"/>
  <c r="Y237" i="19"/>
  <c r="T281" i="19"/>
  <c r="V281" i="19"/>
  <c r="G6" i="15"/>
  <c r="O217" i="19"/>
  <c r="O218" i="19"/>
  <c r="O219" i="19"/>
  <c r="O38" i="15" s="1"/>
  <c r="O220" i="19"/>
  <c r="O221" i="19"/>
  <c r="O222" i="19"/>
  <c r="O223" i="19"/>
  <c r="O43" i="15" s="1"/>
  <c r="O224" i="19"/>
  <c r="O225" i="19"/>
  <c r="O226" i="19"/>
  <c r="M225" i="19"/>
  <c r="M224" i="19"/>
  <c r="Y224" i="19" s="1"/>
  <c r="M222" i="19"/>
  <c r="M220" i="19"/>
  <c r="M218" i="19"/>
  <c r="L225" i="19"/>
  <c r="L224" i="19"/>
  <c r="L222" i="19"/>
  <c r="L220" i="19"/>
  <c r="L218" i="19"/>
  <c r="N217" i="19"/>
  <c r="N218" i="19"/>
  <c r="N219" i="19"/>
  <c r="N220" i="19"/>
  <c r="N221" i="19"/>
  <c r="N222" i="19"/>
  <c r="N223" i="19"/>
  <c r="N224" i="19"/>
  <c r="N225" i="19"/>
  <c r="N226" i="19"/>
  <c r="M226" i="19"/>
  <c r="M223" i="19"/>
  <c r="N43" i="15" s="1"/>
  <c r="M221" i="19"/>
  <c r="M219" i="19"/>
  <c r="N38" i="15" s="1"/>
  <c r="M217" i="19"/>
  <c r="L226" i="19"/>
  <c r="L223" i="19"/>
  <c r="L221" i="19"/>
  <c r="X221" i="19" s="1"/>
  <c r="L219" i="19"/>
  <c r="L217" i="19"/>
  <c r="X217" i="19" s="1"/>
  <c r="X240" i="19"/>
  <c r="Y220" i="19"/>
  <c r="N281" i="19"/>
  <c r="Y199" i="19"/>
  <c r="X199" i="19"/>
  <c r="T22" i="15"/>
  <c r="T12" i="15"/>
  <c r="T18" i="15"/>
  <c r="T13" i="15"/>
  <c r="T59" i="15"/>
  <c r="H6" i="15"/>
  <c r="T20" i="15"/>
  <c r="T15" i="15"/>
  <c r="T16" i="15"/>
  <c r="T34" i="15"/>
  <c r="T35" i="15"/>
  <c r="T27" i="15"/>
  <c r="T26" i="15"/>
  <c r="T25" i="15"/>
  <c r="T23" i="15"/>
  <c r="T21" i="15"/>
  <c r="T17" i="15"/>
  <c r="T14" i="15"/>
  <c r="AD36" i="1"/>
  <c r="AF36" i="1"/>
  <c r="P39" i="15" l="1"/>
  <c r="N41" i="15"/>
  <c r="O41" i="15"/>
  <c r="P41" i="15"/>
  <c r="T43" i="15"/>
  <c r="N40" i="15"/>
  <c r="X219" i="19"/>
  <c r="X223" i="19"/>
  <c r="P37" i="15"/>
  <c r="P38" i="15"/>
  <c r="T38" i="15" s="1"/>
  <c r="P42" i="15"/>
  <c r="P40" i="15"/>
  <c r="X215" i="19"/>
  <c r="X213" i="19"/>
  <c r="Y212" i="19"/>
  <c r="Y215" i="19"/>
  <c r="Y213" i="19"/>
  <c r="Y208" i="19"/>
  <c r="Y207" i="19"/>
  <c r="Y206" i="19"/>
  <c r="Y205" i="19"/>
  <c r="Y204" i="19"/>
  <c r="Y203" i="19"/>
  <c r="Y202" i="19"/>
  <c r="Y201" i="19"/>
  <c r="Y200" i="19"/>
  <c r="X216" i="19"/>
  <c r="X214" i="19"/>
  <c r="Y211" i="19"/>
  <c r="Y210" i="19"/>
  <c r="X208" i="19"/>
  <c r="X207" i="19"/>
  <c r="X206" i="19"/>
  <c r="X205" i="19"/>
  <c r="X204" i="19"/>
  <c r="X203" i="19"/>
  <c r="X202" i="19"/>
  <c r="X201" i="19"/>
  <c r="X200" i="19"/>
  <c r="Y216" i="19"/>
  <c r="Y214" i="19"/>
  <c r="X212" i="19"/>
  <c r="X211" i="19"/>
  <c r="X210" i="19"/>
  <c r="X226" i="19"/>
  <c r="N42" i="15"/>
  <c r="O39" i="15"/>
  <c r="O42" i="15"/>
  <c r="N39" i="15"/>
  <c r="O40" i="15"/>
  <c r="N37" i="15"/>
  <c r="O37" i="15"/>
  <c r="O280" i="19" s="1"/>
  <c r="X218" i="19"/>
  <c r="X222" i="19"/>
  <c r="X225" i="19"/>
  <c r="L231" i="19"/>
  <c r="L281" i="19" s="1"/>
  <c r="X220" i="19"/>
  <c r="X224" i="19"/>
  <c r="Y222" i="19"/>
  <c r="Y218" i="19"/>
  <c r="Y219" i="19"/>
  <c r="Y230" i="19"/>
  <c r="Y217" i="19"/>
  <c r="W231" i="19"/>
  <c r="O231" i="19"/>
  <c r="Q231" i="19"/>
  <c r="Y223" i="19"/>
  <c r="Y226" i="19"/>
  <c r="Y225" i="19"/>
  <c r="S231" i="19"/>
  <c r="Y221" i="19"/>
  <c r="U231" i="19"/>
  <c r="M231" i="19"/>
  <c r="T40" i="15" l="1"/>
  <c r="P70" i="15"/>
  <c r="T41" i="15"/>
  <c r="T39" i="15"/>
  <c r="T42" i="15"/>
  <c r="M280" i="19"/>
  <c r="M281" i="19" s="1"/>
  <c r="N70" i="15"/>
  <c r="O281" i="19"/>
  <c r="X231" i="19"/>
  <c r="X281" i="19" s="1"/>
  <c r="O70" i="15"/>
  <c r="T37" i="15"/>
  <c r="Y231" i="19"/>
  <c r="S280" i="19"/>
  <c r="S281" i="19" s="1"/>
  <c r="Q70" i="15"/>
  <c r="Q280" i="19"/>
  <c r="Q281" i="19" s="1"/>
  <c r="R70" i="15" l="1"/>
  <c r="T45" i="15"/>
  <c r="T70" i="15" s="1"/>
  <c r="W280" i="19"/>
  <c r="W281" i="19" s="1"/>
  <c r="S70" i="15"/>
  <c r="F7" i="15" l="1"/>
  <c r="F8" i="15" s="1"/>
  <c r="C7" i="15"/>
  <c r="D7" i="15"/>
  <c r="D8" i="15" s="1"/>
  <c r="E7" i="15"/>
  <c r="E8" i="15" s="1"/>
  <c r="U280" i="19"/>
  <c r="U281" i="19" s="1"/>
  <c r="N6" i="1"/>
  <c r="N33" i="1" l="1" a="1"/>
  <c r="O6" i="1" a="1"/>
  <c r="O8" i="1" a="1"/>
  <c r="O10" i="1" a="1"/>
  <c r="O12" i="1" a="1"/>
  <c r="O14" i="1" a="1"/>
  <c r="O16" i="1" a="1"/>
  <c r="O18" i="1" a="1"/>
  <c r="O20" i="1" a="1"/>
  <c r="O22" i="1" a="1"/>
  <c r="O24" i="1" a="1"/>
  <c r="O26" i="1" a="1"/>
  <c r="O35" i="1" a="1"/>
  <c r="N7" i="1" a="1"/>
  <c r="N9" i="1" a="1"/>
  <c r="N11" i="1" a="1"/>
  <c r="N13" i="1" a="1"/>
  <c r="N15" i="1" a="1"/>
  <c r="N17" i="1" a="1"/>
  <c r="N19" i="1" a="1"/>
  <c r="N21" i="1" a="1"/>
  <c r="N23" i="1" a="1"/>
  <c r="N25" i="1" a="1"/>
  <c r="N27" i="1" a="1"/>
  <c r="D6" i="19" a="1"/>
  <c r="D7" i="19" a="1"/>
  <c r="N31" i="1" a="1"/>
  <c r="O34" i="1" a="1"/>
  <c r="N30" i="1" a="1"/>
  <c r="N34" i="1" a="1"/>
  <c r="O30" i="1" a="1"/>
  <c r="O33" i="1" a="1"/>
  <c r="O29" i="1" a="1"/>
  <c r="O7" i="1" a="1"/>
  <c r="O9" i="1" a="1"/>
  <c r="O11" i="1" a="1"/>
  <c r="O13" i="1" a="1"/>
  <c r="O15" i="1" a="1"/>
  <c r="O17" i="1" a="1"/>
  <c r="O19" i="1" a="1"/>
  <c r="O21" i="1" a="1"/>
  <c r="O23" i="1" a="1"/>
  <c r="O25" i="1" a="1"/>
  <c r="O27" i="1" a="1"/>
  <c r="O27" i="1" s="1"/>
  <c r="N8" i="1" a="1"/>
  <c r="N10" i="1" a="1"/>
  <c r="N12" i="1" a="1"/>
  <c r="N14" i="1" a="1"/>
  <c r="N16" i="1" a="1"/>
  <c r="N18" i="1" a="1"/>
  <c r="N20" i="1" a="1"/>
  <c r="N22" i="1" a="1"/>
  <c r="N24" i="1" a="1"/>
  <c r="N26" i="1" a="1"/>
  <c r="N35" i="1" a="1"/>
  <c r="E6" i="19" a="1"/>
  <c r="F6" i="19" a="1"/>
  <c r="N29" i="1" a="1"/>
  <c r="N32" i="1" a="1"/>
  <c r="N28" i="1" a="1"/>
  <c r="O32" i="1" a="1"/>
  <c r="O28" i="1" a="1"/>
  <c r="O31" i="1" a="1"/>
  <c r="C8" i="15"/>
  <c r="H7" i="15"/>
  <c r="H8" i="15" s="1"/>
  <c r="G7" i="15"/>
  <c r="G8" i="15" s="1"/>
  <c r="O25" i="1"/>
  <c r="N27" i="1"/>
  <c r="N25" i="1"/>
  <c r="X25" i="1" s="1"/>
  <c r="U6" i="1"/>
  <c r="T7" i="1"/>
  <c r="Q7" i="1"/>
  <c r="P8" i="1"/>
  <c r="V9" i="1"/>
  <c r="U10" i="1"/>
  <c r="T11" i="1"/>
  <c r="Q11" i="1"/>
  <c r="P12" i="1"/>
  <c r="V13" i="1"/>
  <c r="U14" i="1"/>
  <c r="T15" i="1"/>
  <c r="Q15" i="1"/>
  <c r="P16" i="1"/>
  <c r="V17" i="1"/>
  <c r="U18" i="1"/>
  <c r="T19" i="1"/>
  <c r="Q19" i="1"/>
  <c r="P20" i="1"/>
  <c r="V21" i="1"/>
  <c r="U22" i="1"/>
  <c r="T23" i="1"/>
  <c r="Q23" i="1"/>
  <c r="P24" i="1"/>
  <c r="T6" i="1"/>
  <c r="Q6" i="1"/>
  <c r="P7" i="1"/>
  <c r="V8" i="1"/>
  <c r="U9" i="1"/>
  <c r="T10" i="1"/>
  <c r="Q10" i="1"/>
  <c r="P11" i="1"/>
  <c r="V12" i="1"/>
  <c r="U13" i="1"/>
  <c r="T14" i="1"/>
  <c r="Q14" i="1"/>
  <c r="P15" i="1"/>
  <c r="V16" i="1"/>
  <c r="U17" i="1"/>
  <c r="T18" i="1"/>
  <c r="Q18" i="1"/>
  <c r="P19" i="1"/>
  <c r="V20" i="1"/>
  <c r="U21" i="1"/>
  <c r="T22" i="1"/>
  <c r="Q22" i="1"/>
  <c r="P23" i="1"/>
  <c r="V24" i="1"/>
  <c r="U25" i="1"/>
  <c r="N23" i="1"/>
  <c r="N21" i="1"/>
  <c r="N19" i="1"/>
  <c r="N17" i="1"/>
  <c r="X17" i="1" s="1"/>
  <c r="N15" i="1"/>
  <c r="N13" i="1"/>
  <c r="X13" i="1" s="1"/>
  <c r="N11" i="1"/>
  <c r="N9" i="1"/>
  <c r="N7" i="1"/>
  <c r="X7" i="1" s="1"/>
  <c r="P28" i="1"/>
  <c r="V28" i="1"/>
  <c r="O29" i="1"/>
  <c r="U29" i="1"/>
  <c r="T30" i="1"/>
  <c r="N31" i="1"/>
  <c r="Q31" i="1"/>
  <c r="P32" i="1"/>
  <c r="V32" i="1"/>
  <c r="T33" i="1"/>
  <c r="V34" i="1"/>
  <c r="P34" i="1"/>
  <c r="O28" i="1"/>
  <c r="U28" i="1"/>
  <c r="T29" i="1"/>
  <c r="O30" i="1"/>
  <c r="P31" i="1"/>
  <c r="O32" i="1"/>
  <c r="U33" i="1"/>
  <c r="V29" i="1"/>
  <c r="T31" i="1"/>
  <c r="N35" i="1"/>
  <c r="X35" i="1" s="1"/>
  <c r="N26" i="1"/>
  <c r="X26" i="1" s="1"/>
  <c r="O35" i="1"/>
  <c r="O26" i="1"/>
  <c r="P6" i="1"/>
  <c r="V7" i="1"/>
  <c r="AA7" i="1" s="1"/>
  <c r="U8" i="1"/>
  <c r="Z8" i="1" s="1"/>
  <c r="T9" i="1"/>
  <c r="W9" i="1" s="1"/>
  <c r="Q9" i="1"/>
  <c r="P10" i="1"/>
  <c r="V11" i="1"/>
  <c r="AA11" i="1" s="1"/>
  <c r="U12" i="1"/>
  <c r="Z12" i="1" s="1"/>
  <c r="T13" i="1"/>
  <c r="Q13" i="1"/>
  <c r="P14" i="1"/>
  <c r="V15" i="1"/>
  <c r="AA15" i="1" s="1"/>
  <c r="U16" i="1"/>
  <c r="Z16" i="1" s="1"/>
  <c r="T17" i="1"/>
  <c r="Q17" i="1"/>
  <c r="P18" i="1"/>
  <c r="V19" i="1"/>
  <c r="AA19" i="1" s="1"/>
  <c r="U20" i="1"/>
  <c r="T21" i="1"/>
  <c r="W21" i="1" s="1"/>
  <c r="Q21" i="1"/>
  <c r="P22" i="1"/>
  <c r="V23" i="1"/>
  <c r="AA23" i="1" s="1"/>
  <c r="U24" i="1"/>
  <c r="Z24" i="1" s="1"/>
  <c r="T25" i="1"/>
  <c r="V6" i="1"/>
  <c r="U7" i="1"/>
  <c r="Z7" i="1" s="1"/>
  <c r="T8" i="1"/>
  <c r="Q8" i="1"/>
  <c r="P9" i="1"/>
  <c r="V10" i="1"/>
  <c r="AA10" i="1" s="1"/>
  <c r="U11" i="1"/>
  <c r="Z11" i="1" s="1"/>
  <c r="T12" i="1"/>
  <c r="Q12" i="1"/>
  <c r="P13" i="1"/>
  <c r="V14" i="1"/>
  <c r="AA14" i="1" s="1"/>
  <c r="U15" i="1"/>
  <c r="Z15" i="1" s="1"/>
  <c r="T16" i="1"/>
  <c r="Q16" i="1"/>
  <c r="P17" i="1"/>
  <c r="V18" i="1"/>
  <c r="AA18" i="1" s="1"/>
  <c r="U19" i="1"/>
  <c r="Z19" i="1" s="1"/>
  <c r="T20" i="1"/>
  <c r="Q20" i="1"/>
  <c r="P21" i="1"/>
  <c r="V22" i="1"/>
  <c r="AA22" i="1" s="1"/>
  <c r="U23" i="1"/>
  <c r="Z23" i="1" s="1"/>
  <c r="T24" i="1"/>
  <c r="Q24" i="1"/>
  <c r="O24" i="1"/>
  <c r="O22" i="1"/>
  <c r="O20" i="1"/>
  <c r="O18" i="1"/>
  <c r="O16" i="1"/>
  <c r="O14" i="1"/>
  <c r="O12" i="1"/>
  <c r="O10" i="1"/>
  <c r="O8" i="1"/>
  <c r="O6" i="1"/>
  <c r="T28" i="1"/>
  <c r="N29" i="1"/>
  <c r="Q29" i="1"/>
  <c r="P30" i="1"/>
  <c r="V30" i="1"/>
  <c r="O31" i="1"/>
  <c r="U31" i="1"/>
  <c r="P33" i="1"/>
  <c r="T34" i="1"/>
  <c r="Q28" i="1"/>
  <c r="N30" i="1"/>
  <c r="N32" i="1"/>
  <c r="Q34" i="1"/>
  <c r="V31" i="1"/>
  <c r="AA31" i="1" s="1"/>
  <c r="Q33" i="1"/>
  <c r="N33" i="1"/>
  <c r="N24" i="1"/>
  <c r="N22" i="1"/>
  <c r="N20" i="1"/>
  <c r="N18" i="1"/>
  <c r="N16" i="1"/>
  <c r="N14" i="1"/>
  <c r="N12" i="1"/>
  <c r="N10" i="1"/>
  <c r="N8" i="1"/>
  <c r="O34" i="1"/>
  <c r="O7" i="1"/>
  <c r="T32" i="1"/>
  <c r="V33" i="1"/>
  <c r="N28" i="1"/>
  <c r="P29" i="1"/>
  <c r="U30" i="1"/>
  <c r="U32" i="1"/>
  <c r="Q30" i="1"/>
  <c r="Q32" i="1"/>
  <c r="U34" i="1"/>
  <c r="O33" i="1"/>
  <c r="O23" i="1"/>
  <c r="O21" i="1"/>
  <c r="O19" i="1"/>
  <c r="O17" i="1"/>
  <c r="O15" i="1"/>
  <c r="O13" i="1"/>
  <c r="O11" i="1"/>
  <c r="O9" i="1"/>
  <c r="N34" i="1"/>
  <c r="T26" i="1"/>
  <c r="Q26" i="1"/>
  <c r="P27" i="1"/>
  <c r="V35" i="1"/>
  <c r="Y281" i="19"/>
  <c r="D6" i="19"/>
  <c r="Q25" i="1"/>
  <c r="P26" i="1"/>
  <c r="V27" i="1"/>
  <c r="U35" i="1"/>
  <c r="D7" i="19"/>
  <c r="C7" i="19"/>
  <c r="E7" i="19"/>
  <c r="F7" i="19"/>
  <c r="E6" i="19"/>
  <c r="P25" i="1"/>
  <c r="V26" i="1"/>
  <c r="U27" i="1"/>
  <c r="T35" i="1"/>
  <c r="Q35" i="1"/>
  <c r="F6" i="19"/>
  <c r="V25" i="1"/>
  <c r="U26" i="1"/>
  <c r="T27" i="1"/>
  <c r="Q27" i="1"/>
  <c r="P35" i="1"/>
  <c r="C6" i="19"/>
  <c r="Z20" i="1" l="1"/>
  <c r="Y15" i="1"/>
  <c r="Y23" i="1"/>
  <c r="R35" i="1"/>
  <c r="Y9" i="1"/>
  <c r="AA32" i="1"/>
  <c r="R13" i="1"/>
  <c r="AA27" i="1"/>
  <c r="Z34" i="1"/>
  <c r="Y11" i="1"/>
  <c r="Y19" i="1"/>
  <c r="Y10" i="1"/>
  <c r="Y33" i="1"/>
  <c r="Z32" i="1"/>
  <c r="R7" i="1"/>
  <c r="Y21" i="1"/>
  <c r="R17" i="1"/>
  <c r="G6" i="19"/>
  <c r="Z26" i="1"/>
  <c r="F8" i="19"/>
  <c r="AA26" i="1"/>
  <c r="AA33" i="1"/>
  <c r="R26" i="1"/>
  <c r="Z31" i="1"/>
  <c r="Z30" i="1"/>
  <c r="Z28" i="1"/>
  <c r="W35" i="1"/>
  <c r="Y35" i="1"/>
  <c r="W26" i="1"/>
  <c r="Y26" i="1"/>
  <c r="X6" i="1"/>
  <c r="R6" i="1"/>
  <c r="N36" i="1"/>
  <c r="X10" i="1"/>
  <c r="R10" i="1"/>
  <c r="X14" i="1"/>
  <c r="R14" i="1"/>
  <c r="X18" i="1"/>
  <c r="R18" i="1"/>
  <c r="X22" i="1"/>
  <c r="R22" i="1"/>
  <c r="R33" i="1"/>
  <c r="X33" i="1"/>
  <c r="R32" i="1"/>
  <c r="X32" i="1"/>
  <c r="R29" i="1"/>
  <c r="X29" i="1"/>
  <c r="Y6" i="1"/>
  <c r="O36" i="1"/>
  <c r="W20" i="1"/>
  <c r="Y20" i="1"/>
  <c r="Y12" i="1"/>
  <c r="W12" i="1"/>
  <c r="Y25" i="1"/>
  <c r="W25" i="1"/>
  <c r="W17" i="1"/>
  <c r="Y17" i="1"/>
  <c r="Y31" i="1"/>
  <c r="W31" i="1"/>
  <c r="Z33" i="1"/>
  <c r="W29" i="1"/>
  <c r="Y29" i="1"/>
  <c r="AA34" i="1"/>
  <c r="W30" i="1"/>
  <c r="Y30" i="1"/>
  <c r="X9" i="1"/>
  <c r="R9" i="1"/>
  <c r="AB9" i="1" s="1"/>
  <c r="X21" i="1"/>
  <c r="R21" i="1"/>
  <c r="AB21" i="1" s="1"/>
  <c r="Z25" i="1"/>
  <c r="Y22" i="1"/>
  <c r="W22" i="1"/>
  <c r="AA20" i="1"/>
  <c r="Z17" i="1"/>
  <c r="W14" i="1"/>
  <c r="AB14" i="1" s="1"/>
  <c r="Y14" i="1"/>
  <c r="AA12" i="1"/>
  <c r="Z9" i="1"/>
  <c r="W6" i="1"/>
  <c r="T36" i="1"/>
  <c r="Z22" i="1"/>
  <c r="W19" i="1"/>
  <c r="AA17" i="1"/>
  <c r="Z14" i="1"/>
  <c r="W11" i="1"/>
  <c r="AA9" i="1"/>
  <c r="Z6" i="1"/>
  <c r="U36" i="1"/>
  <c r="X27" i="1"/>
  <c r="R27" i="1"/>
  <c r="Y27" i="1"/>
  <c r="W27" i="1"/>
  <c r="AA25" i="1"/>
  <c r="Z27" i="1"/>
  <c r="R25" i="1"/>
  <c r="G7" i="19"/>
  <c r="G8" i="19" s="1"/>
  <c r="Z35" i="1"/>
  <c r="AA35" i="1"/>
  <c r="R34" i="1"/>
  <c r="X34" i="1"/>
  <c r="X28" i="1"/>
  <c r="R28" i="1"/>
  <c r="W32" i="1"/>
  <c r="Y32" i="1"/>
  <c r="X8" i="1"/>
  <c r="R8" i="1"/>
  <c r="X12" i="1"/>
  <c r="R12" i="1"/>
  <c r="X16" i="1"/>
  <c r="R16" i="1"/>
  <c r="X20" i="1"/>
  <c r="R20" i="1"/>
  <c r="X24" i="1"/>
  <c r="R24" i="1"/>
  <c r="X30" i="1"/>
  <c r="R30" i="1"/>
  <c r="W34" i="1"/>
  <c r="AB34" i="1" s="1"/>
  <c r="Y34" i="1"/>
  <c r="AA30" i="1"/>
  <c r="Y28" i="1"/>
  <c r="W28" i="1"/>
  <c r="Y24" i="1"/>
  <c r="W24" i="1"/>
  <c r="W16" i="1"/>
  <c r="Y16" i="1"/>
  <c r="W8" i="1"/>
  <c r="Y8" i="1"/>
  <c r="AA6" i="1"/>
  <c r="V36" i="1"/>
  <c r="W13" i="1"/>
  <c r="Y13" i="1"/>
  <c r="P36" i="1"/>
  <c r="AA29" i="1"/>
  <c r="W33" i="1"/>
  <c r="AB33" i="1" s="1"/>
  <c r="X31" i="1"/>
  <c r="R31" i="1"/>
  <c r="Z29" i="1"/>
  <c r="AA28" i="1"/>
  <c r="X11" i="1"/>
  <c r="R11" i="1"/>
  <c r="X15" i="1"/>
  <c r="R15" i="1"/>
  <c r="X19" i="1"/>
  <c r="R19" i="1"/>
  <c r="X23" i="1"/>
  <c r="R23" i="1"/>
  <c r="AA24" i="1"/>
  <c r="Z21" i="1"/>
  <c r="Y18" i="1"/>
  <c r="W18" i="1"/>
  <c r="AA16" i="1"/>
  <c r="Z13" i="1"/>
  <c r="W10" i="1"/>
  <c r="AA8" i="1"/>
  <c r="Q36" i="1"/>
  <c r="W23" i="1"/>
  <c r="AA21" i="1"/>
  <c r="Z18" i="1"/>
  <c r="W15" i="1"/>
  <c r="AA13" i="1"/>
  <c r="Z10" i="1"/>
  <c r="W7" i="1"/>
  <c r="Y7" i="1"/>
  <c r="AB26" i="1" l="1"/>
  <c r="AB16" i="1"/>
  <c r="AB23" i="1"/>
  <c r="AB35" i="1"/>
  <c r="AB27" i="1"/>
  <c r="AB13" i="1"/>
  <c r="AB7" i="1"/>
  <c r="AB17" i="1"/>
  <c r="AB18" i="1"/>
  <c r="AB32" i="1"/>
  <c r="AB29" i="1"/>
  <c r="Z36" i="1"/>
  <c r="AB25" i="1"/>
  <c r="AB22" i="1"/>
  <c r="AB10" i="1"/>
  <c r="AA36" i="1"/>
  <c r="AB8" i="1"/>
  <c r="AB11" i="1"/>
  <c r="AB6" i="1"/>
  <c r="W36" i="1"/>
  <c r="AB31" i="1"/>
  <c r="AB12" i="1"/>
  <c r="X36" i="1"/>
  <c r="AB15" i="1"/>
  <c r="AB24" i="1"/>
  <c r="AB28" i="1"/>
  <c r="R36" i="1"/>
  <c r="AB19" i="1"/>
  <c r="AB30" i="1"/>
  <c r="AB20" i="1"/>
  <c r="Y36" i="1"/>
  <c r="AB3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Pivot Data" description="Diese Verbindung wird von Excel für die Kommunikation zwischen der Arbeitsmappe und eingebetteten PowerPivot-Daten verwendet und sollte nicht manuell bearbeitet oder gelöscht werden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<sst xmlns="http://schemas.openxmlformats.org/spreadsheetml/2006/main" count="13629" uniqueCount="644">
  <si>
    <t>#</t>
  </si>
  <si>
    <t>MID</t>
  </si>
  <si>
    <t xml:space="preserve">Security Measures </t>
  </si>
  <si>
    <t xml:space="preserve">Start date  </t>
  </si>
  <si>
    <t>End date</t>
  </si>
  <si>
    <t>M83</t>
  </si>
  <si>
    <t>M15</t>
  </si>
  <si>
    <t>M51</t>
  </si>
  <si>
    <t>M75</t>
  </si>
  <si>
    <t>M12</t>
  </si>
  <si>
    <t>M16</t>
  </si>
  <si>
    <t>M78</t>
  </si>
  <si>
    <t>M14</t>
  </si>
  <si>
    <t>M11</t>
  </si>
  <si>
    <t>M81</t>
  </si>
  <si>
    <t>M45</t>
  </si>
  <si>
    <t>M77</t>
  </si>
  <si>
    <t>M67</t>
  </si>
  <si>
    <t>M85</t>
  </si>
  <si>
    <t>M44</t>
  </si>
  <si>
    <t>M13</t>
  </si>
  <si>
    <t>M18</t>
  </si>
  <si>
    <t>M84</t>
  </si>
  <si>
    <t>M17</t>
  </si>
  <si>
    <t>M49</t>
  </si>
  <si>
    <t>M33</t>
  </si>
  <si>
    <t>M34</t>
  </si>
  <si>
    <t>Sum</t>
  </si>
  <si>
    <t>Measure Lead</t>
  </si>
  <si>
    <t>Andreas Wagner</t>
  </si>
  <si>
    <t>Total</t>
  </si>
  <si>
    <t>Labor 
AZ TECH</t>
  </si>
  <si>
    <t>Labor 
Third Party</t>
  </si>
  <si>
    <t>Spent</t>
  </si>
  <si>
    <t>Feb</t>
  </si>
  <si>
    <t>Apr</t>
  </si>
  <si>
    <t>Measure</t>
  </si>
  <si>
    <t>Cost type</t>
  </si>
  <si>
    <t>Provider</t>
  </si>
  <si>
    <t>Contract</t>
  </si>
  <si>
    <t>Start</t>
  </si>
  <si>
    <t>End</t>
  </si>
  <si>
    <t>T&amp;M/Fix</t>
  </si>
  <si>
    <t>Daily Rate</t>
  </si>
  <si>
    <t>Labor</t>
  </si>
  <si>
    <t>AZ Technology</t>
  </si>
  <si>
    <t>T&amp;M</t>
  </si>
  <si>
    <t>Comment</t>
  </si>
  <si>
    <t>DCSO</t>
  </si>
  <si>
    <t>Fix</t>
  </si>
  <si>
    <t>Metafinanz</t>
  </si>
  <si>
    <t>Christoph Lenz</t>
  </si>
  <si>
    <t>Gerhard Günther</t>
  </si>
  <si>
    <t>Stefan Köstenbauer</t>
  </si>
  <si>
    <t>Resources &amp; Contracts</t>
  </si>
  <si>
    <t>Pillar Lead: Carsten Scholz</t>
  </si>
  <si>
    <t>M86</t>
  </si>
  <si>
    <t>PD Total</t>
  </si>
  <si>
    <t>EUR Total</t>
  </si>
  <si>
    <t xml:space="preserve"> PD Total</t>
  </si>
  <si>
    <t xml:space="preserve"> EUR Total</t>
  </si>
  <si>
    <t>Measure Lead: Andrea Rupprecht</t>
  </si>
  <si>
    <t>Jan</t>
  </si>
  <si>
    <t>Mrz</t>
  </si>
  <si>
    <t>Mai</t>
  </si>
  <si>
    <t>Jun</t>
  </si>
  <si>
    <t>Jul</t>
  </si>
  <si>
    <t>Aug</t>
  </si>
  <si>
    <t>Sep</t>
  </si>
  <si>
    <t xml:space="preserve">Measure </t>
  </si>
  <si>
    <t>Datum</t>
  </si>
  <si>
    <t>Monat</t>
  </si>
  <si>
    <t>Besitzer</t>
  </si>
  <si>
    <t>(Nicht ändern) Zahlungstermin</t>
  </si>
  <si>
    <t>(Nicht ändern) Zeilenprüfsumme</t>
  </si>
  <si>
    <t>(Nicht ändern) Geändert am</t>
  </si>
  <si>
    <t>Name</t>
  </si>
  <si>
    <t>Arbeitspaket</t>
  </si>
  <si>
    <t>Summe</t>
  </si>
  <si>
    <t>21b1772f-067a-e811-811e-00505697052b</t>
  </si>
  <si>
    <t>IZDZU/QOkOp4wB5uaCJneEYdJO3AzkONwpLTmGm1O/KpCin6e1Btsw8OdppytgTeBuau6t35jGS7C7HtHCTIrw==</t>
  </si>
  <si>
    <t>ef96b141-067a-e811-811e-00505697052b</t>
  </si>
  <si>
    <t>7vrigOl6UpptO1OIFDbU9FsAFA37KEnjmGgDWZGT2KXXbO3s3x2D5ho9PWOAyw+AY0HN4Vz+/24fZ1Fhk0Mv8A==</t>
  </si>
  <si>
    <t>8f9d5bad-c99e-e811-8121-00505697052b</t>
  </si>
  <si>
    <t>JhSHRSWQP94ZrRR2ru1WwqXLWT+O1aE0lFQJVEaiDCZPTm5mk5IhJREFzgFTNAM4M33pJnY/uZXVXBcFX+Wj3w==</t>
  </si>
  <si>
    <t>3810bf70-0b7a-e811-811e-00505697052b</t>
  </si>
  <si>
    <t>xpo5rx2E3eZzGzRp8v50loupm8Inbu8AwCRcetuOu+p2lnDzPSqKL1+ija/f14eAQXgyDRVqQ8UdDOmo8w3lEQ==</t>
  </si>
  <si>
    <t>Resource</t>
  </si>
  <si>
    <t>Average Daily Rate</t>
  </si>
  <si>
    <t>(Nicht ändern) Reise</t>
  </si>
  <si>
    <t>Reisenummer</t>
  </si>
  <si>
    <t>Mitarbeiter</t>
  </si>
  <si>
    <t>Reise von</t>
  </si>
  <si>
    <t>Reise bis</t>
  </si>
  <si>
    <t>Abgerechnet</t>
  </si>
  <si>
    <t>Statusgrund</t>
  </si>
  <si>
    <t>Verrechneter Betrag</t>
  </si>
  <si>
    <t>Erstellt am</t>
  </si>
  <si>
    <t>7b838a4e-51cd-e811-a953-000d3a3a14c5</t>
  </si>
  <si>
    <t>J3QBo4/tO4f4XDC/URpfDtf5hGyAOogQ8p5n4+DVo9dersZc6ylKtMATjTeuhhUsyCubqVEZJJu9kJCcjx6q/A==</t>
  </si>
  <si>
    <t>6695583b-abc8-e811-a952-000d3a38f64f</t>
  </si>
  <si>
    <t>t5gO5ZLFgdtIo9Ek6yJ0b4FIC7KBRZd9bkObUMdyMe6CL8Wk7EU3ohCPxHaFiBLfbYEQJoM9l86HxlGClECAVg==</t>
  </si>
  <si>
    <t>926c10e9-8fbd-e811-8123-00505697052b</t>
  </si>
  <si>
    <t>khg91AAvcXAnYje/h0nIgea1UR1ha7Dvl8CPbvtyXescxBjjdYsRgiRsp+PeocdgH4Xrfb+cqdCY0ufDdeBROQ==</t>
  </si>
  <si>
    <t>bce5a56c-70bd-e811-8123-00505697052b</t>
  </si>
  <si>
    <t>pLqU8ciQ9yUpoeUfnvyjs8ZttfdV5//pXiJ4IFh3Hm8QFCnT8c+aXkYwWwmJ/3rB6mBADh4jH4bECcqa7iMgfA==</t>
  </si>
  <si>
    <t>09af91d8-89b0-e811-8121-00505697052b</t>
  </si>
  <si>
    <t>07MpcN7Hf8OdTjWgmql1PiHVhZ2qaJdMSpLBOl4DcsQ+/Wwb/jsCFHzfgC1ucKVFxfHvzxoqJLEJz9uCKeP65Q==</t>
  </si>
  <si>
    <t>2a6e6518-6db0-e811-8121-00505697052b</t>
  </si>
  <si>
    <t>fBjWPisL3JP9eXpjaWk8+LXu+XgPhyfYI75C9FMcDCh1XXWOHH0i7IDZp7hpJ9ROWaXGE12D+o4REgQZ2xp54w==</t>
  </si>
  <si>
    <t>901d218f-80ab-e811-8121-00505697052b</t>
  </si>
  <si>
    <t>8oazFPGC4d1UHocU1hS3CYw5vLSB3stGZnvdtV+m3xE3N3I2bhG+PnPJAVCk1FMXz5fe8OItMfQbzIvOJrZPPA==</t>
  </si>
  <si>
    <t>2166827b-deaa-e811-8121-00505697052b</t>
  </si>
  <si>
    <t>IP+U9shyJEjju2lIo4oJYcCX+rryN/gLdMX1wK08ApfydeWjZvsAkx6da2lpSuOduhYMXU2qswB7CxVnB8q9kw==</t>
  </si>
  <si>
    <t>2021668f-aea6-e811-8121-00505697052b</t>
  </si>
  <si>
    <t>VCRDXPd2d5dcm5JutoaX47pLd58kyIm4KGP/PbJXyo7VymWzvtY7iXoE8u/OpCxlBjNa3jCmoVzMzZsanHk+hQ==</t>
  </si>
  <si>
    <t>4161c9ac-aca6-e811-8121-00505697052b</t>
  </si>
  <si>
    <t>lqhWJl1+Emt0cCDPA3yX7esnHE+AAMQ9vfRrA3BZucBNKMHCjBnv67znPtchf6qccONyA8gHDYl9VtEzV4LEIg==</t>
  </si>
  <si>
    <t>35d4e9cf-60a1-e811-8121-00505697052b</t>
  </si>
  <si>
    <t>UDlItRBUvYgTpC6K+Is7BL2M1YZTgk302uAIkp7mvAglna7c4vKz4JlIFkoP3ENzRk1EpB61WSanKYv3CUMu5Q==</t>
  </si>
  <si>
    <t>91bdd5db-32a1-e811-8121-00505697052b</t>
  </si>
  <si>
    <t>ro84rztIPlqqvhghkxXawLCuEg/WNLSVXGN176tvchK7BlM7JKPfG7D0+LFn0Mxl8CkxOoMM+cfISp80xX8JmQ==</t>
  </si>
  <si>
    <t>d4b72107-2fa1-e811-8121-00505697052b</t>
  </si>
  <si>
    <t>B32dn7AtOUo71+kmXyqLIZYXKfIFZm/ZDyl5kChoDrF3JWiXqzsyZ6A8IUA3nHyKu5q3BZLGLlgwdCsMFkkWTA==</t>
  </si>
  <si>
    <t>f3cef8de-bd9f-e811-8121-00505697052b</t>
  </si>
  <si>
    <t>t/B7/gu6wm7aHvZ62LkowUACKU5EcXmRHWObNdlI5ZplSZBI0EPjsu7Kv0TGZxNX1pjI+peaMelZ4JyMED2VMA==</t>
  </si>
  <si>
    <t>0f6231e5-e79a-e811-8121-00505697052b</t>
  </si>
  <si>
    <t>tM2J0P6bzdbfkReulpwm3kk36szTH7wx2gRu5IsuNGb+v+5qmvcIhwRBb0o+ie0RGlBuj3MbXSkSe9LHiavUUw==</t>
  </si>
  <si>
    <t>bfaf229a-bc95-e811-8120-00505697052b</t>
  </si>
  <si>
    <t>JhkJunTPPczCM0HtWZVCRyz2CuGvDntzE2pCQywf3AgeAH9lQAumAPCRI5VXT0IaWikepok0lIHGFTb2uO0QFw==</t>
  </si>
  <si>
    <t>e2464fea-b891-e811-8120-00505697052b</t>
  </si>
  <si>
    <t>IZHDTzM/BqNkP3N2nX42WGH1kJYj8f6VyKOW/VVcJonFeULzmIH5sKa93WymlcgcV/CmJF6+TebOoFnzVo8CAA==</t>
  </si>
  <si>
    <t>1b190a73-458f-e811-8120-00505697052b</t>
  </si>
  <si>
    <t>s318nWdYp2W14iA0Zy8tuD4cozV0n0tsd5Q+nnKxugEBE1pfrWO0XmVUYd8/eQCe5k2SIZf9eN/PzUgfpTHlBA==</t>
  </si>
  <si>
    <t>7351c319-1e8c-e811-8120-00505697052b</t>
  </si>
  <si>
    <t>BvASNYuv1gnAhoxj/z3KYdqB4hzNHx8tOOUccBP0kNwsOuNC1OtcRR8VOUqlqNIvwVX/8tcVNF/NZ8kz9wE+aQ==</t>
  </si>
  <si>
    <t>27c79204-198c-e811-8120-00505697052b</t>
  </si>
  <si>
    <t>ylUD/eI5NOoZvRmERvFK5whk71/7iE68kjbd74k2R9yPWzGDI5mEt1Nj3OSHefl2oB1kaX2FEYlmNxt7AgmNhw==</t>
  </si>
  <si>
    <t>d1346b16-178c-e811-8120-00505697052b</t>
  </si>
  <si>
    <t>XttAbP3ZU3GX3CGwcrYDTRLWFK2erSTBX/YGUDifBX0kQoaeyLs2uT4tUsOrSJEQ55WjtDDiem67MvJOlj+QHQ==</t>
  </si>
  <si>
    <t>4040f98c-b88a-e811-8120-00505697052b</t>
  </si>
  <si>
    <t>sn1O/VTzS4iJgJr9x6GXk7iyc3xvT4N4Aczeb/R82IIZEDzt1e3UBAzr9TniJALVDWV35xMZMTggTY7Rbwcy5w==</t>
  </si>
  <si>
    <t>11f665d1-5380-e811-811e-00505697052b</t>
  </si>
  <si>
    <t>BePmId9ELM/QCMcbyP+WMHxy7UOxeVOCjP4aODXMJ+LCDChDcIWICL04nWsayuQfVulPffLjZD+QUqx9LxGP9g==</t>
  </si>
  <si>
    <t>a2b75745-027e-e811-811e-00505697052b</t>
  </si>
  <si>
    <t>MNFm4R0vKZG7+nyONHAhRyXNDHouKBMknmgwpIfoxXmxNOtDoO73a7fwLpV6vmqscYYNV1Ns1fMIbQKJ78DQSg==</t>
  </si>
  <si>
    <t>1fb67e5e-d67d-e811-811e-00505697052b</t>
  </si>
  <si>
    <t>3gv2udQQNAyRemPeIfn4O4r5N1DKmzqjn3s+CyfdMQyldkPychLL8p/8ThGDgRpT91lT6PbxVjA6CSI3F9I72A==</t>
  </si>
  <si>
    <t>dd7942f8-f76a-e811-811e-00505697052b</t>
  </si>
  <si>
    <t>6QqvDoaheZjcrzniokyGrbuMacU0on9YwjhwmHhhIofke1i0cx5e9b5l/o/cqt6FYjJRm8gcoKTZGxiGaVFuug==</t>
  </si>
  <si>
    <t>557c58cb-e06a-e811-811e-00505697052b</t>
  </si>
  <si>
    <t>qMleS5z/80J2R2ZAz1PIW4WCuOJGdNXpgEJZby0GpUGsyiMFuwn6K1WbSTiID+fYPUQQglvvK6yqY1LeE1r8PQ==</t>
  </si>
  <si>
    <t>885a530e-cb67-e811-811e-00505697052b</t>
  </si>
  <si>
    <t>6yatiFEwzyTgA8ML6oZXu2XxNl6WcExyYqwSyUoqvquLXSk+td1OjtHbGD7grXKXSWE6l4P4FgR+WdszFYuGVg==</t>
  </si>
  <si>
    <t>421776cb-c967-e811-811e-00505697052b</t>
  </si>
  <si>
    <t>Ff/8WZW30cEx7RBNxu054H7GHXcdaU/z6pU183ZQLhJojNZ+zUcnRqLcxB/XvopKavcss5q2hpYd6EjLdDCthw==</t>
  </si>
  <si>
    <t>ed177569-c967-e811-811e-00505697052b</t>
  </si>
  <si>
    <t>dLkDThJhvSwPJtJCYnEFg7oPpxChL07JN47OSp2z7kZae5Ngpff5NHX6ZfASiHiJqOeKHNbd0P8a7TxR+iS2MA==</t>
  </si>
  <si>
    <t>8e3e6da6-4863-e811-811c-00505697052b</t>
  </si>
  <si>
    <t>Qox1oIbiY3EUY1ORu7DoxYElI59XtdMxpUcZiAUuvKqMtQqIi6f33Qpzq5RjFQ5r0oiPOX6cDQJ6MhEFR5bZtA==</t>
  </si>
  <si>
    <t>2f34f747-a75a-e811-811c-00505697052b</t>
  </si>
  <si>
    <t>NMKMzndovTpdALMqgwlD1S6afr25tEQX8O2GpzeFxN45z5Ltwnyv0xRkX6StLI2PqNwj1i/teDpRdxzd0NX20g==</t>
  </si>
  <si>
    <t>3e0509ff-fb51-e811-811c-00505697052b</t>
  </si>
  <si>
    <t>T6SVTUL0OCQIIFGARiQep9YzlEI/cBawN3SOSkhCVxl4uVWcDSTwKNrQSt6Y9KuY2TdiSY+49zPviIKvZVe/0g==</t>
  </si>
  <si>
    <t>2a28d276-cf4e-e811-811a-00505697052b</t>
  </si>
  <si>
    <t>8NgrByoEBrCX5PjeZPZmssNGt23SzDcZUb/beC6YDASddUQ6Ae+jguYgQyrzHHKrItfpwHxdg8Z8jG2RveYLbA==</t>
  </si>
  <si>
    <t>906aa1fb-ea49-e811-811a-00505697052b</t>
  </si>
  <si>
    <t>N7ZH2zsGAOlWvfJMp851n8HSHfMvs58od+3dq3TvuLWb3acJq/0O8Y74bzj0n/7sP9Yf9TwUuWHAY8szKyb0mA==</t>
  </si>
  <si>
    <t>10185495-5a49-e811-811a-00505697052b</t>
  </si>
  <si>
    <t>vP58hubkHL65LA0PKCUsdcnO6uXEPm0HyaG43rsYKc/O1B0pIX6Hm2IgiwK+YEMHDdjUQMOLS8Ckzs6EXjllng==</t>
  </si>
  <si>
    <t>0280f39b-ca3c-e811-811a-00505697052b</t>
  </si>
  <si>
    <t>xJ6viuomIo8Gir85m6nzpKpC4l6JfySWFp+OOuMX7KgqOMAdBdnoISnBPtFnGyztzFtRoHwo4sSHS5YbsdCJ4A==</t>
  </si>
  <si>
    <t>7026e9b6-5f39-e811-811a-00505697052b</t>
  </si>
  <si>
    <t>lFFug4XT2X6OtpIATu2YoZZB8b3dnJKxTQdxXzmac+tOAswUx8LbGbG8Mr/1q9FPKHF8Ea6wt1C+nH93qwQfLA==</t>
  </si>
  <si>
    <t>d5c46b89-bf38-e811-8118-00505697052b</t>
  </si>
  <si>
    <t>NDbxH8wKJJNTgjwadQMIrS7j01zpX77B1HsblfIKToWK2ty8NezTX2jnfMdLDcICV4wm5HEHHXN/dHb9UBy29Q==</t>
  </si>
  <si>
    <t>8007e820-0c38-e811-8118-00505697052b</t>
  </si>
  <si>
    <t>rboGEl1z4ZSNHSqeU0b8/2gdNmWbDfeswdhtM5riaKQLqcGxFfltmtSFCK6h5d3Eulv0Pps34gx+/ShSmKHtEA==</t>
  </si>
  <si>
    <t>1c0ec79d-3d33-e811-8118-00505697052b</t>
  </si>
  <si>
    <t>9qVNaQ3g628jaPzv2O65kST/WfYKB9uempl0Jz5soZ0e9JgVpz7XTCLWi5ccUx57LR7WTlYhHsCUHhR3QhHHAQ==</t>
  </si>
  <si>
    <t>a45c16ea-3833-e811-8118-00505697052b</t>
  </si>
  <si>
    <t>EGYQA1jjtGW366QZ4pEgRaJgOZjRcphuWj5vQun3fGgt04UNLQ1Cad7LVLT2I841eiaqWBKGJe3WnHi3G+MutA==</t>
  </si>
  <si>
    <t>1188ac49-0731-e811-8118-00505697052b</t>
  </si>
  <si>
    <t>2YQUGIQFKVb3cNY/rbgaq5vl0jGVptrExjSOUetmzCsg/Q9KaLO6osEb4/gaApa5chduU4j8L+K87N3xipbKfg==</t>
  </si>
  <si>
    <t>221d8968-0631-e811-8118-00505697052b</t>
  </si>
  <si>
    <t>jB4uSpg/PyIzKkNxD+Or+PAtz0RtlsUyTtrI4vYiyGjCW5daR6CA5gWZ5nX9rL9EkfXPrzzAcykNhY3o8zxlhA==</t>
  </si>
  <si>
    <t>98dc95d4-0531-e811-8118-00505697052b</t>
  </si>
  <si>
    <t>4jzmD+z1KE7FccfR5RDSR4y/RJ0TTa/L8ctJZcev4HNR/Xudq2up/ZlaW6dHa+D+AqKtD7ShkwSYwgkEfe4QQw==</t>
  </si>
  <si>
    <t>f72afd16-af2d-e811-8118-00505697052b</t>
  </si>
  <si>
    <t>iJo2rqyTCzLHoAgjw1hyG18rmZfZbaxsqu+wwNdv985H9yJyTLUm8LwH4sTSzxVXI0lgSGVP12NmE/Dd7o70mQ==</t>
  </si>
  <si>
    <t>48296d84-ae2d-e811-8118-00505697052b</t>
  </si>
  <si>
    <t>6sQKjTd0s56szX1ysyYWX9zr3cZ1Ir7dpPgQppX6NnGPjvywkTUs4IbDfe0MsCHuyQ1lRRFmoc0Bq97/xsIBTQ==</t>
  </si>
  <si>
    <t>fac7a465-e628-e811-8118-00505697052b</t>
  </si>
  <si>
    <t>UYodiB0NzcrndquIICyE4UFoIb4AakT4+lv2djPpuFAdc8k8Ygy9gK6z4t74Vq8ykxwU+VTW3sz0H1vJGbKo/Q==</t>
  </si>
  <si>
    <t>913f1e1f-cf22-e811-8116-00505697052b</t>
  </si>
  <si>
    <t>c9hDwQbM6Soty2K80GGSDZh5Y4fCd70DCgnwJpW/a8XcFazPfj3AYp8MmOmp6JAsouK6//UJ7xbpQlSyiMTTjw==</t>
  </si>
  <si>
    <t>0a1e29ad-141e-e811-8115-00505697052b</t>
  </si>
  <si>
    <t>Faj6wJzhYxVFNLyqyCLevRt3nLBHMN5kdS0xXMwLLiyLdJSVjY16zEvrky+AhOHHnb4JGHPfrbb7++s1MCmGSg==</t>
  </si>
  <si>
    <t>32e8524d-f41a-e811-8115-00505697052b</t>
  </si>
  <si>
    <t>+J/LbSHwrMwOcXaFtb/NH9nrwyWb3klKy1cysQD2w4etORMlUxP/yHZix32giy/GznG5OqsdiimgfJdxQU8a5Q==</t>
  </si>
  <si>
    <t>4254949c-0908-e811-8115-00505697052b</t>
  </si>
  <si>
    <t>nI9sRuQdSf7rO7VQmeK60yxZMi1MivVRD9lcygpzDO8kMoTeBANmEd/gsSXLW5r4viP5BHc8JLX6emAlCTVcZw==</t>
  </si>
  <si>
    <t>27f51d20-4bf4-e711-8113-00505697052b</t>
  </si>
  <si>
    <t>3BTNRplf8TXrNK5kDvXpolwnLWv1UmynO3eOmICzOPalUTN9wDAibRmCC3EmcnqWEn38keFz/+3ITZz0Kjj3tQ==</t>
  </si>
  <si>
    <t>Spent Total</t>
  </si>
  <si>
    <t>Nov</t>
  </si>
  <si>
    <t>Dec</t>
  </si>
  <si>
    <t>Duration: 01.07.2017-31.12.2018</t>
  </si>
  <si>
    <t>Duration: 01.01.2017-31.12.2018</t>
  </si>
  <si>
    <t>Measure Lead: Neil Cranstone</t>
  </si>
  <si>
    <t>Measure Lead: Andreas Hackel</t>
  </si>
  <si>
    <t>Measure Lead: Jürgen Renus</t>
  </si>
  <si>
    <t>Measure Lead: Sven Herrmann</t>
  </si>
  <si>
    <t>Measure Lead: Oliver Sgoff</t>
  </si>
  <si>
    <t>Duration: 01.10.2016-31.12.2018</t>
  </si>
  <si>
    <t>Oct</t>
  </si>
  <si>
    <t>Measure Lead: Reinhard Groß</t>
  </si>
  <si>
    <t>Duration: 10.10.2016-31.12.2018</t>
  </si>
  <si>
    <t>Measure Lead: Itai Schwartz</t>
  </si>
  <si>
    <t>Duration: 01.08.2017-31.12.2018</t>
  </si>
  <si>
    <t>Measure Lead: Saskia Günther</t>
  </si>
  <si>
    <t>Duration: 01.10.2017-31.12.2018</t>
  </si>
  <si>
    <t>Duration: 01.02.2017-31.12.2018</t>
  </si>
  <si>
    <t>Measure Lead: Robert Feser</t>
  </si>
  <si>
    <t>Measure Lead: Jeremy Fareau</t>
  </si>
  <si>
    <t>Duration: 01.11.2016-31.12.2018</t>
  </si>
  <si>
    <t>Measure Lead: Fabian Topp</t>
  </si>
  <si>
    <t>Measure Lead: Heinrich Schlotthauer</t>
  </si>
  <si>
    <t>Measure Lead: Marco Frank</t>
  </si>
  <si>
    <t>Duration: 01.07.2018-31.12.2018</t>
  </si>
  <si>
    <t>Measure Lead: Olav Spiegel</t>
  </si>
  <si>
    <t>Duration: 01.09.2018-31.12.2018</t>
  </si>
  <si>
    <t>Measure Lead: Alexander Heinze</t>
  </si>
  <si>
    <t>Measure Lead: Till Teichmann</t>
  </si>
  <si>
    <t>Duration: 01.05.2017-31.03.2018</t>
  </si>
  <si>
    <t>Measure Lead: Andreas Wagner</t>
  </si>
  <si>
    <t>Duration: 01.08.2016-30.06.2018</t>
  </si>
  <si>
    <t>Duration: 01.07.2016-31.12.2018</t>
  </si>
  <si>
    <t>Measure Lead: Jonathan Reynolds</t>
  </si>
  <si>
    <t>Measure Lead: Stephan Gerhager</t>
  </si>
  <si>
    <t>Measure Lead: Axel Schaffrath</t>
  </si>
  <si>
    <t>Duration: 01.08.2016-31.12.2018</t>
  </si>
  <si>
    <t>Measure Lead: Kristine Harms</t>
  </si>
  <si>
    <t>Cost Type</t>
  </si>
  <si>
    <t>Third Party</t>
  </si>
  <si>
    <t>non-Labor</t>
  </si>
  <si>
    <t>Spent non-Labor</t>
  </si>
  <si>
    <t>Spent Labor</t>
  </si>
  <si>
    <t>Contract volume</t>
  </si>
  <si>
    <t>Rem. Budget</t>
  </si>
  <si>
    <t>Planned Total</t>
  </si>
  <si>
    <t>Approved Total</t>
  </si>
  <si>
    <t>Forecast Total</t>
  </si>
  <si>
    <t>* Including M67</t>
  </si>
  <si>
    <t>Approved</t>
  </si>
  <si>
    <t xml:space="preserve">Spent budget </t>
  </si>
  <si>
    <t>Michael Habel</t>
  </si>
  <si>
    <t>Status</t>
  </si>
  <si>
    <t>Labor
Metafinanz</t>
  </si>
  <si>
    <t>Labor AZ Services</t>
  </si>
  <si>
    <t>Jawed Zamani</t>
  </si>
  <si>
    <t>Clemens Friedrich</t>
  </si>
  <si>
    <t>Christian Schweda</t>
  </si>
  <si>
    <t>Victor Peters</t>
  </si>
  <si>
    <t>Rasa Rintallo</t>
  </si>
  <si>
    <t>other</t>
  </si>
  <si>
    <t>Focus Area</t>
  </si>
  <si>
    <t>non-Labor
Metafinanz</t>
  </si>
  <si>
    <t>non-Labor 
AZ TECH</t>
  </si>
  <si>
    <t>non-Labor AZ Services</t>
  </si>
  <si>
    <t>non-Labor 
Third Party</t>
  </si>
  <si>
    <t>Total
Metafinanz</t>
  </si>
  <si>
    <t>Total
AZ TECH</t>
  </si>
  <si>
    <t>Total Services</t>
  </si>
  <si>
    <t>Total
Third Party</t>
  </si>
  <si>
    <t>Description2</t>
  </si>
  <si>
    <t>IT Security Initiative Hub</t>
  </si>
  <si>
    <t>Dokumente in der Ablage</t>
  </si>
  <si>
    <t>Slow down hackers</t>
  </si>
  <si>
    <t>Streamline Compliance</t>
  </si>
  <si>
    <t>Reduce Damage</t>
  </si>
  <si>
    <t>Robert Klawes</t>
  </si>
  <si>
    <t>Michael Doberenz</t>
  </si>
  <si>
    <t>Measure Sponsor</t>
  </si>
  <si>
    <t>labor</t>
  </si>
  <si>
    <t>non-labor</t>
  </si>
  <si>
    <t>(blank)</t>
  </si>
  <si>
    <t>Titel der Reise</t>
  </si>
  <si>
    <t>(All)</t>
  </si>
  <si>
    <t>Root Projekt</t>
  </si>
  <si>
    <t>Julian Steinfeld</t>
  </si>
  <si>
    <t xml:space="preserve">Projektnummer </t>
  </si>
  <si>
    <t xml:space="preserve">Titel Intern </t>
  </si>
  <si>
    <t xml:space="preserve">Start geplant </t>
  </si>
  <si>
    <t xml:space="preserve">Ende geplant </t>
  </si>
  <si>
    <t>Invoiced</t>
  </si>
  <si>
    <t>Increase Detection</t>
  </si>
  <si>
    <t>Build Security Organization / Skills</t>
  </si>
  <si>
    <t>Plan Total 21 HJ</t>
  </si>
  <si>
    <t>Lucas Tscherter</t>
  </si>
  <si>
    <t xml:space="preserve">Vertragsnummer </t>
  </si>
  <si>
    <t>PD1</t>
  </si>
  <si>
    <t>EUR2</t>
  </si>
  <si>
    <t>EUR1</t>
  </si>
  <si>
    <t>PD2</t>
  </si>
  <si>
    <t>PD3</t>
  </si>
  <si>
    <t>EUR3</t>
  </si>
  <si>
    <t>PD4</t>
  </si>
  <si>
    <t>EUR4</t>
  </si>
  <si>
    <t>PD5</t>
  </si>
  <si>
    <t>EUR5</t>
  </si>
  <si>
    <t>PD6</t>
  </si>
  <si>
    <t>EUR6</t>
  </si>
  <si>
    <t>Spent1</t>
  </si>
  <si>
    <t>Spent2</t>
  </si>
  <si>
    <t>Spent3</t>
  </si>
  <si>
    <t>Spent4</t>
  </si>
  <si>
    <t>Spent5</t>
  </si>
  <si>
    <t>Spent6</t>
  </si>
  <si>
    <t xml:space="preserve"> </t>
  </si>
  <si>
    <t>Ernst &amp; Young</t>
  </si>
  <si>
    <t>Dauer</t>
  </si>
  <si>
    <t>Jade Poteat</t>
  </si>
  <si>
    <t>Samuel Hurst</t>
  </si>
  <si>
    <t>Plan</t>
  </si>
  <si>
    <t>Lieferant</t>
  </si>
  <si>
    <t xml:space="preserve">Budget (Plan) Gesamt </t>
  </si>
  <si>
    <t>Alexander Heinze</t>
  </si>
  <si>
    <t>Marc Bochtler</t>
  </si>
  <si>
    <t>Julian Bönigk</t>
  </si>
  <si>
    <t>Cenk Tasdan</t>
  </si>
  <si>
    <t>Daria Catalui</t>
  </si>
  <si>
    <t>Gerrit Rothmaier</t>
  </si>
  <si>
    <t>Ralf Schneider</t>
  </si>
  <si>
    <t>AVC costs</t>
  </si>
  <si>
    <t>HW costs</t>
  </si>
  <si>
    <t>N.N.</t>
  </si>
  <si>
    <t>Jagoda Matys</t>
  </si>
  <si>
    <t>Nadine Butzhammer</t>
  </si>
  <si>
    <t>metafinanz Informationssysteme GmbH</t>
  </si>
  <si>
    <t>HipSquare GmbH</t>
  </si>
  <si>
    <t>Manuel Hahn</t>
  </si>
  <si>
    <t>Matthias Kickstein</t>
  </si>
  <si>
    <t>Forecast</t>
  </si>
  <si>
    <t>Tobias Butz</t>
  </si>
  <si>
    <t xml:space="preserve">Lieferant </t>
  </si>
  <si>
    <t>Benjamin Warnholz</t>
  </si>
  <si>
    <t>Dorit Naveh</t>
  </si>
  <si>
    <t>M251</t>
  </si>
  <si>
    <t>Itai Schwartz</t>
  </si>
  <si>
    <t>Gereon Volker</t>
  </si>
  <si>
    <t>Olivier Ma</t>
  </si>
  <si>
    <t>Rebecca Dengl</t>
  </si>
  <si>
    <t>Thomas Bringewald</t>
  </si>
  <si>
    <t>Andrei Maslov</t>
  </si>
  <si>
    <t>Holger Steinlechner</t>
  </si>
  <si>
    <t>Patrick Zeitz</t>
  </si>
  <si>
    <t>21 0427</t>
  </si>
  <si>
    <t>21 0427 Measure 251 - IT Security Initiative Hub (meta, HipSquare)</t>
  </si>
  <si>
    <t>contracting fee</t>
  </si>
  <si>
    <t>room costs</t>
  </si>
  <si>
    <t>Günther, Gerhard</t>
  </si>
  <si>
    <t>Poteat, Jade</t>
  </si>
  <si>
    <t xml:space="preserve">Karim, Hasan </t>
  </si>
  <si>
    <t>Bojarski, Eduard</t>
  </si>
  <si>
    <t>Kayali, Ismail</t>
  </si>
  <si>
    <t>Stettner, Julia</t>
  </si>
  <si>
    <t>Tulshidas Thamke, Budhesh</t>
  </si>
  <si>
    <t>Sunderdas, Shilpa</t>
  </si>
  <si>
    <t xml:space="preserve">Bönigk, Julian </t>
  </si>
  <si>
    <t>Frank Markussen</t>
  </si>
  <si>
    <t>NTT DATA Deutschland GmbH</t>
  </si>
  <si>
    <t>Thorsten Deckers</t>
  </si>
  <si>
    <t>George Dietrichsbruckner</t>
  </si>
  <si>
    <t>Robert Reti</t>
  </si>
  <si>
    <t>Total 
(2021-06-30)</t>
  </si>
  <si>
    <t>Sona Latifyan</t>
  </si>
  <si>
    <t>Maximilian Schellenberger</t>
  </si>
  <si>
    <t>VK</t>
  </si>
  <si>
    <t>Delta</t>
  </si>
  <si>
    <t>M274</t>
  </si>
  <si>
    <t>M275</t>
  </si>
  <si>
    <t>M276</t>
  </si>
  <si>
    <t>M277</t>
  </si>
  <si>
    <t>M278</t>
  </si>
  <si>
    <t>M279</t>
  </si>
  <si>
    <t>M302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</si>
  <si>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</si>
  <si>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</si>
  <si>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</si>
  <si>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</si>
  <si>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</si>
  <si>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</si>
  <si>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</si>
  <si>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</si>
  <si>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</si>
  <si>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</si>
  <si>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</si>
  <si>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</si>
  <si>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M301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</si>
  <si>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</si>
  <si>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</si>
  <si>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</si>
  <si>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</si>
  <si>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</si>
  <si>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</si>
  <si>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</si>
  <si>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</si>
  <si>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</si>
  <si>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Extend currently running TIBER exercise</t>
  </si>
  <si>
    <t>Cloud Security Competence Center + Secret Mgmt.</t>
  </si>
  <si>
    <t>Global &amp; Scalable Application Pen Test Service Setup</t>
  </si>
  <si>
    <t>Realtime auditing &amp; sec monitoring for Active Directory</t>
  </si>
  <si>
    <t>IAM Password Hash Synchronization to Azure Active Directory</t>
  </si>
  <si>
    <t>PTA (Privileged Threat Analytics)</t>
  </si>
  <si>
    <t>IAM Role Management &amp; Machine Learning Analytics</t>
  </si>
  <si>
    <t>Advanced Network-based detection and response</t>
  </si>
  <si>
    <t>Passive DNS Monitoring &amp; DNS Firewalling</t>
  </si>
  <si>
    <t>Global Deception rollout</t>
  </si>
  <si>
    <t>Enhance Cloud response &amp; Secure Allianz critical Apps</t>
  </si>
  <si>
    <t>SOAR Rollout and case management implementation</t>
  </si>
  <si>
    <t>Increase Effectiveness of Micro Segmentation and Rollout in EU</t>
  </si>
  <si>
    <t>Build Central Dashboard to Increase Transparency and Real Time Monitoring</t>
  </si>
  <si>
    <t>Extension of vulnerability mgmt. to clients and global policy compliance rollout</t>
  </si>
  <si>
    <t>AGN Secure Network Access and Segregation</t>
  </si>
  <si>
    <t>Acceleration of Password Manager service</t>
  </si>
  <si>
    <t>Re-Design Of Cloud Application Discovery Service</t>
  </si>
  <si>
    <t>Privileged Access Management for Cloud</t>
  </si>
  <si>
    <t>Global Tier 0 Hosting Platform Preparation &amp; APAC Pilot</t>
  </si>
  <si>
    <t>Double Key Encryption / Extended Security &amp; Compliance for M365</t>
  </si>
  <si>
    <t>Automated Toxic Tracking for Client-based Assets</t>
  </si>
  <si>
    <t>Integrated Information Risk Management early Live​</t>
  </si>
  <si>
    <t>Global Security Platform GITSO blueprint</t>
  </si>
  <si>
    <t>Financial Loss Quantification</t>
  </si>
  <si>
    <t>Measure and Enhance Global Phishing Resilience</t>
  </si>
  <si>
    <t>Strategic THREAT Intelligence and Resulting risk Identification Program</t>
  </si>
  <si>
    <t>Enforcement of Security Architecture</t>
  </si>
  <si>
    <t>Metrics phase @We protect scale up on skills </t>
  </si>
  <si>
    <t>Ralph Oelssner</t>
  </si>
  <si>
    <t>Michael Lewandowski</t>
  </si>
  <si>
    <t>Thomas Wolf</t>
  </si>
  <si>
    <t>Michael Kahlfuss</t>
  </si>
  <si>
    <t>Rainer Mahlo</t>
  </si>
  <si>
    <t>Thomas Thuspass</t>
  </si>
  <si>
    <t>Jan General</t>
  </si>
  <si>
    <t>Sergej Reißig</t>
  </si>
  <si>
    <t>Wolfgang Elsner</t>
  </si>
  <si>
    <t>Binoj Baburaj</t>
  </si>
  <si>
    <t>Security SME NN</t>
  </si>
  <si>
    <t>IAM Architect (Cygna)</t>
  </si>
  <si>
    <t>Security SME 2 NN</t>
  </si>
  <si>
    <t>Christian Wolterauer</t>
  </si>
  <si>
    <t>NN</t>
  </si>
  <si>
    <t>NN india</t>
  </si>
  <si>
    <t>Andrea Scotti</t>
  </si>
  <si>
    <t>Michael Holder</t>
  </si>
  <si>
    <t>Markus Schnier</t>
  </si>
  <si>
    <t>Thomas Huber</t>
  </si>
  <si>
    <t>Francois Pernayan</t>
  </si>
  <si>
    <t>Matt Gibson</t>
  </si>
  <si>
    <t>Youssef Dahmouni</t>
  </si>
  <si>
    <t>Reza Memarian</t>
  </si>
  <si>
    <t>Walter Hofer</t>
  </si>
  <si>
    <t>Balasz Razs</t>
  </si>
  <si>
    <t>Ivan Markovic</t>
  </si>
  <si>
    <t>Product SME</t>
  </si>
  <si>
    <t>Yury Nikolin</t>
  </si>
  <si>
    <t>Thomas Felder</t>
  </si>
  <si>
    <t>Tobias Krichel</t>
  </si>
  <si>
    <t>Dan Read</t>
  </si>
  <si>
    <t>N.N. / Support Dan</t>
  </si>
  <si>
    <t>Martin Schurm</t>
  </si>
  <si>
    <t>Ankur Tomar</t>
  </si>
  <si>
    <t>Naman Agrawal</t>
  </si>
  <si>
    <t>Gerhard Schneider</t>
  </si>
  <si>
    <t>DGI</t>
  </si>
  <si>
    <t>Daniela Betz</t>
  </si>
  <si>
    <t>Bastian Kastner</t>
  </si>
  <si>
    <t>Markus Gatter</t>
  </si>
  <si>
    <t>Jakob Schusser</t>
  </si>
  <si>
    <t>Gabriella Nagy</t>
  </si>
  <si>
    <t>N.N. // SME 2</t>
  </si>
  <si>
    <t>N.N. // Sr. Analyst</t>
  </si>
  <si>
    <t>SR Labs Autobahn</t>
  </si>
  <si>
    <t>OE Effort</t>
  </si>
  <si>
    <t>Björn Hansen / Markus Feuerstein</t>
  </si>
  <si>
    <t>Anna Hartl</t>
  </si>
  <si>
    <t>Alina Lobova</t>
  </si>
  <si>
    <t>Stefan Kösters</t>
  </si>
  <si>
    <t>Kühnlenz / 2wmedia</t>
  </si>
  <si>
    <t>Natalia Nikitana</t>
  </si>
  <si>
    <t>Splunk Licenses + Server</t>
  </si>
  <si>
    <t>ZeroFox Licenses</t>
  </si>
  <si>
    <t>IT Seal</t>
  </si>
  <si>
    <t>Aishwarya Nangude / Sarabjit Singh</t>
  </si>
  <si>
    <t>Meera Patel</t>
  </si>
  <si>
    <t>Sven Lierzer</t>
  </si>
  <si>
    <t>Tobias Lichtenberg</t>
  </si>
  <si>
    <t>Stanislav Khotinok</t>
  </si>
  <si>
    <t>Alexander Leonhardt</t>
  </si>
  <si>
    <t>Yuri Nikulin</t>
  </si>
  <si>
    <t>Maria Thanner</t>
  </si>
  <si>
    <t>N. N.</t>
  </si>
  <si>
    <t>Corinna Koch</t>
  </si>
  <si>
    <t>SNOW-Team</t>
  </si>
  <si>
    <t>SNOW</t>
  </si>
  <si>
    <t>Splunk Team</t>
  </si>
  <si>
    <t>Vasanthan</t>
  </si>
  <si>
    <t>Deepak</t>
  </si>
  <si>
    <t>Harikrishnan</t>
  </si>
  <si>
    <t>Ankita Mane</t>
  </si>
  <si>
    <t>Martin Gerlowski</t>
  </si>
  <si>
    <t>Dhanya Kalathil</t>
  </si>
  <si>
    <t>Mark de Vera</t>
  </si>
  <si>
    <t>Armando Diaz</t>
  </si>
  <si>
    <t>Alex Lee</t>
  </si>
  <si>
    <t>Ron Johnson</t>
  </si>
  <si>
    <t xml:space="preserve">Balasz Racz </t>
  </si>
  <si>
    <t>Jithin Varghese</t>
  </si>
  <si>
    <t>Timothy Drost</t>
  </si>
  <si>
    <t>Racz Balazs</t>
  </si>
  <si>
    <t>Jimmy Braun</t>
  </si>
  <si>
    <t>Sergi (IBL)</t>
  </si>
  <si>
    <t>Felix Hertin</t>
  </si>
  <si>
    <t>Lukas Thiele</t>
  </si>
  <si>
    <t>Holger Wache</t>
  </si>
  <si>
    <t>Tobias Martin</t>
  </si>
  <si>
    <t>Krunoslav Rukavina</t>
  </si>
  <si>
    <t>CNTR0010333</t>
  </si>
  <si>
    <t>CNTR0010544</t>
  </si>
  <si>
    <t>CNTR0010615</t>
  </si>
  <si>
    <t>CNTR0010616</t>
  </si>
  <si>
    <t>OAM291</t>
  </si>
  <si>
    <t>CNTR0010562</t>
  </si>
  <si>
    <t>CNTR0010336</t>
  </si>
  <si>
    <t>CNTR0010335</t>
  </si>
  <si>
    <t>CNTR0010338</t>
  </si>
  <si>
    <t>CNTR0010337</t>
  </si>
  <si>
    <t>CNTR0010325</t>
  </si>
  <si>
    <t>CNTR0010327</t>
  </si>
  <si>
    <t>CNTR0010332</t>
  </si>
  <si>
    <t>CNTR0010329</t>
  </si>
  <si>
    <t>CNTR0010709</t>
  </si>
  <si>
    <t>Sora Mustafa (AUG-OCT only)</t>
  </si>
  <si>
    <t>Vidya Baskaran Reddy</t>
  </si>
  <si>
    <t>Markus Traumueller</t>
  </si>
  <si>
    <t>S, Shibi (partily on IP&amp;G)</t>
  </si>
  <si>
    <t>CNTR0010564</t>
  </si>
  <si>
    <t>Uysal, Ismail (Project Manager)</t>
  </si>
  <si>
    <t>Goldschmidt, Andreas (SNOW Principal Architect)</t>
  </si>
  <si>
    <t>AMC Devops Engineer (Internal)</t>
  </si>
  <si>
    <t>APM Devops Engineer (Internal)</t>
  </si>
  <si>
    <t>EMS Devops Engineer (Internal)</t>
  </si>
  <si>
    <t xml:space="preserve">Workspace Intelligence Internal – Technical SME </t>
  </si>
  <si>
    <t>SNOW CMDB class creation</t>
  </si>
  <si>
    <t xml:space="preserve">SNOW CMDB data quality </t>
  </si>
  <si>
    <t>SNOW Business Analyst, testing team</t>
  </si>
  <si>
    <t>SNOW Performance Analytics team</t>
  </si>
  <si>
    <t>SNOW Development Teams</t>
  </si>
  <si>
    <t>SNOW Functional Architect for integration</t>
  </si>
  <si>
    <t>Workspace Intelligence Vendor – Technical SME</t>
  </si>
  <si>
    <t>SNOW SAM efforts</t>
  </si>
  <si>
    <t>CNTR0010563</t>
  </si>
  <si>
    <t>21 0993</t>
  </si>
  <si>
    <t>21 1037</t>
  </si>
  <si>
    <t>21 1040</t>
  </si>
  <si>
    <t>21 1059</t>
  </si>
  <si>
    <t>21 1063</t>
  </si>
  <si>
    <t>21 1068</t>
  </si>
  <si>
    <t>21 1079</t>
  </si>
  <si>
    <t>21 1133</t>
  </si>
  <si>
    <t>21 0993 Measure 284 - SOAR Rollout and case management implementation (Drost)</t>
  </si>
  <si>
    <t>21 1037 Measure 294 - Integrated Information Risk Management early Live (meta)</t>
  </si>
  <si>
    <t>21 1040 Measure 299-1 - Enforcement of Security Architecture</t>
  </si>
  <si>
    <t>21 1059 Measure 296 - Financial Loss Quantification Service (Thuspaß)</t>
  </si>
  <si>
    <t>21 1063 Measure 275 - Cloud Security Competence Center + Secret Management (divers)</t>
  </si>
  <si>
    <t>21 1068 Measure 300 - Metrics phase @WeProtect scale up on skills (diverse)</t>
  </si>
  <si>
    <t>21 1079 Measure 295 - Global Security Platform GITSO blueprint (meta)</t>
  </si>
  <si>
    <t>Thomas Thuspaß</t>
  </si>
  <si>
    <t>Yury Nikulin</t>
  </si>
  <si>
    <t>Jonathan Reynolds</t>
  </si>
  <si>
    <t>Julia Netesa</t>
  </si>
  <si>
    <t>Anette Hettenkofer</t>
  </si>
  <si>
    <t>Sanat Gautam</t>
  </si>
  <si>
    <t>Daniel Wörner</t>
  </si>
  <si>
    <t>Dauer in PT</t>
  </si>
  <si>
    <t>Gesamt IST</t>
  </si>
  <si>
    <t>Matthias Müller</t>
  </si>
  <si>
    <t>July</t>
  </si>
  <si>
    <t>August</t>
  </si>
  <si>
    <t>September</t>
  </si>
  <si>
    <t>October</t>
  </si>
  <si>
    <t>November</t>
  </si>
  <si>
    <t>December</t>
  </si>
  <si>
    <t>Total 
(2021-06-11)</t>
  </si>
  <si>
    <t>Ops</t>
  </si>
  <si>
    <t>NCC Group GmbH</t>
  </si>
  <si>
    <t>Osborne Clark</t>
  </si>
  <si>
    <t>Rechtsberatung für Vertragserstellung mit NCC</t>
  </si>
  <si>
    <t>TID0001510089</t>
  </si>
  <si>
    <t>Virtual Clarity Ltd</t>
  </si>
  <si>
    <t>OAM302</t>
  </si>
  <si>
    <t>OAM280</t>
  </si>
  <si>
    <t>CNTR0010589</t>
  </si>
  <si>
    <t>OAM288</t>
  </si>
  <si>
    <t>OAM301</t>
  </si>
  <si>
    <t>Procurement Fee (Bitsight Vertrag)</t>
  </si>
  <si>
    <t>Softwaregilde</t>
  </si>
  <si>
    <t>2410159840</t>
  </si>
  <si>
    <t>Horvath &amp; Partner</t>
  </si>
  <si>
    <t>OAM299</t>
  </si>
  <si>
    <t>Trust Net Platform</t>
  </si>
  <si>
    <t>Placeholder</t>
  </si>
  <si>
    <t>1. Overview (2021-09-15)</t>
  </si>
  <si>
    <t>2. Detailed View (2021-09-15)</t>
  </si>
  <si>
    <t>3. Contract view (2021-09-15)</t>
  </si>
  <si>
    <t>Rudresh Subramanian</t>
  </si>
  <si>
    <t xml:space="preserve">Guelsah Uestelci </t>
  </si>
  <si>
    <t>M287/2</t>
  </si>
  <si>
    <t>M287/1</t>
  </si>
  <si>
    <t>M282/1</t>
  </si>
  <si>
    <t>M282/2</t>
  </si>
  <si>
    <t>CNTR0010576</t>
  </si>
  <si>
    <t>CNTR0010334</t>
  </si>
  <si>
    <t>Warnholz, Benjamin</t>
  </si>
  <si>
    <t>Sum of EUR Total</t>
  </si>
  <si>
    <t>Row Labels</t>
  </si>
  <si>
    <t>Grand Total</t>
  </si>
  <si>
    <t>Total 
(2021-09-15)</t>
  </si>
  <si>
    <t>Projektnummer</t>
  </si>
  <si>
    <t>21 0567</t>
  </si>
  <si>
    <t>Titel Intern</t>
  </si>
  <si>
    <t>Ende geplant</t>
  </si>
  <si>
    <t>21 0567 Measure 268 - Integrated Governance Control Platform for Group Solutions (meta)</t>
  </si>
  <si>
    <t>Akhil Sharma</t>
  </si>
  <si>
    <t>Tejpal Singh Dhillon</t>
  </si>
  <si>
    <t>SimplyVision GmbH</t>
  </si>
  <si>
    <t>Kris Harms</t>
  </si>
  <si>
    <t>Sum of Gesamt IST</t>
  </si>
  <si>
    <t>SRLabs</t>
  </si>
  <si>
    <t>PR964131</t>
  </si>
  <si>
    <t>CNTR0010618</t>
  </si>
  <si>
    <t>OAM289</t>
  </si>
  <si>
    <t xml:space="preserve"> CNTR0010617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</si>
</sst>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#,##0\ &quot;€&quot;"/>
    <numFmt numFmtId="166" formatCode="0.0"/>
    <numFmt numFmtId="167" formatCode="_-* #,##0\ [$€-407]_-;\-* #,##0\ [$€-407]_-;_-* &quot;-&quot;??\ [$€-407]_-;_-@_-"/>
    <numFmt numFmtId="168" formatCode="_-* #,##0.0\ _€_-;\-* #,##0.0\ _€_-;_-* &quot;-&quot;??\ _€_-;_-@_-"/>
    <numFmt numFmtId="169" formatCode="_-* #,##0\ &quot;€&quot;_-;\-* #,##0\ &quot;€&quot;_-;_-* &quot;-&quot;??\ &quot;€&quot;_-;_-@_-"/>
    <numFmt numFmtId="170" formatCode="#,##0.0"/>
    <numFmt numFmtId="171" formatCode="#,##0.0_ ;\-#,##0.0\ "/>
  </numFmts>
  <fonts count="38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32"/>
      <color rgb="FF49648C"/>
      <name val="Allianz Neo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3"/>
      <name val="Arial"/>
      <family val="2"/>
    </font>
    <font>
      <b/>
      <sz val="12"/>
      <color theme="3"/>
      <name val="Arial"/>
      <family val="2"/>
    </font>
    <font>
      <sz val="12"/>
      <color theme="1"/>
      <name val="Arial"/>
      <family val="2"/>
    </font>
    <font>
      <sz val="10"/>
      <color theme="1"/>
      <name val="Allianz Neo"/>
      <family val="2"/>
    </font>
    <font>
      <sz val="10"/>
      <name val="Allianz Neo"/>
      <family val="2"/>
    </font>
    <font>
      <sz val="11"/>
      <name val="Calibri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2"/>
      <color theme="0"/>
      <name val="Allianz Neo"/>
      <family val="2"/>
    </font>
    <font>
      <sz val="11"/>
      <color theme="1"/>
      <name val="Allianz Neo"/>
      <family val="2"/>
    </font>
    <font>
      <b/>
      <sz val="11"/>
      <color theme="1"/>
      <name val="Allianz Neo"/>
      <family val="2"/>
    </font>
    <font>
      <sz val="11"/>
      <name val="Allianz Neo"/>
      <family val="2"/>
    </font>
    <font>
      <b/>
      <sz val="11"/>
      <name val="Allianz Neo"/>
      <family val="2"/>
    </font>
    <font>
      <b/>
      <sz val="11"/>
      <color theme="0"/>
      <name val="Allianz Neo"/>
      <family val="2"/>
    </font>
    <font>
      <sz val="12"/>
      <color theme="0"/>
      <name val="Allianz Neo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3"/>
        <bgColor theme="4"/>
      </patternFill>
    </fill>
    <fill>
      <patternFill patternType="solid">
        <fgColor theme="4"/>
        <bgColor theme="4" tint="0.59999389629810485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3"/>
        <bgColor theme="4" tint="0.5999938962981048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0EAFC"/>
        <bgColor indexed="64"/>
      </patternFill>
    </fill>
    <fill>
      <patternFill patternType="solid">
        <fgColor rgb="FFE3ABBA"/>
        <bgColor indexed="64"/>
      </patternFill>
    </fill>
    <fill>
      <patternFill patternType="solid">
        <fgColor rgb="FFE1CFEA"/>
        <bgColor indexed="64"/>
      </patternFill>
    </fill>
    <fill>
      <patternFill patternType="solid">
        <fgColor rgb="FFFEE49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auto="1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44" fontId="1" fillId="0" borderId="0" applyFont="0" applyFill="0" applyBorder="0" applyAlignment="0" applyProtection="0">
      <alignment vertical="center"/>
    </xf>
    <xf numFmtId="0" fontId="16" fillId="0" borderId="0"/>
    <xf numFmtId="0" fontId="25" fillId="0" borderId="0"/>
    <xf numFmtId="44" fontId="25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32">
    <xf numFmtId="0" fontId="0" fillId="0" borderId="0" xfId="0"/>
    <xf numFmtId="0" fontId="0" fillId="0" borderId="0" xfId="0" applyBorder="1"/>
    <xf numFmtId="0" fontId="0" fillId="5" borderId="0" xfId="0" applyFill="1"/>
    <xf numFmtId="0" fontId="6" fillId="5" borderId="0" xfId="0" applyFont="1" applyFill="1" applyAlignment="1">
      <alignment vertical="center"/>
    </xf>
    <xf numFmtId="0" fontId="5" fillId="2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65" fontId="0" fillId="0" borderId="2" xfId="0" applyNumberFormat="1" applyBorder="1" applyAlignment="1">
      <alignment horizontal="right"/>
    </xf>
    <xf numFmtId="166" fontId="7" fillId="0" borderId="0" xfId="0" applyNumberFormat="1" applyFont="1"/>
    <xf numFmtId="165" fontId="7" fillId="0" borderId="2" xfId="0" applyNumberFormat="1" applyFont="1" applyBorder="1" applyAlignment="1">
      <alignment horizontal="right"/>
    </xf>
    <xf numFmtId="165" fontId="0" fillId="0" borderId="0" xfId="0" applyNumberFormat="1"/>
    <xf numFmtId="165" fontId="0" fillId="0" borderId="2" xfId="0" applyNumberFormat="1" applyBorder="1" applyAlignment="1">
      <alignment horizontal="left"/>
    </xf>
    <xf numFmtId="0" fontId="5" fillId="5" borderId="0" xfId="0" applyFont="1" applyFill="1"/>
    <xf numFmtId="166" fontId="0" fillId="0" borderId="0" xfId="0" applyNumberFormat="1"/>
    <xf numFmtId="14" fontId="0" fillId="0" borderId="0" xfId="0" applyNumberFormat="1" applyBorder="1"/>
    <xf numFmtId="0" fontId="0" fillId="0" borderId="0" xfId="0" applyFill="1" applyBorder="1"/>
    <xf numFmtId="165" fontId="0" fillId="0" borderId="2" xfId="0" applyNumberFormat="1" applyBorder="1"/>
    <xf numFmtId="165" fontId="8" fillId="0" borderId="2" xfId="0" quotePrefix="1" applyNumberFormat="1" applyFont="1" applyBorder="1" applyAlignment="1">
      <alignment horizontal="right"/>
    </xf>
    <xf numFmtId="14" fontId="1" fillId="0" borderId="0" xfId="0" applyNumberFormat="1" applyFont="1" applyFill="1" applyBorder="1"/>
    <xf numFmtId="49" fontId="1" fillId="0" borderId="11" xfId="0" applyNumberFormat="1" applyFont="1" applyFill="1" applyBorder="1"/>
    <xf numFmtId="0" fontId="2" fillId="6" borderId="10" xfId="0" applyFont="1" applyFill="1" applyBorder="1" applyAlignment="1">
      <alignment horizontal="left"/>
    </xf>
    <xf numFmtId="0" fontId="10" fillId="5" borderId="0" xfId="0" applyFont="1" applyFill="1"/>
    <xf numFmtId="165" fontId="5" fillId="6" borderId="2" xfId="0" applyNumberFormat="1" applyFont="1" applyFill="1" applyBorder="1"/>
    <xf numFmtId="0" fontId="5" fillId="2" borderId="4" xfId="0" applyFont="1" applyFill="1" applyBorder="1" applyAlignment="1">
      <alignment horizontal="left"/>
    </xf>
    <xf numFmtId="0" fontId="0" fillId="8" borderId="6" xfId="0" applyFill="1" applyBorder="1" applyAlignment="1">
      <alignment horizontal="left" indent="2"/>
    </xf>
    <xf numFmtId="0" fontId="0" fillId="8" borderId="6" xfId="0" applyFill="1" applyBorder="1" applyAlignment="1">
      <alignment horizontal="left" indent="3"/>
    </xf>
    <xf numFmtId="0" fontId="5" fillId="6" borderId="6" xfId="0" applyFont="1" applyFill="1" applyBorder="1" applyAlignment="1">
      <alignment horizontal="left" indent="1"/>
    </xf>
    <xf numFmtId="0" fontId="2" fillId="2" borderId="12" xfId="0" applyFont="1" applyFill="1" applyBorder="1"/>
    <xf numFmtId="0" fontId="2" fillId="6" borderId="6" xfId="0" applyFont="1" applyFill="1" applyBorder="1" applyAlignment="1">
      <alignment horizontal="left"/>
    </xf>
    <xf numFmtId="168" fontId="0" fillId="5" borderId="0" xfId="1" applyNumberFormat="1" applyFont="1" applyFill="1"/>
    <xf numFmtId="168" fontId="11" fillId="5" borderId="0" xfId="1" applyNumberFormat="1" applyFont="1" applyFill="1"/>
    <xf numFmtId="168" fontId="10" fillId="5" borderId="0" xfId="1" applyNumberFormat="1" applyFont="1" applyFill="1"/>
    <xf numFmtId="168" fontId="0" fillId="0" borderId="0" xfId="1" applyNumberFormat="1" applyFont="1"/>
    <xf numFmtId="166" fontId="0" fillId="5" borderId="0" xfId="0" applyNumberFormat="1" applyFill="1"/>
    <xf numFmtId="166" fontId="5" fillId="6" borderId="0" xfId="0" applyNumberFormat="1" applyFont="1" applyFill="1" applyBorder="1"/>
    <xf numFmtId="166" fontId="0" fillId="0" borderId="0" xfId="0" applyNumberFormat="1" applyBorder="1"/>
    <xf numFmtId="0" fontId="0" fillId="0" borderId="0" xfId="0" applyNumberFormat="1"/>
    <xf numFmtId="0" fontId="8" fillId="0" borderId="0" xfId="0" applyFont="1"/>
    <xf numFmtId="0" fontId="2" fillId="2" borderId="11" xfId="0" applyFont="1" applyFill="1" applyBorder="1"/>
    <xf numFmtId="0" fontId="1" fillId="0" borderId="11" xfId="0" applyNumberFormat="1" applyFont="1" applyFill="1" applyBorder="1"/>
    <xf numFmtId="0" fontId="1" fillId="0" borderId="11" xfId="0" applyFont="1" applyFill="1" applyBorder="1"/>
    <xf numFmtId="49" fontId="1" fillId="0" borderId="13" xfId="0" applyNumberFormat="1" applyFont="1" applyFill="1" applyBorder="1"/>
    <xf numFmtId="0" fontId="1" fillId="0" borderId="13" xfId="0" applyFont="1" applyFill="1" applyBorder="1"/>
    <xf numFmtId="0" fontId="5" fillId="6" borderId="0" xfId="0" applyFont="1" applyFill="1" applyBorder="1"/>
    <xf numFmtId="0" fontId="5" fillId="6" borderId="0" xfId="0" applyFont="1" applyFill="1"/>
    <xf numFmtId="14" fontId="5" fillId="6" borderId="0" xfId="0" applyNumberFormat="1" applyFont="1" applyFill="1" applyBorder="1"/>
    <xf numFmtId="165" fontId="5" fillId="6" borderId="2" xfId="0" applyNumberFormat="1" applyFont="1" applyFill="1" applyBorder="1" applyAlignment="1">
      <alignment horizontal="right"/>
    </xf>
    <xf numFmtId="0" fontId="5" fillId="6" borderId="0" xfId="0" applyNumberFormat="1" applyFont="1" applyFill="1"/>
    <xf numFmtId="0" fontId="5" fillId="6" borderId="0" xfId="0" applyNumberFormat="1" applyFont="1" applyFill="1" applyBorder="1" applyAlignment="1">
      <alignment horizontal="right"/>
    </xf>
    <xf numFmtId="165" fontId="5" fillId="6" borderId="0" xfId="0" applyNumberFormat="1" applyFont="1" applyFill="1" applyBorder="1" applyAlignment="1">
      <alignment horizontal="right"/>
    </xf>
    <xf numFmtId="165" fontId="2" fillId="6" borderId="2" xfId="0" applyNumberFormat="1" applyFont="1" applyFill="1" applyBorder="1" applyAlignment="1">
      <alignment horizontal="right"/>
    </xf>
    <xf numFmtId="169" fontId="0" fillId="5" borderId="0" xfId="2" applyNumberFormat="1" applyFont="1" applyFill="1"/>
    <xf numFmtId="169" fontId="8" fillId="0" borderId="2" xfId="2" applyNumberFormat="1" applyFont="1" applyBorder="1" applyAlignment="1">
      <alignment horizontal="right"/>
    </xf>
    <xf numFmtId="169" fontId="5" fillId="6" borderId="2" xfId="2" applyNumberFormat="1" applyFont="1" applyFill="1" applyBorder="1" applyAlignment="1">
      <alignment horizontal="right"/>
    </xf>
    <xf numFmtId="169" fontId="0" fillId="0" borderId="2" xfId="2" applyNumberFormat="1" applyFont="1" applyBorder="1"/>
    <xf numFmtId="169" fontId="8" fillId="0" borderId="0" xfId="2" applyNumberFormat="1" applyFont="1" applyBorder="1" applyAlignment="1">
      <alignment horizontal="right"/>
    </xf>
    <xf numFmtId="0" fontId="2" fillId="2" borderId="11" xfId="4" applyFont="1" applyFill="1" applyBorder="1"/>
    <xf numFmtId="0" fontId="14" fillId="0" borderId="0" xfId="4"/>
    <xf numFmtId="0" fontId="1" fillId="0" borderId="11" xfId="4" applyFont="1" applyFill="1" applyBorder="1"/>
    <xf numFmtId="49" fontId="1" fillId="0" borderId="11" xfId="4" applyNumberFormat="1" applyFont="1" applyFill="1" applyBorder="1"/>
    <xf numFmtId="22" fontId="1" fillId="0" borderId="11" xfId="4" applyNumberFormat="1" applyFont="1" applyFill="1" applyBorder="1"/>
    <xf numFmtId="49" fontId="14" fillId="0" borderId="0" xfId="4" applyNumberFormat="1"/>
    <xf numFmtId="22" fontId="14" fillId="0" borderId="0" xfId="4" applyNumberFormat="1"/>
    <xf numFmtId="22" fontId="1" fillId="0" borderId="11" xfId="0" applyNumberFormat="1" applyFont="1" applyFill="1" applyBorder="1"/>
    <xf numFmtId="22" fontId="1" fillId="0" borderId="13" xfId="0" applyNumberFormat="1" applyFont="1" applyFill="1" applyBorder="1"/>
    <xf numFmtId="22" fontId="0" fillId="0" borderId="0" xfId="0" applyNumberFormat="1"/>
    <xf numFmtId="0" fontId="2" fillId="6" borderId="11" xfId="0" applyFont="1" applyFill="1" applyBorder="1"/>
    <xf numFmtId="0" fontId="2" fillId="2" borderId="0" xfId="0" applyFont="1" applyFill="1" applyBorder="1"/>
    <xf numFmtId="0" fontId="0" fillId="2" borderId="0" xfId="0" applyFill="1" applyAlignment="1">
      <alignment horizontal="left"/>
    </xf>
    <xf numFmtId="0" fontId="0" fillId="0" borderId="6" xfId="0" applyBorder="1" applyAlignment="1">
      <alignment horizontal="left" indent="2"/>
    </xf>
    <xf numFmtId="165" fontId="5" fillId="2" borderId="3" xfId="0" applyNumberFormat="1" applyFont="1" applyFill="1" applyBorder="1"/>
    <xf numFmtId="0" fontId="9" fillId="5" borderId="0" xfId="0" applyFont="1" applyFill="1" applyAlignment="1">
      <alignment horizontal="center"/>
    </xf>
    <xf numFmtId="169" fontId="2" fillId="6" borderId="0" xfId="2" applyNumberFormat="1" applyFont="1" applyFill="1"/>
    <xf numFmtId="0" fontId="5" fillId="2" borderId="2" xfId="0" applyFont="1" applyFill="1" applyBorder="1" applyAlignment="1">
      <alignment horizontal="left"/>
    </xf>
    <xf numFmtId="0" fontId="0" fillId="0" borderId="6" xfId="0" applyBorder="1" applyAlignment="1">
      <alignment horizontal="left" indent="3"/>
    </xf>
    <xf numFmtId="0" fontId="0" fillId="5" borderId="0" xfId="0" applyFill="1" applyBorder="1"/>
    <xf numFmtId="0" fontId="5" fillId="2" borderId="0" xfId="0" applyFont="1" applyFill="1" applyBorder="1" applyAlignment="1">
      <alignment horizontal="left"/>
    </xf>
    <xf numFmtId="0" fontId="4" fillId="5" borderId="0" xfId="0" applyFont="1" applyFill="1"/>
    <xf numFmtId="165" fontId="0" fillId="5" borderId="0" xfId="0" applyNumberFormat="1" applyFill="1"/>
    <xf numFmtId="0" fontId="5" fillId="9" borderId="6" xfId="0" applyFont="1" applyFill="1" applyBorder="1" applyAlignment="1">
      <alignment horizontal="left"/>
    </xf>
    <xf numFmtId="166" fontId="5" fillId="9" borderId="0" xfId="0" applyNumberFormat="1" applyFont="1" applyFill="1" applyBorder="1"/>
    <xf numFmtId="165" fontId="5" fillId="9" borderId="2" xfId="0" applyNumberFormat="1" applyFont="1" applyFill="1" applyBorder="1"/>
    <xf numFmtId="167" fontId="2" fillId="2" borderId="0" xfId="0" applyNumberFormat="1" applyFont="1" applyFill="1" applyBorder="1" applyAlignment="1"/>
    <xf numFmtId="166" fontId="5" fillId="2" borderId="5" xfId="0" applyNumberFormat="1" applyFont="1" applyFill="1" applyBorder="1"/>
    <xf numFmtId="169" fontId="0" fillId="5" borderId="0" xfId="0" applyNumberFormat="1" applyFill="1"/>
    <xf numFmtId="0" fontId="2" fillId="11" borderId="19" xfId="0" applyFont="1" applyFill="1" applyBorder="1"/>
    <xf numFmtId="0" fontId="2" fillId="11" borderId="18" xfId="0" applyFont="1" applyFill="1" applyBorder="1"/>
    <xf numFmtId="0" fontId="2" fillId="11" borderId="20" xfId="0" applyFont="1" applyFill="1" applyBorder="1"/>
    <xf numFmtId="0" fontId="0" fillId="10" borderId="22" xfId="0" applyFont="1" applyFill="1" applyBorder="1"/>
    <xf numFmtId="0" fontId="0" fillId="7" borderId="22" xfId="0" applyFont="1" applyFill="1" applyBorder="1"/>
    <xf numFmtId="169" fontId="0" fillId="10" borderId="21" xfId="2" applyNumberFormat="1" applyFont="1" applyFill="1" applyBorder="1"/>
    <xf numFmtId="169" fontId="0" fillId="7" borderId="21" xfId="2" applyNumberFormat="1" applyFont="1" applyFill="1" applyBorder="1"/>
    <xf numFmtId="0" fontId="2" fillId="11" borderId="25" xfId="0" applyFont="1" applyFill="1" applyBorder="1"/>
    <xf numFmtId="169" fontId="0" fillId="7" borderId="22" xfId="2" applyNumberFormat="1" applyFont="1" applyFill="1" applyBorder="1"/>
    <xf numFmtId="169" fontId="2" fillId="12" borderId="21" xfId="2" applyNumberFormat="1" applyFont="1" applyFill="1" applyBorder="1"/>
    <xf numFmtId="169" fontId="2" fillId="13" borderId="21" xfId="2" applyNumberFormat="1" applyFont="1" applyFill="1" applyBorder="1"/>
    <xf numFmtId="0" fontId="2" fillId="14" borderId="23" xfId="0" applyFont="1" applyFill="1" applyBorder="1"/>
    <xf numFmtId="169" fontId="2" fillId="14" borderId="24" xfId="2" applyNumberFormat="1" applyFont="1" applyFill="1" applyBorder="1"/>
    <xf numFmtId="0" fontId="2" fillId="2" borderId="0" xfId="0" applyFont="1" applyFill="1" applyBorder="1" applyAlignment="1">
      <alignment horizontal="left"/>
    </xf>
    <xf numFmtId="167" fontId="5" fillId="2" borderId="0" xfId="0" applyNumberFormat="1" applyFont="1" applyFill="1" applyBorder="1" applyAlignment="1"/>
    <xf numFmtId="0" fontId="9" fillId="5" borderId="27" xfId="0" applyFont="1" applyFill="1" applyBorder="1"/>
    <xf numFmtId="0" fontId="0" fillId="0" borderId="28" xfId="0" applyBorder="1"/>
    <xf numFmtId="170" fontId="2" fillId="6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Border="1"/>
    <xf numFmtId="0" fontId="0" fillId="0" borderId="6" xfId="0" applyFill="1" applyBorder="1" applyAlignment="1">
      <alignment horizontal="left" indent="2"/>
    </xf>
    <xf numFmtId="49" fontId="6" fillId="5" borderId="0" xfId="0" applyNumberFormat="1" applyFont="1" applyFill="1" applyBorder="1" applyAlignment="1">
      <alignment vertical="center"/>
    </xf>
    <xf numFmtId="49" fontId="0" fillId="5" borderId="0" xfId="0" applyNumberFormat="1" applyFill="1" applyBorder="1"/>
    <xf numFmtId="49" fontId="0" fillId="5" borderId="0" xfId="2" applyNumberFormat="1" applyFont="1" applyFill="1" applyBorder="1"/>
    <xf numFmtId="49" fontId="0" fillId="5" borderId="0" xfId="0" applyNumberFormat="1" applyFill="1"/>
    <xf numFmtId="49" fontId="5" fillId="2" borderId="0" xfId="0" applyNumberFormat="1" applyFont="1" applyFill="1" applyBorder="1" applyAlignment="1">
      <alignment horizontal="left"/>
    </xf>
    <xf numFmtId="49" fontId="5" fillId="6" borderId="0" xfId="0" applyNumberFormat="1" applyFont="1" applyFill="1" applyBorder="1"/>
    <xf numFmtId="49" fontId="0" fillId="0" borderId="0" xfId="0" applyNumberFormat="1" applyFill="1" applyBorder="1"/>
    <xf numFmtId="0" fontId="15" fillId="14" borderId="23" xfId="0" applyFont="1" applyFill="1" applyBorder="1"/>
    <xf numFmtId="169" fontId="15" fillId="14" borderId="24" xfId="0" applyNumberFormat="1" applyFont="1" applyFill="1" applyBorder="1"/>
    <xf numFmtId="0" fontId="0" fillId="0" borderId="0" xfId="0"/>
    <xf numFmtId="0" fontId="0" fillId="5" borderId="0" xfId="0" applyFill="1"/>
    <xf numFmtId="0" fontId="5" fillId="2" borderId="29" xfId="0" applyFont="1" applyFill="1" applyBorder="1"/>
    <xf numFmtId="0" fontId="5" fillId="2" borderId="31" xfId="0" applyFont="1" applyFill="1" applyBorder="1"/>
    <xf numFmtId="166" fontId="5" fillId="2" borderId="30" xfId="0" applyNumberFormat="1" applyFont="1" applyFill="1" applyBorder="1"/>
    <xf numFmtId="0" fontId="9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  <xf numFmtId="0" fontId="12" fillId="5" borderId="0" xfId="0" applyFont="1" applyFill="1"/>
    <xf numFmtId="0" fontId="17" fillId="2" borderId="7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7" fillId="4" borderId="8" xfId="0" applyFont="1" applyFill="1" applyBorder="1" applyAlignment="1">
      <alignment horizontal="center" vertical="center" wrapText="1"/>
    </xf>
    <xf numFmtId="14" fontId="18" fillId="5" borderId="26" xfId="0" applyNumberFormat="1" applyFont="1" applyFill="1" applyBorder="1" applyAlignment="1">
      <alignment horizontal="left" vertical="center"/>
    </xf>
    <xf numFmtId="169" fontId="18" fillId="5" borderId="26" xfId="2" applyNumberFormat="1" applyFont="1" applyFill="1" applyBorder="1" applyAlignment="1">
      <alignment horizontal="left" vertical="center"/>
    </xf>
    <xf numFmtId="169" fontId="20" fillId="5" borderId="26" xfId="2" applyNumberFormat="1" applyFont="1" applyFill="1" applyBorder="1" applyAlignment="1">
      <alignment horizontal="left" vertical="center"/>
    </xf>
    <xf numFmtId="169" fontId="4" fillId="5" borderId="0" xfId="2" applyNumberFormat="1" applyFont="1" applyFill="1"/>
    <xf numFmtId="169" fontId="4" fillId="5" borderId="0" xfId="0" applyNumberFormat="1" applyFont="1" applyFill="1"/>
    <xf numFmtId="0" fontId="0" fillId="5" borderId="0" xfId="0" applyFont="1" applyFill="1"/>
    <xf numFmtId="49" fontId="2" fillId="2" borderId="0" xfId="0" applyNumberFormat="1" applyFont="1" applyFill="1" applyBorder="1"/>
    <xf numFmtId="169" fontId="2" fillId="2" borderId="0" xfId="2" applyNumberFormat="1" applyFont="1" applyFill="1" applyBorder="1"/>
    <xf numFmtId="169" fontId="0" fillId="10" borderId="21" xfId="2" applyNumberFormat="1" applyFont="1" applyFill="1" applyBorder="1" applyAlignment="1">
      <alignment horizontal="right"/>
    </xf>
    <xf numFmtId="0" fontId="0" fillId="5" borderId="0" xfId="0" applyFill="1" applyAlignment="1">
      <alignment horizontal="right"/>
    </xf>
    <xf numFmtId="0" fontId="2" fillId="11" borderId="25" xfId="0" applyFont="1" applyFill="1" applyBorder="1" applyAlignment="1">
      <alignment horizontal="right"/>
    </xf>
    <xf numFmtId="169" fontId="0" fillId="7" borderId="22" xfId="2" applyNumberFormat="1" applyFont="1" applyFill="1" applyBorder="1" applyAlignment="1">
      <alignment horizontal="right"/>
    </xf>
    <xf numFmtId="169" fontId="15" fillId="14" borderId="24" xfId="0" applyNumberFormat="1" applyFont="1" applyFill="1" applyBorder="1" applyAlignment="1">
      <alignment horizontal="right"/>
    </xf>
    <xf numFmtId="14" fontId="20" fillId="5" borderId="26" xfId="0" applyNumberFormat="1" applyFont="1" applyFill="1" applyBorder="1" applyAlignment="1">
      <alignment horizontal="left" vertical="center"/>
    </xf>
    <xf numFmtId="0" fontId="13" fillId="5" borderId="0" xfId="0" applyFont="1" applyFill="1"/>
    <xf numFmtId="0" fontId="23" fillId="4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left"/>
    </xf>
    <xf numFmtId="0" fontId="22" fillId="2" borderId="9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left" vertical="center" wrapText="1"/>
    </xf>
    <xf numFmtId="0" fontId="22" fillId="2" borderId="9" xfId="0" applyFont="1" applyFill="1" applyBorder="1" applyAlignment="1">
      <alignment vertical="center" wrapText="1"/>
    </xf>
    <xf numFmtId="169" fontId="22" fillId="2" borderId="9" xfId="2" applyNumberFormat="1" applyFont="1" applyFill="1" applyBorder="1" applyAlignment="1">
      <alignment vertical="center" wrapText="1"/>
    </xf>
    <xf numFmtId="44" fontId="0" fillId="0" borderId="0" xfId="2" applyFont="1"/>
    <xf numFmtId="169" fontId="12" fillId="5" borderId="0" xfId="0" applyNumberFormat="1" applyFont="1" applyFill="1"/>
    <xf numFmtId="169" fontId="3" fillId="0" borderId="0" xfId="2" applyNumberFormat="1" applyFont="1" applyBorder="1" applyAlignment="1">
      <alignment horizontal="right"/>
    </xf>
    <xf numFmtId="169" fontId="20" fillId="0" borderId="26" xfId="2" applyNumberFormat="1" applyFont="1" applyFill="1" applyBorder="1" applyAlignment="1">
      <alignment horizontal="left" vertical="center"/>
    </xf>
    <xf numFmtId="44" fontId="24" fillId="9" borderId="11" xfId="2" applyFont="1" applyFill="1" applyBorder="1"/>
    <xf numFmtId="49" fontId="0" fillId="0" borderId="0" xfId="0" applyNumberFormat="1" applyFont="1" applyFill="1" applyBorder="1"/>
    <xf numFmtId="0" fontId="0" fillId="0" borderId="0" xfId="0" applyFont="1" applyAlignment="1">
      <alignment horizontal="left"/>
    </xf>
    <xf numFmtId="0" fontId="18" fillId="0" borderId="26" xfId="0" applyFont="1" applyBorder="1" applyAlignment="1">
      <alignment horizontal="left" vertical="center" wrapText="1"/>
    </xf>
    <xf numFmtId="0" fontId="9" fillId="5" borderId="0" xfId="0" applyFont="1" applyFill="1" applyAlignment="1">
      <alignment horizontal="center"/>
    </xf>
    <xf numFmtId="0" fontId="0" fillId="0" borderId="0" xfId="0" applyAlignment="1">
      <alignment vertical="center" wrapText="1"/>
    </xf>
    <xf numFmtId="0" fontId="22" fillId="2" borderId="17" xfId="0" applyFont="1" applyFill="1" applyBorder="1" applyAlignment="1">
      <alignment horizontal="left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4" fontId="18" fillId="5" borderId="1" xfId="0" applyNumberFormat="1" applyFont="1" applyFill="1" applyBorder="1" applyAlignment="1">
      <alignment horizontal="left" vertical="center"/>
    </xf>
    <xf numFmtId="169" fontId="18" fillId="5" borderId="1" xfId="2" applyNumberFormat="1" applyFont="1" applyFill="1" applyBorder="1" applyAlignment="1">
      <alignment horizontal="left" vertical="center"/>
    </xf>
    <xf numFmtId="169" fontId="20" fillId="5" borderId="1" xfId="2" applyNumberFormat="1" applyFont="1" applyFill="1" applyBorder="1" applyAlignment="1">
      <alignment horizontal="left" vertical="center"/>
    </xf>
    <xf numFmtId="169" fontId="20" fillId="0" borderId="1" xfId="2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center" vertical="center"/>
    </xf>
    <xf numFmtId="14" fontId="18" fillId="5" borderId="35" xfId="0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left" vertical="center" wrapText="1"/>
    </xf>
    <xf numFmtId="169" fontId="18" fillId="5" borderId="35" xfId="2" applyNumberFormat="1" applyFont="1" applyFill="1" applyBorder="1" applyAlignment="1">
      <alignment horizontal="left" vertical="center"/>
    </xf>
    <xf numFmtId="169" fontId="20" fillId="5" borderId="35" xfId="2" applyNumberFormat="1" applyFont="1" applyFill="1" applyBorder="1" applyAlignment="1">
      <alignment horizontal="left" vertical="center"/>
    </xf>
    <xf numFmtId="0" fontId="8" fillId="0" borderId="0" xfId="0" applyNumberFormat="1" applyFont="1" applyAlignment="1">
      <alignment horizontal="right"/>
    </xf>
    <xf numFmtId="166" fontId="8" fillId="0" borderId="0" xfId="0" applyNumberFormat="1" applyFont="1" applyAlignment="1">
      <alignment horizontal="right"/>
    </xf>
    <xf numFmtId="165" fontId="0" fillId="0" borderId="2" xfId="0" quotePrefix="1" applyNumberFormat="1" applyBorder="1" applyAlignment="1">
      <alignment horizontal="right"/>
    </xf>
    <xf numFmtId="0" fontId="2" fillId="6" borderId="0" xfId="0" applyNumberFormat="1" applyFont="1" applyFill="1"/>
    <xf numFmtId="0" fontId="2" fillId="6" borderId="0" xfId="0" applyNumberFormat="1" applyFont="1" applyFill="1" applyBorder="1" applyAlignment="1">
      <alignment horizontal="right"/>
    </xf>
    <xf numFmtId="165" fontId="2" fillId="6" borderId="0" xfId="0" applyNumberFormat="1" applyFont="1" applyFill="1" applyBorder="1" applyAlignment="1">
      <alignment horizontal="right"/>
    </xf>
    <xf numFmtId="0" fontId="5" fillId="15" borderId="0" xfId="4" applyFont="1" applyFill="1"/>
    <xf numFmtId="49" fontId="8" fillId="0" borderId="0" xfId="4" applyNumberFormat="1" applyFont="1"/>
    <xf numFmtId="14" fontId="14" fillId="0" borderId="0" xfId="4" applyNumberFormat="1"/>
    <xf numFmtId="1" fontId="8" fillId="0" borderId="0" xfId="4" applyNumberFormat="1" applyFont="1"/>
    <xf numFmtId="1" fontId="14" fillId="0" borderId="0" xfId="4" applyNumberFormat="1"/>
    <xf numFmtId="169" fontId="1" fillId="0" borderId="0" xfId="2" applyNumberFormat="1" applyFont="1" applyBorder="1"/>
    <xf numFmtId="169" fontId="1" fillId="0" borderId="0" xfId="2" applyNumberFormat="1" applyFont="1" applyBorder="1" applyAlignment="1">
      <alignment horizontal="right"/>
    </xf>
    <xf numFmtId="171" fontId="2" fillId="2" borderId="0" xfId="2" applyNumberFormat="1" applyFont="1" applyFill="1" applyBorder="1"/>
    <xf numFmtId="0" fontId="0" fillId="0" borderId="0" xfId="0" applyAlignment="1">
      <alignment horizontal="left"/>
    </xf>
    <xf numFmtId="0" fontId="0" fillId="0" borderId="0" xfId="0" applyBorder="1"/>
    <xf numFmtId="14" fontId="0" fillId="0" borderId="0" xfId="0" applyNumberFormat="1"/>
    <xf numFmtId="0" fontId="0" fillId="0" borderId="0" xfId="0"/>
    <xf numFmtId="0" fontId="0" fillId="5" borderId="0" xfId="0" applyFill="1"/>
    <xf numFmtId="1" fontId="8" fillId="0" borderId="0" xfId="4" applyNumberFormat="1" applyFont="1" applyFill="1" applyBorder="1" applyAlignment="1"/>
    <xf numFmtId="49" fontId="8" fillId="0" borderId="0" xfId="4" applyNumberFormat="1" applyFont="1" applyFill="1" applyBorder="1" applyAlignment="1"/>
    <xf numFmtId="49" fontId="26" fillId="0" borderId="11" xfId="4" applyNumberFormat="1" applyFont="1" applyFill="1" applyBorder="1" applyAlignment="1"/>
    <xf numFmtId="1" fontId="26" fillId="0" borderId="11" xfId="4" applyNumberFormat="1" applyFont="1" applyFill="1" applyBorder="1" applyAlignment="1"/>
    <xf numFmtId="0" fontId="9" fillId="5" borderId="0" xfId="0" applyFont="1" applyFill="1" applyAlignment="1">
      <alignment horizontal="center"/>
    </xf>
    <xf numFmtId="169" fontId="18" fillId="5" borderId="37" xfId="2" applyNumberFormat="1" applyFont="1" applyFill="1" applyBorder="1" applyAlignment="1">
      <alignment horizontal="left" vertical="center"/>
    </xf>
    <xf numFmtId="0" fontId="20" fillId="0" borderId="26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21" fillId="0" borderId="26" xfId="0" applyNumberFormat="1" applyFont="1" applyFill="1" applyBorder="1" applyAlignment="1">
      <alignment vertical="center" wrapText="1"/>
    </xf>
    <xf numFmtId="0" fontId="19" fillId="0" borderId="26" xfId="0" applyNumberFormat="1" applyFont="1" applyFill="1" applyBorder="1" applyAlignment="1">
      <alignment vertical="center" wrapText="1"/>
    </xf>
    <xf numFmtId="0" fontId="21" fillId="0" borderId="26" xfId="0" applyNumberFormat="1" applyFont="1" applyFill="1" applyBorder="1" applyAlignment="1">
      <alignment vertical="center"/>
    </xf>
    <xf numFmtId="0" fontId="21" fillId="0" borderId="26" xfId="0" applyNumberFormat="1" applyFont="1" applyBorder="1" applyAlignment="1">
      <alignment vertical="center"/>
    </xf>
    <xf numFmtId="0" fontId="21" fillId="5" borderId="26" xfId="0" applyNumberFormat="1" applyFont="1" applyFill="1" applyBorder="1" applyAlignment="1">
      <alignment vertical="center"/>
    </xf>
    <xf numFmtId="0" fontId="19" fillId="0" borderId="26" xfId="0" applyNumberFormat="1" applyFont="1" applyFill="1" applyBorder="1" applyAlignment="1">
      <alignment vertical="center"/>
    </xf>
    <xf numFmtId="0" fontId="19" fillId="5" borderId="35" xfId="0" applyNumberFormat="1" applyFont="1" applyFill="1" applyBorder="1" applyAlignment="1">
      <alignment vertical="center"/>
    </xf>
    <xf numFmtId="0" fontId="19" fillId="5" borderId="1" xfId="0" applyNumberFormat="1" applyFont="1" applyFill="1" applyBorder="1" applyAlignment="1">
      <alignment vertical="center"/>
    </xf>
    <xf numFmtId="44" fontId="27" fillId="0" borderId="0" xfId="2" applyFont="1"/>
    <xf numFmtId="0" fontId="24" fillId="21" borderId="11" xfId="4" applyNumberFormat="1" applyFont="1" applyFill="1" applyBorder="1" applyAlignment="1"/>
    <xf numFmtId="49" fontId="26" fillId="0" borderId="13" xfId="4" applyNumberFormat="1" applyFont="1" applyFill="1" applyBorder="1" applyAlignment="1"/>
    <xf numFmtId="44" fontId="26" fillId="0" borderId="13" xfId="2" applyFont="1" applyFill="1" applyBorder="1" applyAlignment="1"/>
    <xf numFmtId="2" fontId="14" fillId="0" borderId="0" xfId="4" applyNumberFormat="1"/>
    <xf numFmtId="22" fontId="26" fillId="0" borderId="13" xfId="4" applyNumberFormat="1" applyFont="1" applyFill="1" applyBorder="1" applyAlignment="1"/>
    <xf numFmtId="0" fontId="24" fillId="21" borderId="38" xfId="4" applyNumberFormat="1" applyFont="1" applyFill="1" applyBorder="1" applyAlignment="1"/>
    <xf numFmtId="22" fontId="26" fillId="0" borderId="39" xfId="4" applyNumberFormat="1" applyFont="1" applyFill="1" applyBorder="1" applyAlignment="1"/>
    <xf numFmtId="0" fontId="8" fillId="0" borderId="0" xfId="0" applyFont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/>
    <xf numFmtId="14" fontId="0" fillId="0" borderId="0" xfId="0" applyNumberFormat="1" applyFont="1" applyBorder="1"/>
    <xf numFmtId="165" fontId="0" fillId="0" borderId="2" xfId="0" applyNumberFormat="1" applyFont="1" applyBorder="1" applyAlignment="1">
      <alignment horizontal="right"/>
    </xf>
    <xf numFmtId="44" fontId="8" fillId="0" borderId="0" xfId="2" applyFont="1" applyFill="1" applyBorder="1"/>
    <xf numFmtId="0" fontId="0" fillId="0" borderId="0" xfId="0" applyNumberFormat="1" applyFont="1" applyBorder="1"/>
    <xf numFmtId="44" fontId="2" fillId="22" borderId="0" xfId="2" applyFont="1" applyFill="1" applyBorder="1"/>
    <xf numFmtId="169" fontId="8" fillId="0" borderId="0" xfId="2" applyNumberFormat="1" applyFont="1" applyBorder="1"/>
    <xf numFmtId="0" fontId="2" fillId="22" borderId="0" xfId="4" applyFont="1" applyFill="1" applyBorder="1"/>
    <xf numFmtId="49" fontId="8" fillId="0" borderId="0" xfId="4" applyNumberFormat="1" applyFont="1" applyFill="1" applyBorder="1"/>
    <xf numFmtId="44" fontId="14" fillId="0" borderId="0" xfId="2" applyFont="1"/>
    <xf numFmtId="14" fontId="8" fillId="0" borderId="0" xfId="4" applyNumberFormat="1" applyFont="1" applyFill="1" applyBorder="1"/>
    <xf numFmtId="169" fontId="28" fillId="0" borderId="2" xfId="2" applyNumberFormat="1" applyFont="1" applyBorder="1" applyAlignment="1">
      <alignment horizontal="right"/>
    </xf>
    <xf numFmtId="0" fontId="28" fillId="0" borderId="0" xfId="0" applyNumberFormat="1" applyFont="1" applyAlignment="1">
      <alignment horizontal="right"/>
    </xf>
    <xf numFmtId="166" fontId="28" fillId="0" borderId="0" xfId="0" applyNumberFormat="1" applyFont="1" applyAlignment="1">
      <alignment horizontal="right"/>
    </xf>
    <xf numFmtId="166" fontId="29" fillId="0" borderId="0" xfId="0" applyNumberFormat="1" applyFont="1"/>
    <xf numFmtId="165" fontId="29" fillId="0" borderId="2" xfId="0" applyNumberFormat="1" applyFont="1" applyBorder="1" applyAlignment="1">
      <alignment horizontal="right"/>
    </xf>
    <xf numFmtId="169" fontId="20" fillId="0" borderId="35" xfId="2" applyNumberFormat="1" applyFont="1" applyFill="1" applyBorder="1" applyAlignment="1">
      <alignment horizontal="left" vertical="center"/>
    </xf>
    <xf numFmtId="0" fontId="19" fillId="16" borderId="40" xfId="0" applyFont="1" applyFill="1" applyBorder="1" applyAlignment="1">
      <alignment vertical="center" wrapText="1"/>
    </xf>
    <xf numFmtId="0" fontId="19" fillId="17" borderId="40" xfId="0" applyFont="1" applyFill="1" applyBorder="1" applyAlignment="1">
      <alignment vertical="center" wrapText="1"/>
    </xf>
    <xf numFmtId="0" fontId="19" fillId="18" borderId="40" xfId="0" applyFont="1" applyFill="1" applyBorder="1" applyAlignment="1">
      <alignment vertical="center" wrapText="1"/>
    </xf>
    <xf numFmtId="0" fontId="19" fillId="19" borderId="26" xfId="0" applyFont="1" applyFill="1" applyBorder="1" applyAlignment="1">
      <alignment vertical="center" wrapText="1"/>
    </xf>
    <xf numFmtId="0" fontId="19" fillId="20" borderId="40" xfId="0" applyFont="1" applyFill="1" applyBorder="1" applyAlignment="1">
      <alignment vertical="center" wrapText="1"/>
    </xf>
    <xf numFmtId="166" fontId="5" fillId="6" borderId="2" xfId="0" applyNumberFormat="1" applyFont="1" applyFill="1" applyBorder="1" applyAlignment="1">
      <alignment horizontal="right"/>
    </xf>
    <xf numFmtId="169" fontId="5" fillId="6" borderId="2" xfId="0" applyNumberFormat="1" applyFont="1" applyFill="1" applyBorder="1" applyAlignment="1">
      <alignment horizontal="right"/>
    </xf>
    <xf numFmtId="169" fontId="0" fillId="0" borderId="0" xfId="2" applyNumberFormat="1" applyFont="1"/>
    <xf numFmtId="170" fontId="5" fillId="6" borderId="0" xfId="0" applyNumberFormat="1" applyFont="1" applyFill="1"/>
    <xf numFmtId="49" fontId="0" fillId="0" borderId="0" xfId="0" applyNumberFormat="1" applyFont="1" applyFill="1" applyBorder="1" applyAlignment="1">
      <alignment horizontal="right"/>
    </xf>
    <xf numFmtId="169" fontId="0" fillId="2" borderId="0" xfId="0" applyNumberFormat="1" applyFont="1" applyFill="1"/>
    <xf numFmtId="169" fontId="0" fillId="2" borderId="0" xfId="0" applyNumberFormat="1" applyFont="1" applyFill="1" applyAlignment="1">
      <alignment horizontal="right"/>
    </xf>
    <xf numFmtId="169" fontId="0" fillId="2" borderId="2" xfId="0" applyNumberFormat="1" applyFont="1" applyFill="1" applyBorder="1" applyAlignment="1">
      <alignment horizontal="left"/>
    </xf>
    <xf numFmtId="169" fontId="5" fillId="2" borderId="0" xfId="0" applyNumberFormat="1" applyFont="1" applyFill="1"/>
    <xf numFmtId="169" fontId="5" fillId="2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165" fontId="8" fillId="0" borderId="2" xfId="0" quotePrefix="1" applyNumberFormat="1" applyFont="1" applyBorder="1" applyAlignment="1">
      <alignment horizontal="left"/>
    </xf>
    <xf numFmtId="165" fontId="0" fillId="0" borderId="0" xfId="0" applyNumberFormat="1" applyFont="1"/>
    <xf numFmtId="165" fontId="5" fillId="6" borderId="3" xfId="0" applyNumberFormat="1" applyFont="1" applyFill="1" applyBorder="1"/>
    <xf numFmtId="0" fontId="5" fillId="6" borderId="4" xfId="0" applyFont="1" applyFill="1" applyBorder="1" applyAlignment="1">
      <alignment horizontal="left"/>
    </xf>
    <xf numFmtId="166" fontId="5" fillId="6" borderId="5" xfId="0" applyNumberFormat="1" applyFont="1" applyFill="1" applyBorder="1"/>
    <xf numFmtId="0" fontId="3" fillId="5" borderId="0" xfId="0" applyFont="1" applyFill="1"/>
    <xf numFmtId="0" fontId="8" fillId="0" borderId="0" xfId="0" applyNumberFormat="1" applyFont="1" applyFill="1"/>
    <xf numFmtId="169" fontId="30" fillId="0" borderId="2" xfId="2" applyNumberFormat="1" applyFont="1" applyBorder="1" applyAlignment="1">
      <alignment horizontal="right"/>
    </xf>
    <xf numFmtId="0" fontId="30" fillId="0" borderId="0" xfId="0" applyNumberFormat="1" applyFont="1" applyAlignment="1">
      <alignment horizontal="right"/>
    </xf>
    <xf numFmtId="166" fontId="30" fillId="0" borderId="0" xfId="0" applyNumberFormat="1" applyFont="1" applyAlignment="1">
      <alignment horizontal="right"/>
    </xf>
    <xf numFmtId="49" fontId="0" fillId="0" borderId="0" xfId="0" applyNumberFormat="1" applyFont="1"/>
    <xf numFmtId="14" fontId="0" fillId="0" borderId="0" xfId="0" applyNumberFormat="1" applyFont="1"/>
    <xf numFmtId="49" fontId="0" fillId="0" borderId="0" xfId="0" applyNumberFormat="1" applyFont="1" applyBorder="1"/>
    <xf numFmtId="8" fontId="0" fillId="0" borderId="0" xfId="0" applyNumberFormat="1" applyFont="1"/>
    <xf numFmtId="170" fontId="0" fillId="0" borderId="0" xfId="0" applyNumberFormat="1" applyFont="1"/>
    <xf numFmtId="169" fontId="0" fillId="0" borderId="2" xfId="2" applyNumberFormat="1" applyFont="1" applyBorder="1" applyAlignment="1">
      <alignment horizontal="right"/>
    </xf>
    <xf numFmtId="0" fontId="0" fillId="0" borderId="0" xfId="0" applyNumberFormat="1" applyFont="1"/>
    <xf numFmtId="44" fontId="8" fillId="0" borderId="0" xfId="5" applyFont="1" applyFill="1" applyBorder="1" applyAlignment="1"/>
    <xf numFmtId="14" fontId="8" fillId="0" borderId="0" xfId="4" applyNumberFormat="1" applyFont="1"/>
    <xf numFmtId="0" fontId="0" fillId="6" borderId="0" xfId="0" applyFont="1" applyFill="1" applyAlignment="1">
      <alignment horizontal="left"/>
    </xf>
    <xf numFmtId="169" fontId="0" fillId="6" borderId="0" xfId="2" applyNumberFormat="1" applyFont="1" applyFill="1" applyAlignment="1">
      <alignment horizontal="left"/>
    </xf>
    <xf numFmtId="0" fontId="0" fillId="2" borderId="0" xfId="0" applyFont="1" applyFill="1" applyAlignment="1">
      <alignment horizontal="left"/>
    </xf>
    <xf numFmtId="165" fontId="4" fillId="0" borderId="2" xfId="0" applyNumberFormat="1" applyFont="1" applyBorder="1" applyAlignment="1">
      <alignment horizontal="right"/>
    </xf>
    <xf numFmtId="0" fontId="19" fillId="20" borderId="35" xfId="0" applyFont="1" applyFill="1" applyBorder="1" applyAlignment="1">
      <alignment vertical="center" wrapText="1"/>
    </xf>
    <xf numFmtId="169" fontId="20" fillId="5" borderId="37" xfId="2" applyNumberFormat="1" applyFont="1" applyFill="1" applyBorder="1" applyAlignment="1">
      <alignment horizontal="left" vertical="center"/>
    </xf>
    <xf numFmtId="169" fontId="31" fillId="0" borderId="2" xfId="2" applyNumberFormat="1" applyFont="1" applyBorder="1" applyAlignment="1">
      <alignment horizontal="right"/>
    </xf>
    <xf numFmtId="0" fontId="31" fillId="0" borderId="0" xfId="0" applyNumberFormat="1" applyFont="1" applyAlignment="1">
      <alignment horizontal="right"/>
    </xf>
    <xf numFmtId="166" fontId="31" fillId="0" borderId="0" xfId="0" applyNumberFormat="1" applyFont="1" applyAlignment="1">
      <alignment horizontal="right"/>
    </xf>
    <xf numFmtId="8" fontId="0" fillId="0" borderId="0" xfId="0" applyNumberFormat="1" applyFont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2" fontId="0" fillId="0" borderId="0" xfId="0" applyNumberFormat="1"/>
    <xf numFmtId="0" fontId="0" fillId="0" borderId="0" xfId="0" applyFont="1" applyFill="1" applyBorder="1" applyAlignment="1">
      <alignment horizontal="right"/>
    </xf>
    <xf numFmtId="0" fontId="8" fillId="0" borderId="0" xfId="0" applyFont="1" applyAlignment="1">
      <alignment horizontal="left"/>
    </xf>
    <xf numFmtId="0" fontId="0" fillId="0" borderId="0" xfId="0" applyNumberFormat="1" applyBorder="1" applyAlignment="1">
      <alignment horizontal="left"/>
    </xf>
    <xf numFmtId="169" fontId="32" fillId="0" borderId="2" xfId="2" applyNumberFormat="1" applyFont="1" applyBorder="1" applyAlignment="1">
      <alignment horizontal="right"/>
    </xf>
    <xf numFmtId="0" fontId="32" fillId="0" borderId="0" xfId="0" applyNumberFormat="1" applyFont="1" applyAlignment="1">
      <alignment horizontal="right"/>
    </xf>
    <xf numFmtId="166" fontId="32" fillId="0" borderId="0" xfId="0" applyNumberFormat="1" applyFont="1" applyAlignment="1">
      <alignment horizontal="right"/>
    </xf>
    <xf numFmtId="165" fontId="33" fillId="0" borderId="0" xfId="0" applyNumberFormat="1" applyFont="1"/>
    <xf numFmtId="8" fontId="0" fillId="0" borderId="0" xfId="0" quotePrefix="1" applyNumberFormat="1" applyFont="1" applyAlignment="1">
      <alignment horizontal="left"/>
    </xf>
    <xf numFmtId="169" fontId="34" fillId="0" borderId="2" xfId="2" applyNumberFormat="1" applyFont="1" applyBorder="1" applyAlignment="1">
      <alignment horizontal="right"/>
    </xf>
    <xf numFmtId="0" fontId="34" fillId="0" borderId="0" xfId="0" applyNumberFormat="1" applyFont="1" applyAlignment="1">
      <alignment horizontal="right"/>
    </xf>
    <xf numFmtId="166" fontId="34" fillId="0" borderId="0" xfId="0" applyNumberFormat="1" applyFont="1" applyAlignment="1">
      <alignment horizontal="right"/>
    </xf>
    <xf numFmtId="49" fontId="8" fillId="0" borderId="0" xfId="0" applyNumberFormat="1" applyFont="1" applyFill="1" applyBorder="1"/>
    <xf numFmtId="14" fontId="8" fillId="0" borderId="0" xfId="0" applyNumberFormat="1" applyFont="1" applyFill="1" applyBorder="1"/>
    <xf numFmtId="0" fontId="8" fillId="0" borderId="0" xfId="0" applyFont="1" applyFill="1" applyBorder="1"/>
    <xf numFmtId="2" fontId="8" fillId="0" borderId="0" xfId="0" applyNumberFormat="1" applyFont="1" applyFill="1" applyBorder="1"/>
    <xf numFmtId="169" fontId="35" fillId="0" borderId="2" xfId="2" applyNumberFormat="1" applyFont="1" applyBorder="1" applyAlignment="1">
      <alignment horizontal="right"/>
    </xf>
    <xf numFmtId="0" fontId="35" fillId="0" borderId="0" xfId="0" applyNumberFormat="1" applyFont="1" applyAlignment="1">
      <alignment horizontal="right"/>
    </xf>
    <xf numFmtId="166" fontId="35" fillId="0" borderId="0" xfId="0" applyNumberFormat="1" applyFont="1" applyAlignment="1">
      <alignment horizontal="right"/>
    </xf>
    <xf numFmtId="169" fontId="36" fillId="0" borderId="2" xfId="2" applyNumberFormat="1" applyFont="1" applyBorder="1" applyAlignment="1">
      <alignment horizontal="right"/>
    </xf>
    <xf numFmtId="0" fontId="36" fillId="0" borderId="0" xfId="0" applyNumberFormat="1" applyFont="1" applyAlignment="1">
      <alignment horizontal="right"/>
    </xf>
    <xf numFmtId="166" fontId="36" fillId="0" borderId="0" xfId="0" applyNumberFormat="1" applyFont="1" applyAlignment="1">
      <alignment horizontal="right"/>
    </xf>
    <xf numFmtId="0" fontId="17" fillId="2" borderId="0" xfId="0" applyFont="1" applyFill="1" applyBorder="1" applyAlignment="1">
      <alignment horizontal="center" vertical="center" wrapText="1"/>
    </xf>
    <xf numFmtId="0" fontId="2" fillId="22" borderId="0" xfId="0" applyFont="1" applyFill="1" applyBorder="1"/>
    <xf numFmtId="170" fontId="4" fillId="0" borderId="2" xfId="0" applyNumberFormat="1" applyFont="1" applyBorder="1" applyAlignment="1">
      <alignment horizontal="right"/>
    </xf>
    <xf numFmtId="0" fontId="0" fillId="0" borderId="0" xfId="0" applyFont="1" applyFill="1" applyBorder="1" applyAlignment="1">
      <alignment horizontal="left"/>
    </xf>
    <xf numFmtId="169" fontId="3" fillId="0" borderId="2" xfId="2" applyNumberFormat="1" applyFont="1" applyBorder="1" applyAlignment="1">
      <alignment horizontal="right"/>
    </xf>
    <xf numFmtId="169" fontId="3" fillId="0" borderId="2" xfId="2" applyNumberFormat="1" applyFont="1" applyBorder="1"/>
    <xf numFmtId="8" fontId="0" fillId="0" borderId="0" xfId="0" applyNumberFormat="1"/>
    <xf numFmtId="8" fontId="0" fillId="0" borderId="0" xfId="0" applyNumberFormat="1" applyAlignment="1">
      <alignment horizontal="left"/>
    </xf>
    <xf numFmtId="169" fontId="37" fillId="0" borderId="2" xfId="2" applyNumberFormat="1" applyFont="1" applyBorder="1" applyAlignment="1">
      <alignment horizontal="right"/>
    </xf>
    <xf numFmtId="0" fontId="37" fillId="0" borderId="0" xfId="0" applyNumberFormat="1" applyFont="1" applyAlignment="1">
      <alignment horizontal="right"/>
    </xf>
    <xf numFmtId="166" fontId="37" fillId="0" borderId="0" xfId="0" applyNumberFormat="1" applyFont="1" applyAlignment="1">
      <alignment horizontal="right"/>
    </xf>
    <xf numFmtId="0" fontId="0" fillId="0" borderId="0" xfId="0" pivotButton="1"/>
    <xf numFmtId="0" fontId="5" fillId="2" borderId="6" xfId="0" applyFont="1" applyFill="1" applyBorder="1" applyAlignment="1">
      <alignment horizontal="left" indent="1"/>
    </xf>
    <xf numFmtId="165" fontId="5" fillId="2" borderId="2" xfId="0" applyNumberFormat="1" applyFont="1" applyFill="1" applyBorder="1"/>
    <xf numFmtId="166" fontId="5" fillId="2" borderId="0" xfId="0" applyNumberFormat="1" applyFont="1" applyFill="1" applyBorder="1"/>
    <xf numFmtId="0" fontId="3" fillId="0" borderId="0" xfId="0" applyNumberFormat="1" applyFont="1"/>
    <xf numFmtId="49" fontId="0" fillId="0" borderId="0" xfId="0" applyNumberFormat="1" applyBorder="1"/>
    <xf numFmtId="0" fontId="18" fillId="0" borderId="41" xfId="0" applyFont="1" applyBorder="1" applyAlignment="1">
      <alignment horizontal="left" vertical="center" wrapText="1"/>
    </xf>
    <xf numFmtId="0" fontId="18" fillId="0" borderId="42" xfId="0" applyFont="1" applyBorder="1" applyAlignment="1">
      <alignment horizontal="left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7" fillId="2" borderId="34" xfId="0" applyFont="1" applyFill="1" applyBorder="1" applyAlignment="1">
      <alignment horizontal="center" vertical="center" wrapText="1"/>
    </xf>
    <xf numFmtId="0" fontId="17" fillId="3" borderId="32" xfId="0" applyFont="1" applyFill="1" applyBorder="1" applyAlignment="1">
      <alignment horizontal="center" vertical="center" wrapText="1"/>
    </xf>
    <xf numFmtId="0" fontId="17" fillId="3" borderId="33" xfId="0" applyFont="1" applyFill="1" applyBorder="1" applyAlignment="1">
      <alignment horizontal="center" vertical="center" wrapText="1"/>
    </xf>
    <xf numFmtId="0" fontId="17" fillId="3" borderId="36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</cellXfs>
  <cellStyles count="10">
    <cellStyle name="Currency 2" xfId="8" xr:uid="{00000000-0005-0000-0000-000002000000}"/>
    <cellStyle name="Komma" xfId="1" builtinId="3"/>
    <cellStyle name="Normal 2" xfId="7" xr:uid="{00000000-0005-0000-0000-000006000000}"/>
    <cellStyle name="Standard" xfId="0" builtinId="0"/>
    <cellStyle name="Standard 2 11" xfId="4" xr:uid="{00000000-0005-0000-0000-000007000000}"/>
    <cellStyle name="Standard 6 2" xfId="6" xr:uid="{00000000-0005-0000-0000-000008000000}"/>
    <cellStyle name="Währung" xfId="2" builtinId="4"/>
    <cellStyle name="Währung 2" xfId="5" xr:uid="{00000000-0005-0000-0000-00000A000000}"/>
    <cellStyle name="Währung 3" xfId="9" xr:uid="{00000000-0005-0000-0000-00000B000000}"/>
    <cellStyle name="Währung 4" xfId="3" xr:uid="{00000000-0005-0000-0000-00000C000000}"/>
  </cellStyles>
  <dxfs count="1186"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none">
          <bgColor auto="1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alignment horizontal="righ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top style="thin">
          <color rgb="FFFFFFFF"/>
        </top>
      </border>
    </dxf>
    <dxf>
      <font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theme="4" tint="0.59999389629810485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/>
        <color theme="0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</dxf>
    <dxf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/>
        <strike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border outline="0">
        <left style="thin">
          <color theme="0"/>
        </left>
        <right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border outline="0">
        <left style="thin">
          <color theme="0"/>
        </left>
        <right style="thin">
          <color theme="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right style="thin">
          <color theme="0"/>
        </right>
      </border>
    </dxf>
    <dxf>
      <border outline="0">
        <top style="thin">
          <color rgb="FFFFFFFF"/>
        </top>
      </border>
    </dxf>
    <dxf>
      <font>
        <b/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B8CCE4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\ &quot;€&quot;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5" formatCode="#,##0\ &quot;€&quot;"/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2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2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2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2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5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CB9CA"/>
      <color rgb="FF8EA9DB"/>
      <color rgb="FF7C83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07/relationships/customDataProps" Target="customData/itemProps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customXml" Target="../customXml/item2.xml"/><Relationship Id="rId47" Type="http://schemas.openxmlformats.org/officeDocument/2006/relationships/customXml" Target="../customXml/item7.xml"/><Relationship Id="rId50" Type="http://schemas.openxmlformats.org/officeDocument/2006/relationships/customXml" Target="../customXml/item10.xml"/><Relationship Id="rId55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3" Type="http://schemas.openxmlformats.org/officeDocument/2006/relationships/customXml" Target="../customXml/item13.xml"/><Relationship Id="rId58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openxmlformats.org/officeDocument/2006/relationships/customXml" Target="../customXml/item3.xml"/><Relationship Id="rId48" Type="http://schemas.openxmlformats.org/officeDocument/2006/relationships/customXml" Target="../customXml/item8.xml"/><Relationship Id="rId56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6.xml"/><Relationship Id="rId59" Type="http://schemas.openxmlformats.org/officeDocument/2006/relationships/customXml" Target="../customXml/item19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Relationship Id="rId54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9.xml"/><Relationship Id="rId57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4.xml"/><Relationship Id="rId52" Type="http://schemas.openxmlformats.org/officeDocument/2006/relationships/customXml" Target="../customXml/item12.xml"/><Relationship Id="rId60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ise%20Ansicht%20f&#252;r%20die%20erweiterte%20Suche%2031-01-2020%2009-43-5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Shee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nf/p2c4q84509587yncb32_hc3c0000gn/T/com.microsoft.Outlook/Outlook%20Temp/20210915_IT%20Security_Budget%20Overview_H2%202021_v1%5b58%5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infeld, Julian (Allianz SE, externer Mitarbeiter)" refreshedDate="44460.495360879628" createdVersion="4" refreshedVersion="6" minRefreshableVersion="3" recordCount="255" xr:uid="{00000000-000A-0000-FFFF-FFFF0A000000}">
  <cacheSource type="worksheet">
    <worksheetSource name="Tabelle2515"/>
  </cacheSource>
  <cacheFields count="24">
    <cacheField name="#" numFmtId="0">
      <sharedItems containsString="0" containsBlank="1" containsNumber="1" containsInteger="1" minValue="1" maxValue="207"/>
    </cacheField>
    <cacheField name="Measure" numFmtId="0">
      <sharedItems containsBlank="1" containsMixedTypes="1" containsNumber="1" containsInteger="1" minValue="0" maxValue="0" count="29">
        <s v="Labor"/>
        <s v="non-Labor"/>
        <m/>
        <s v="M277"/>
        <s v="M278"/>
        <s v="M279"/>
        <s v="M291"/>
        <s v="M287"/>
        <s v="M276"/>
        <s v="M290"/>
        <s v="M282"/>
        <s v="M302"/>
        <s v="M288"/>
        <s v="M289"/>
        <s v="M301"/>
        <s v="M299"/>
        <s v="M292"/>
        <s v="M293"/>
        <s v="M300"/>
        <s v="M295"/>
        <s v="M294"/>
        <s v="M251"/>
        <s v="M281"/>
        <s v="M275"/>
        <s v="M296"/>
        <s v="M284"/>
        <s v="M274"/>
        <s v="M298"/>
        <n v="0" u="1"/>
      </sharedItems>
    </cacheField>
    <cacheField name="Cost type" numFmtId="0">
      <sharedItems containsBlank="1" containsMixedTypes="1" containsNumber="1" containsInteger="1" minValue="0" maxValue="0" count="20">
        <s v="M277"/>
        <s v="M278"/>
        <s v="M279"/>
        <s v="M291"/>
        <s v="M285"/>
        <s v="M286"/>
        <s v="M287/2"/>
        <s v="M287/1"/>
        <s v="M297"/>
        <s v="M276"/>
        <s v="M290"/>
        <s v="M282/1"/>
        <s v="M282/2"/>
        <s v="M284"/>
        <s v="M283"/>
        <s v="M281"/>
        <m/>
        <s v="Labor"/>
        <s v="non-Labor"/>
        <n v="0" u="1"/>
      </sharedItems>
    </cacheField>
    <cacheField name="Resource" numFmtId="0">
      <sharedItems containsBlank="1" count="1390">
        <s v="Sergej Reißig"/>
        <s v="Wolfgang Elsner"/>
        <s v="Binoj Baburaj"/>
        <s v="Alexander Heinze"/>
        <s v="Security SME NN"/>
        <s v="IAM Architect (Cygna)"/>
        <s v="Security SME 2 NN"/>
        <s v="Christian Wolterauer"/>
        <s v="NN"/>
        <s v="Jagoda Matys"/>
        <s v="NN india"/>
        <s v="Andrea Scotti"/>
        <s v="Michael Holder"/>
        <s v="Markus Schnier"/>
        <s v="Thomas Huber"/>
        <s v="Itai Schwartz"/>
        <s v="Francois Pernayan"/>
        <s v="Matt Gibson"/>
        <s v="Youssef Dahmouni"/>
        <s v="Reza Memarian"/>
        <s v="Walter Hofer"/>
        <s v="Balasz Razs"/>
        <s v="Ivan Markovic"/>
        <s v="Product SME"/>
        <s v="Marc Bochtler"/>
        <s v="Tobias Butz"/>
        <s v="Yury Nikolin"/>
        <s v="Thomas Felder"/>
        <s v="Tobias Krichel"/>
        <s v="Dan Read"/>
        <s v="N.N. / Support Dan"/>
        <s v="Martin Schurm"/>
        <s v="Ankur Tomar"/>
        <s v="Naman Agrawal"/>
        <s v="Clemens Friedrich"/>
        <s v="Gerhard Schneider"/>
        <s v="DGI"/>
        <s v="Daniela Betz"/>
        <s v="Bastian Kastner"/>
        <s v="Markus Gatter"/>
        <s v="Jakob Schusser"/>
        <s v="Gabriella Nagy"/>
        <s v="N.N. // SME 2"/>
        <s v="N.N. // Sr. Analyst"/>
        <s v="N.N."/>
        <s v="SR Labs Autobahn"/>
        <s v="OE Effort"/>
        <s v="Björn Hansen / Markus Feuerstein"/>
        <s v="Rudresh Subramanian"/>
        <s v="Guelsah Uestelci "/>
        <s v="Anna Hartl"/>
        <s v="Alina Lobova"/>
        <s v="Stefan Kösters"/>
        <s v="Kühnlenz / 2wmedia"/>
        <s v="Natalia Nikitana"/>
        <s v="Splunk Licenses + Server"/>
        <s v="ZeroFox Licenses"/>
        <s v="IT Seal"/>
        <s v="Aishwarya Nangude / Sarabjit Singh"/>
        <s v="Meera Patel"/>
        <s v="Sven Lierzer"/>
        <s v="Tobias Lichtenberg"/>
        <s v="Christoph Lenz"/>
        <s v="Stanislav Khotinok"/>
        <s v="Alexander Leonhardt"/>
        <s v="Yuri Nikulin"/>
        <s v="Maria Thanner"/>
        <s v="N. N."/>
        <s v="Corinna Koch"/>
        <s v="SNOW-Team"/>
        <s v="SNOW"/>
        <s v="Splunk Team"/>
        <s v="Vasanthan"/>
        <s v="Deepak"/>
        <s v="Harikrishnan"/>
        <s v="Ankita Mane"/>
        <s v="Martin Gerlowski"/>
        <s v="Ernst &amp; Young"/>
        <s v="Matthias Kickstein"/>
        <s v="Dhanya Kalathil"/>
        <s v="Mark de Vera"/>
        <s v="Armando Diaz"/>
        <s v="Alex Lee"/>
        <s v="Ron Johnson"/>
        <s v="Balasz Racz "/>
        <s v="Jithin Varghese"/>
        <s v="Patrick Zeitz"/>
        <s v="Thomas Bringewald"/>
        <s v="Gereon Volker"/>
        <s v="Lucas Tscherter"/>
        <s v="Timothy Drost"/>
        <s v="Andrei Maslov"/>
        <s v="Holger Steinlechner"/>
        <s v="Rebecca Dengl"/>
        <s v="Racz Balazs"/>
        <s v="Jimmy Braun"/>
        <s v="Olivier Ma"/>
        <s v="Sergi (IBL)"/>
        <s v="Felix Hertin"/>
        <s v="Lukas Thiele"/>
        <s v="Holger Wache"/>
        <s v="Tobias Martin"/>
        <s v="Krunoslav Rukavina"/>
        <m/>
        <s v="Placeholder"/>
        <s v="Karim, Hasan "/>
        <s v="Bojarski, Eduard"/>
        <s v="Kayali, Ismail"/>
        <s v="Sora Mustafa (AUG-OCT only)"/>
        <s v="Stettner, Julia"/>
        <s v="Tulshidas Thamke, Budhesh"/>
        <s v="Sunderdas, Shilpa"/>
        <s v="Bönigk, Julian "/>
        <s v="Vidya Baskaran Reddy"/>
        <s v="Markus Traumueller"/>
        <s v="S, Shibi (partily on IP&amp;G)"/>
        <s v="Günther, Gerhard"/>
        <s v="Poteat, Jade"/>
        <s v="Uysal, Ismail (Project Manager)"/>
        <s v="Goldschmidt, Andreas (SNOW Principal Architect)"/>
        <s v="AMC Devops Engineer (Internal)"/>
        <s v="APM Devops Engineer (Internal)"/>
        <s v="EMS Devops Engineer (Internal)"/>
        <s v="Workspace Intelligence Internal – Technical SME "/>
        <s v="SNOW CMDB class creation"/>
        <s v="SNOW CMDB data quality "/>
        <s v="SNOW Business Analyst, testing team"/>
        <s v="SNOW Performance Analytics team"/>
        <s v="SNOW Development Teams"/>
        <s v="SNOW Functional Architect for integration"/>
        <s v="Workspace Intelligence Vendor – Technical SME"/>
        <s v="SNOW SAM efforts"/>
        <s v="Warnholz, Benjamin"/>
        <s v="Anette Hettenkofer"/>
        <s v="Daniel Wörner"/>
        <s v="Frank Markussen"/>
        <s v="George Dietrichsbruckner"/>
        <s v="Gerhard Günther"/>
        <s v="Jade Poteat"/>
        <s v="Jonathan Reynolds"/>
        <s v="Julia Netesa"/>
        <s v="Julian Steinfeld"/>
        <s v="Manuel Hahn"/>
        <s v="Matthias Müller"/>
        <s v="Maximilian Schellenberger"/>
        <s v="Michael Habel"/>
        <s v="Nadine Butzhammer"/>
        <s v="Rasa Rintallo"/>
        <s v="Robert Reti"/>
        <s v="Samuel Hurst"/>
        <s v="Sanat Gautam"/>
        <s v="Sona Latifyan"/>
        <s v="Stefan Köstenbauer"/>
        <s v="Thomas Thuspaß"/>
        <s v="Thorsten Deckers"/>
        <s v="Victor Peters"/>
        <s v="Yury Nikulin"/>
        <s v="Peter Matlovic" u="1"/>
        <s v="one-time fixed price rate - Consulting Services ACDC" u="1"/>
        <s v="Marco Huber" u="1"/>
        <s v="Prework fixed price rate &quot;AD Detection&quot; April/May 39,375 PD a 1.428 €" u="1"/>
        <s v="25.666,00€ [31.01.2019]" u="1"/>
        <s v="ISCG Meeting Allianz Benelux" u="1"/>
        <s v="Kiro Mihajlovski" u="1"/>
        <s v="Phish Me 01.07.2019 - 30.06.2020" u="1"/>
        <s v="Gopalan, Jinish" u="1"/>
        <s v="George, John" u="1"/>
        <s v="M212: Festpreis Januar" u="1"/>
        <s v="Alexe, Radu-Sebastian" u="1"/>
        <s v="Tan, Kheng Mong" u="1"/>
        <s v="Licences Cofense" u="1"/>
        <s v="25.000,00 [31.07.2018]" u="1"/>
        <s v="Soeren Ruttkowski" u="1"/>
        <s v=" ITTP Onsite AZ UK" u="1"/>
        <s v="Laura Böttler" u="1"/>
        <s v="Bolton, Marcus" u="1"/>
        <s v="Michaela Burger" u="1"/>
        <s v="KW26 MUC" u="1"/>
        <s v="Teilnahme Security Awareness Konferenz (17.03.2020)" u="1"/>
        <s v="KW46 MUC" u="1"/>
        <s v="AGN 1.1 - LatAm Pilots (Brazil)" u="1"/>
        <s v="Alisa Wagner" u="1"/>
        <s v="AGN 1.1 - Onboarding Portugal" u="1"/>
        <s v="Lina Silbermann" u="1"/>
        <s v="Travel Cost (Bernadro + Tze Long AZ Australia/Thailand)" u="1"/>
        <s v="Andreas Hackel " u="1"/>
        <s v="Take Aware, Security Awareness Köln" u="1"/>
        <s v="Reald Mullai" u="1"/>
        <s v="Sebastian Kirchner" u="1"/>
        <s v="Bosatelli, Fabio " u="1"/>
        <s v="Naveh, Dorit" u="1"/>
        <s v="Ungerechts, Jürgen" u="1"/>
        <s v="Shalit, Eden " u="1"/>
        <s v="Simardeep Singh" u="1"/>
        <s v="Hoefig, Kay" u="1"/>
        <s v="Singh, Narendra" u="1"/>
        <s v="SecurityArena@AZ Africa" u="1"/>
        <s v="Lisa Kneidl" u="1"/>
        <s v="Munich monthly work trip 09.04. – 12.04." u="1"/>
        <s v="Aathira Nandakumar" u="1"/>
        <s v="Andrea Rupprecht" u="1"/>
        <s v="one time fixed price rate efforts - Migration management for overseeing Partner migrations " u="1"/>
        <s v="Travel expenses - R1800099" u="1"/>
        <s v="Tim Raffler" u="1"/>
        <s v="Ankita Dutta" u="1"/>
        <s v="Alexander Balev" u="1"/>
        <s v="Teichmann Thomas" u="1"/>
        <s v="Anand, Arun" u="1"/>
        <s v="Stephan Brühl" u="1"/>
        <s v="Gerlowski, Martin" u="1"/>
        <s v="Lukas Thiele, Felix Hertin" u="1"/>
        <s v="Ashwin, Manoj" u="1"/>
        <s v="Computacenter" u="1"/>
        <s v="Title of travel: Munich monthly work trip 23.04 – 27.04" u="1"/>
        <s v="Agrawal, Naman" u="1"/>
        <s v="one-time fixed price rate - efforts 03.04.-13.04 (Testing&amp;Monitoring/Rollout)" u="1"/>
        <s v="Nicole Daal Tweebomm" u="1"/>
        <s v="Project Manager" u="1"/>
        <s v="Hill, Alex" u="1"/>
        <s v="Pierre Kroma" u="1"/>
        <s v="Dominik Gursch" u="1"/>
        <s v="Dembach Goo Informatik GmbH &amp; Co. KG" u="1"/>
        <s v="Arunlal Nair " u="1"/>
        <s v="Schwartz, Itai" u="1"/>
        <s v="Cover AVC of 2 OEs in E2" u="1"/>
        <s v="Nina Matysiak" u="1"/>
        <s v="Günther, Saskia" u="1"/>
        <s v="Cheru, Benoy" u="1"/>
        <s v="M212: Festpreis Mai" u="1"/>
        <s v="Stridde, Holger || Schulz, Florian || Liebsch, Mike || Kremer, Tobias" u="1"/>
        <s v="Florian Fial" u="1"/>
        <s v="KW17 MUC" u="1"/>
        <s v="Munich monthly work trip 04.06 – 06.06" u="1"/>
        <s v="Philipp Wege" u="1"/>
        <s v="KW37 MUC" u="1"/>
        <s v="Christian Kiesel" u="1"/>
        <s v="KW47 MUC" u="1"/>
        <s v="Christian Wiesbeck" u="1"/>
        <s v="TRAVEL COST Rotterdam (Andreas Hackel)" u="1"/>
        <s v="Vineeth AT" u="1"/>
        <s v="Roman Henne" u="1"/>
        <s v="Iwan Sekarev" u="1"/>
        <s v="5.500,00€ [31.03.2019]" u="1"/>
        <s v="Laura Angermeyer" u="1"/>
        <s v="Friedrich, Clemens" u="1"/>
        <s v="AZ Tech Singapore (Rodriguez, Bernardo. Liborio, Jorge) Oct-Dec" u="1"/>
        <s v="Citrix" u="1"/>
        <s v="Security Arena @ Allianz Romania" u="1"/>
        <s v="Festpreisrate Januar (40.000,00 €)" u="1"/>
        <s v="Schnier, Markus" u="1"/>
        <s v="Jürgen Bogner" u="1"/>
        <s v="25.000,00€ [31.03.2019]" u="1"/>
        <s v="Ajith Kunjuraman" u="1"/>
        <s v="Tosuksri, Atiphan (Jib)" u="1"/>
        <s v="Tim Landes" u="1"/>
        <s v="Bross, Johannes + Mitja Ledowski" u="1"/>
        <s v="Thomas Purann" u="1"/>
        <s v="Marc Wolewienski" u="1"/>
        <s v="NADOM @Spain" u="1"/>
        <s v="Neiyla Medvesan (CSD)" u="1"/>
        <s v="Larissa Goll" u="1"/>
        <s v="Michelle Sullivan" u="1"/>
        <s v="TRAVEL COST Rotterdam (Farid Babaahmadi)" u="1"/>
        <s v="Lenovo ThinkPad P71" u="1"/>
        <s v="51,966.60 [31.10.2018]" u="1"/>
        <s v="Schlotthauer, Heinrich" u="1"/>
        <s v="Patil, Pritanjali" u="1"/>
        <s v="Travel Expenses - Sabina Dudasu / Frankfurt January" u="1"/>
        <s v="Howell, Mark" u="1"/>
        <s v="one-time fixed price rate: Prework May (PM)" u="1"/>
        <s v="22.000,00€ [31.01.2019]" u="1"/>
        <s v="Travel Expenses Jerome Herveau - Dec Benelux &amp; IT Security Conferece AZAP" u="1"/>
        <s v="Hertin, Felix II Thiele, Lukas" u="1"/>
        <s v="Hertin, Felix || Thiele, Lukas" u="1"/>
        <s v="Expenses Amsterdam (19.03/20.03.20) - Kris Harms" u="1"/>
        <s v="Expenses Minneapolis ( 12.04-17.04) - Kris Harms" u="1"/>
        <s v="MFA Evolution" u="1"/>
        <s v="Dublin August 18" u="1"/>
        <s v="Prework II (35 PT a 1.350,00 EUR)" u="1"/>
        <s v="Memarian, Reza || Heindörfer, Lukas " u="1"/>
        <s v="Travel Expenses Dirk Eulenberg, 21.08-22.08 MUC" u="1"/>
        <s v="Benjamin Birk" u="1"/>
        <s v="M16 NADOM Bukarest Sept 2018" u="1"/>
        <s v="Sanktjohanser, Günter" u="1"/>
        <s v="KW38 MUC" u="1"/>
        <s v="one time fixed price rate - Project EDR " u="1"/>
        <s v="KW48 MUC" u="1"/>
        <s v="Munich 03.09 -06.09 Riabova Anita" u="1"/>
        <s v="Munich 18.08 – 23.08Riabova Anita" u="1"/>
        <s v="ISCG in Rotterdam" u="1"/>
        <s v="42.000,00€ [31.01.2019]" u="1"/>
        <s v="Buffer" u="1"/>
        <s v="Travel Expenses -  9899083962" u="1"/>
        <s v="one-time fixed price rate (due 28.02.2019)" u="1"/>
        <s v="Philip Wege" u="1"/>
        <s v="Munich monthly work trip 01.08 – 07.08 Riabova Anita" u="1"/>
        <s v="Munich monthly work trip 23.07 – 26.07 Riabova Anita" u="1"/>
        <s v="miscellaneous expenses - Bloodhound &amp; Active Directory" u="1"/>
        <s v="James Hollingworth" u="1"/>
        <s v="O. Dinesan, Reetheesh" u="1"/>
        <s v="one-time fixed price rate March" u="1"/>
        <s v="Björn Stephan" u="1"/>
        <s v="Trendelkamp, Jens" u="1"/>
        <s v="HashiCorp - Vault " u="1"/>
        <s v="Frank Hoffmann" u="1"/>
        <s v="Akshaya Das" u="1"/>
        <s v="Magda Siebel-Suljanovic" u="1"/>
        <s v="Travel Expenses, Sabina Dudasu, MUC-FFM" u="1"/>
        <s v="Joseph Andor" u="1"/>
        <s v="Christopher Holabird" u="1"/>
        <s v="Parviz Dor-Rikhteh" u="1"/>
        <s v="IS KPI Generation &amp; Distribution Service - Mai 2019" u="1"/>
        <s v="Lodi, Khurram" u="1"/>
        <s v="KW19 MUC" u="1"/>
        <s v="KW39 MUC" u="1"/>
        <s v="Dennis Götz" u="1"/>
        <s v="Kickoff Security Arena@Allianz Italy" u="1"/>
        <s v="Gaigalat, Oliver " u="1"/>
        <s v="SecurityArena@Euler Hermes" u="1"/>
        <s v="Pabilona, Jaime " u="1"/>
        <s v="CR ACN WiFi (CR - AGN-AZ-2018-0040) " u="1"/>
        <s v="Martelli, Maxime || Stuffel, Christian" u="1"/>
        <s v="Robin Bühler" u="1"/>
        <s v="Infrastructure Setup Region 1 (E1 &amp; E2)" u="1"/>
        <s v="Ulrich Bach" u="1"/>
        <s v="85.253,00 [31.07.2018]" u="1"/>
        <s v="Martin Merck (CA)" u="1"/>
        <s v="Security Arena @ AZ Elementar (Austria)" u="1"/>
        <s v="SR Labs Team I Karsten Nohl , Balthasar Martin, Christian Werling, Daniel Corak , " u="1"/>
        <s v="Lister, Kelvin" u="1"/>
        <s v="25.666,00€ [28.02.2019]" u="1"/>
        <s v="Maria Martinez" u="1"/>
        <s v="Take Aware - Security Awareness Konferenz" u="1"/>
        <s v="Ops&amp;IT Academy Training, InfoSec Bronze Level" u="1"/>
        <s v="Heidelberg ERNW" u="1"/>
        <s v="Teammeeting in München" u="1"/>
        <s v="Panniyankara-Madhavan, Ajil" u="1"/>
        <s v="Bosworth, Nick" u="1"/>
        <s v="DXC packaging for PoC" u="1"/>
        <s v="Tudor Toma (CA)" u="1"/>
        <s v="Adria Morgado" u="1"/>
        <s v="one-time fixed price rate  efforts - Migration management for overseeing Proxy, RAS" u="1"/>
        <s v="Andreas Ernstberger" u="1"/>
        <s v="Weckert, Wolfgang" u="1"/>
        <s v="Paris Nadom Juni 18" u="1"/>
        <s v="Spear Phishing Exercises" u="1"/>
        <s v="Security Arena@AZ Czech Republic" u="1"/>
        <s v="Munich 13.05. - 15.05.2019" u="1"/>
        <s v="Hamzehloiya, Gholamali" u="1"/>
        <s v="Meilenstein 3: Workflow " u="1"/>
        <s v="Buss, Helmut" u="1"/>
        <s v="SME" u="1"/>
        <s v="M84 EDR Project Israel Trip" u="1"/>
        <s v="Feser, Robert" u="1"/>
        <s v="Gopam, Neethu" u="1"/>
        <s v="AGN 1.1 Teamevent" u="1"/>
        <s v="Andreas Koke" u="1"/>
        <s v="TRAVEL COST Rotterdam (Patrick Zeitz)" u="1"/>
        <s v="94.380,00 [28.02.2018]" u="1"/>
        <s v="Berndt Kaiser" u="1"/>
        <s v="Budapest AGN1.1 Rollout" u="1"/>
        <s v="Rene Pferner" u="1"/>
        <s v="Ionescu,Bianca || Dudasu, Sabina" u="1"/>
        <s v="Travel Expenses Microsoft - October" u="1"/>
        <s v="Accenture Resources (ML) N.N" u="1"/>
        <s v="Rakesh Kurup" u="1"/>
        <s v="Friedwart Kuhn" u="1"/>
        <s v="Meilenstein 1: Architektur" u="1"/>
        <s v="Kling, Stefan" u="1"/>
        <s v="Christopher Hollay" u="1"/>
        <s v="one-time fixed price rate &quot;AD Monitoring&quot;" u="1"/>
        <s v="14.500,00 [30.12.2018]" u="1"/>
        <s v="SecurityArena@Allianz Argentina" u="1"/>
        <s v="Yasuo Uesugi" u="1"/>
        <s v="Andreas Hackel: " u="1"/>
        <s v="Nair, Nitin" u="1"/>
        <s v="M16 München 15.10.2018-18.10.2018" u="1"/>
        <s v="Addicks, Dirk" u="1"/>
        <s v="Jens Albert" u="1"/>
        <s v="Mürüvvet Durgun" u="1"/>
        <s v="M230 - Extended toxic asset program - Forecast Leistungen Dezember 2020" u="1"/>
        <s v="14.500,00 [30.06.2018]" u="1"/>
        <s v="Mirza Grbic" u="1"/>
        <s v="EXTERNAL_Mavrenski, Srdan" u="1"/>
        <s v="To be assigned to AZT external resource " u="1"/>
        <s v="To be assigned to AZT internal resource " u="1"/>
        <s v="Das, Akhil" u="1"/>
        <s v="Kristine Harms" u="1"/>
        <s v="SecurityArena@Allianz Russia" u="1"/>
        <s v="Misztela, Kristian" u="1"/>
        <s v="Michael May" u="1"/>
        <s v="Hafer, Walter" u="1"/>
        <s v="Soman, Arun" u="1"/>
        <s v="Qualys team (AVM) - Vidhwani Varsha" u="1"/>
        <s v="Tim Schmitz" u="1"/>
        <s v="Elif Sezgi Yogurtcu" u="1"/>
        <s v="Meurer, Michael" u="1"/>
        <s v="Heindörfer, Lukas " u="1"/>
        <s v="Matthew Carlson" u="1"/>
        <s v="Shihmin Chang (CEM)" u="1"/>
        <s v="25.000,00€ [30.04.2019]" u="1"/>
        <s v="Thomas Lilly" u="1"/>
        <s v="Travel Expenses Dirk Eulberg, 30.07.-01.08 MUC" u="1"/>
        <s v="Julia Roth" u="1"/>
        <s v="Alfred Schaub" u="1"/>
        <s v="Technical Implementation Expert (N.N.)" u="1"/>
        <s v="Ionescu,Bianca " u="1"/>
        <s v="Business Trips Peter Permanseder, Paris " u="1"/>
        <s v="Sarah Schaller" u="1"/>
        <s v="Lee, Alex " u="1"/>
        <s v="DCSO (TDH für EU &amp; non EU)" u="1"/>
        <s v="M40 - Governance" u="1"/>
        <s v="Security Arena - AZ Turkey" u="1"/>
        <s v="M16 München 23.10.2018-24.10.2018" u="1"/>
        <s v="Kris Harms" u="1"/>
        <s v="McGarry, Gavin" u="1"/>
        <s v="Dev, Bijo" u="1"/>
        <s v="M75 Frankfurt " u="1"/>
        <s v="one-time fixed price rate - June" u="1"/>
        <s v="Laptops für die OE'n (über Computacenter)" u="1"/>
        <s v="22.000,00€ [28.02.2019]" u="1"/>
        <s v="EXTERNAL_ Strasser, Mandred" u="1"/>
        <s v="Boenigk, Julian" u="1"/>
        <s v="Rahul Rajendran" u="1"/>
        <s v="Travel expenses - R1800716" u="1"/>
        <s v="Orkun Önen" u="1"/>
        <s v="Drost, Timothy" u="1"/>
        <s v="TRAVEL COST Rotterdam (Oliver Sgoff)" u="1"/>
        <s v="Dubey, Shailesh" u="1"/>
        <s v="Travel Expenses Microsoft - Jarosch/Krause/Rubbel/Semenova/Walczak - September" u="1"/>
        <s v="Stuetz, Peter" u="1"/>
        <s v="one-time fixed price rate &quot;Active Directory Ranger&quot;" u="1"/>
        <s v="Guel, Oezcan" u="1"/>
        <s v="Czech, Diana" u="1"/>
        <s v="Enache, Sorin" u="1"/>
        <s v="Travel Expenes - 9899077496" u="1"/>
        <s v="CSSA - Meeting" u="1"/>
        <s v="Betz, Daniela" u="1"/>
        <s v="ISCG in-person Rotterdam" u="1"/>
        <s v="Haussmann, Rebecca " u="1"/>
        <s v="Weissacher, Robert " u="1"/>
        <s v="Andrey Petrov" u="1"/>
        <s v="Daniel Weinhold" u="1"/>
        <s v="Christina Renz" u="1"/>
        <s v="Dmitrijs Hotcenko" u="1"/>
        <s v="Dejan Lega" u="1"/>
        <s v="Travel Expenses Microsoft" u="1"/>
        <s v="Vasselious" u="1"/>
        <s v="14.500,00€ [31.01.2019]" u="1"/>
        <s v="Attar, Hanan" u="1"/>
        <s v="Stefan Weixelbam" u="1"/>
        <s v="Correction " u="1"/>
        <s v="Tomar, Ankur" u="1"/>
        <s v="61.505,00 [31.07.2018]" u="1"/>
        <s v="7.050,00€ [31.03.2019]" u="1"/>
        <s v="one-time fixed price rate  " u="1"/>
        <s v="Travel Cost (BUCS installation North America) " u="1"/>
        <s v="DXC" u="1"/>
        <s v="Zajac, Jakub-Justyn" u="1"/>
        <s v="Schaar, Norbert" u="1"/>
        <s v="Kiesel, Christian" u="1"/>
        <s v="Nebe, Kai " u="1"/>
        <s v="Racz, Balasz" u="1"/>
        <s v="Greeshma Gopal" u="1"/>
        <s v="Shailesh Dubey " u="1"/>
        <s v="KW05 BCN" u="1"/>
        <s v="7.050,00€ [31.07.2019]" u="1"/>
        <s v="Andre Steffens" u="1"/>
        <s v="Jens Trendelkamp" u="1"/>
        <s v="Robin Kroha" u="1"/>
        <s v="Nadia Haeusler" u="1"/>
        <s v="M75 Frankfurt" u="1"/>
        <s v="Mihajlovski Kiro" u="1"/>
        <s v="Rolf Torres" u="1"/>
        <s v="Olga Kalashnikova" u="1"/>
        <s v="Sven Herrmann " u="1"/>
        <s v="Travelcosts (Sreejith to Munich)" u="1"/>
        <s v="25.000,00 [30.10.2018]" u="1"/>
        <s v="Svenja Wachs" u="1"/>
        <s v="One-time fixed price rate" u="1"/>
        <s v="25.666,00€ [31.03.2019]" u="1"/>
        <s v="SR Labs (via Line)" u="1"/>
        <s v="Shiroor, Sampreetha" u="1"/>
        <s v="Computacenter Splunk | M226 Elisa " u="1"/>
        <s v="Mauricio Tamayo Ortega" u="1"/>
        <s v="Meilenstein 2: Struktur " u="1"/>
        <s v="one-time fixed price rate - efforts  03.04-13.04" u="1"/>
        <s v="25.000,00 [30.04.2018]" u="1"/>
        <s v="Prerequisite Phase completed" u="1"/>
        <s v="Birgit Jarosch" u="1"/>
        <s v="Andreas Meinel" u="1"/>
        <s v="Peter Permanseder" u="1"/>
        <s v="Allianz CMP Team" u="1"/>
        <s v="Reise Kickoff Warschau" u="1"/>
        <s v="ITTP Deep Dive Sessions at AZ Turkey" u="1"/>
        <s v="Julian Boenigk" u="1"/>
        <s v="Assesment Services - Septmeber" u="1"/>
        <s v="Hitchen, Robert" u="1"/>
        <s v="Haubner, Wolfgang" u="1"/>
        <s v="Reise MUC-FRA-MUC" u="1"/>
        <s v="25.000,00 [31.08.2018]" u="1"/>
        <s v="Flight expenses Amsterdam (19.03/20.03) &amp; Minneapolis (12.04.-17.04) - Kris Harms" u="1"/>
        <s v="Ernstberger, Clemens" u="1"/>
        <s v="Lothar Marthaler" u="1"/>
        <s v="Prabhakaran, Prasanth" u="1"/>
        <s v="Security Awareness  month 2019" u="1"/>
        <s v="Vorbereitung und Durchführung von Kickoffs mit ausgewählten" u="1"/>
        <s v="Eamsaard, Detluecha (Nick)" u="1"/>
        <s v="Slorach, Bruce" u="1"/>
        <s v="KW12 PAR" u="1"/>
        <s v="Trabert, Hermann" u="1"/>
        <s v="Bhaskar, Josna" u="1"/>
        <s v="Security Foundations Team" u="1"/>
        <s v="Heindörfer, Lukas" u="1"/>
        <s v="Okechukwu Emenekwe" u="1"/>
        <s v="anteilige Festpreisrate Januar &quot;Mitigation eines Audit-Findings im Identity &amp; Access Management&quot;" u="1"/>
        <s v="Lorena Mahle" u="1"/>
        <s v="Frankfurt Projektstandort" u="1"/>
        <s v="R1801792 Olga Kalashnikova 20.11.-22.11.2018" u="1"/>
        <s v="29.900,00 [31.07.2018]" u="1"/>
        <s v="one-time fixed price rate - May" u="1"/>
        <s v="Tenable" u="1"/>
        <s v="Rodrigues, Bernardo" u="1"/>
        <s v="Botsink" u="1"/>
        <s v="Kick, Maximilian" u="1"/>
        <s v="Mareike Lehnhardt" u="1"/>
        <s v="Gabriella Vasadi-Nagy" u="1"/>
        <s v="John Jeslin" u="1"/>
        <s v="DXC Engineer Singapore" u="1"/>
        <s v="19.046,25€ [31.01.2019]" u="1"/>
        <s v="Sven Herrmann" u="1"/>
        <s v="42.000,00 [31.07.2018]" u="1"/>
        <s v="Timo Aretz" u="1"/>
        <s v="Martin Schoner" u="1"/>
        <s v="AZ IND 1" u="1"/>
        <s v="Travel Expenses - Sabina Dudasu March " u="1"/>
        <s v="Nair, Rajeev" u="1"/>
        <s v="Prework" u="1"/>
        <s v="Developer Training AZ Tech" u="1"/>
        <s v="Senthamilselvan, Kabilan // Minikkaran, Nishanth" u="1"/>
        <s v="Ungarn, Budapest" u="1"/>
        <s v="Cranstone, Neil" u="1"/>
        <s v="25.000,00€ [31.05.2019]" u="1"/>
        <s v="Hughes, Benjamin" u="1"/>
        <s v="Maximilian Siegert" u="1"/>
        <s v="Goldschmidt, Andreas" u="1"/>
        <s v="Travel Expenses Singapore Jan-Feb, Thomas Kleipaß" u="1"/>
        <s v="Bitsight License / " u="1"/>
        <s v="Ens John, Petier" u="1"/>
        <s v="5.500,00€ [30.04.2019]" u="1"/>
        <s v="Renus, Jürgen" u="1"/>
        <s v="Munich 10.07.2019" u="1"/>
        <s v="Metafinanz Onboarding" u="1"/>
        <s v="Ghita, Razvan" u="1"/>
        <s v="Travel Expenses - 9899070267" u="1"/>
        <s v="Valeria Dimitrova" u="1"/>
        <s v="Ergonomics" u="1"/>
        <s v="Oliver Thiess" u="1"/>
        <s v="Kastner, Bastian | Elisa Danesi" u="1"/>
        <s v="Thomas Schlabach" u="1"/>
        <s v="Degen, Herbert" u="1"/>
        <s v="22.000,00€ [31.03.2019]" u="1"/>
        <s v="AZ-Technology Elementar Wien März" u="1"/>
        <s v="Jonas Kindler" u="1"/>
        <s v="Helen Schedeler" u="1"/>
        <s v="one-time fixed price rate - efforts  16.03 - 30.3" u="1"/>
        <s v="51,966.60 [30.11.2018]" u="1"/>
        <s v="Security Arena AZ Polen" u="1"/>
        <s v="Janine Nitz" u="1"/>
        <s v="Tejpal Singh" u="1"/>
        <s v="Business Trips Dirk Eulenberg - Munich (24.04/25.04)" u="1"/>
        <s v="Hamal, Suresh" u="1"/>
        <s v="20181025_CNBN_OPSIT_Seminar" u="1"/>
        <s v="Stella Bittner" u="1"/>
        <s v="Sollip Kim" u="1"/>
        <s v="hosting employees - Welcome Indian colleagues 07.02.2018" u="1"/>
        <s v="Ajay Rammohan" u="1"/>
        <s v="Schneider, Gerhard" u="1"/>
        <s v="Topp, Fabian " u="1"/>
        <s v="fixed price rate &quot;Cyber Crisis Exercises&quot;" u="1"/>
        <s v="one-time fixed price rate - October" u="1"/>
        <s v="5.500,00 [31.10.2018]" u="1"/>
        <s v="one time fixed price  (M230 Extended toxic asset program) due 31.12.2020" u="1"/>
        <s v="42.000,00€ [31.03.2019]" u="1"/>
        <s v="Luke Cartey" u="1"/>
        <s v="Prabhakaran, Prasanth " u="1"/>
        <s v="Syam Kumar Mony Sobhana" u="1"/>
        <s v="14.500,00€ [28.02.2019]" u="1"/>
        <s v="M16 @ AZ FRance" u="1"/>
        <s v="Isabel Ritter" u="1"/>
        <s v="5.500,00 [30.11.2018]" u="1"/>
        <s v="Travel Expenses - 9899070268" u="1"/>
        <s v="Till Teichmann" u="1"/>
        <s v="Hermann Strehle" u="1"/>
        <s v="M16 München 14.12.2018 - 15.12.2018" u="1"/>
        <s v="Sven Laue" u="1"/>
        <s v="Maximilian Müller" u="1"/>
        <s v="Carmen Hutterer" u="1"/>
        <s v="Licences" u="1"/>
        <s v="Padmanabhan, Vijayakumar" u="1"/>
        <s v="5.500,00 [31.12.2018]" u="1"/>
        <s v="Raju, Kiran" u="1"/>
        <s v="fixed price Rate -  January" u="1"/>
        <s v="Schmidt , Camillo | Hansen, Björn | Schuhknecht, Ulrich | Feuerstein, Markus " u="1"/>
        <s v="85.253,00 [31.10.2018]" u="1"/>
        <s v="Varghese Chovoor Jacob" u="1"/>
        <s v="Srdan Mavrenski" u="1"/>
        <s v="Proebst, Dominik" u="1"/>
        <s v="R1801822 Till Teichmann, September 2018 Forecast" u="1"/>
        <s v="Qualys team (AVM) - Greeshma Vanu Gopal,  Greeshma " u="1"/>
        <s v="Luciano Dos Santos Silva" u="1"/>
        <s v="Jiang, Jai" u="1"/>
        <s v="Ryba, Rafael" u="1"/>
        <s v="Thorsten Fritz" u="1"/>
        <s v="Mahle, Lorena " u="1"/>
        <s v="AZ IND 2" u="1"/>
        <s v="Meera Raveendran" u="1"/>
        <s v="Balazs Racz" u="1"/>
        <s v="Bringewald, Thomas" u="1"/>
        <s v="Ingrid Zalman" u="1"/>
        <s v="one time fixed price rate- Active Directory Assessment" u="1"/>
        <s v="TRAVEL COST Rotterdam (Markus Schnier)" u="1"/>
        <s v="Rebecca Haussmann" u="1"/>
        <s v="NADOM WS Ungarn" u="1"/>
        <s v="Assessment Phase completed" u="1"/>
        <s v="Varghese, Arun P." u="1"/>
        <s v="Travel Expenses - 9899070269" u="1"/>
        <s v="Pilot AZ Portugal " u="1"/>
        <s v="Beethud Dadu" u="1"/>
        <s v="Azadeh Nikookhesal" u="1"/>
        <s v="Anton Fillmann" u="1"/>
        <s v="Stefan Szukal" u="1"/>
        <s v="Strehle, Hermann" u="1"/>
        <s v="Canditt, Sabine" u="1"/>
        <s v="85.253,00 [31.08.2018]" u="1"/>
        <s v="Bucharest Team " u="1"/>
        <s v="Heindörfer, Lukas | Memarian, Reza" u="1"/>
        <s v="Rudolf Wimmer" u="1"/>
        <s v="Nair Sagish" u="1"/>
        <s v="Jesko Rubbel" u="1"/>
        <s v="Cheehway Chen" u="1"/>
        <s v="Raj, Nitin" u="1"/>
        <s v="Dennis Krause" u="1"/>
        <s v="TRAVEL COST Minneapolis (Thomas Bringewald )" u="1"/>
        <s v="Katharina Kreuzer" u="1"/>
        <s v="Eugen Shklovski" u="1"/>
        <s v="107.000,00 [30.04.2018]" u="1"/>
        <s v="Natalie Reynolds" u="1"/>
        <s v="Alexander Pfänder" u="1"/>
        <s v="AGN 1.1 - EH Pilot Paris" u="1"/>
        <s v="CISCO" u="1"/>
        <s v="Aschenbach, Michael" u="1"/>
        <s v="Wolfgang Haller" u="1"/>
        <s v="Jurislav Petrovic" u="1"/>
        <s v="CSSA Workshop" u="1"/>
        <s v="Kastner, Bastian" u="1"/>
        <s v="Ergonomics Test devices " u="1"/>
        <s v="Security Arena @ Allianz Argentinen" u="1"/>
        <s v="VoiceTrust" u="1"/>
        <s v="Yuzhu Wang (Carole)" u="1"/>
        <s v="Security Arena - AZ Brazil" u="1"/>
        <s v="Khaled Mosharraf" u="1"/>
        <s v="Performance Analytics Team" u="1"/>
        <s v="Noiniworm, Pipat (Jack)" u="1"/>
        <s v="Kler, Kiran" u="1"/>
        <s v="94.380,00 [28.03.2018]" u="1"/>
        <s v="Adelt, Stefanie" u="1"/>
        <s v="Gietl, Monika " u="1"/>
        <s v="Festpreisrate März (20.000,00 €)" u="1"/>
        <s v="Michael Wirth" u="1"/>
        <s v="Munich 25.02.2019 - 28.02.2019" u="1"/>
        <s v="R1801254 Reinhard Groß, September 2018 Forecast" u="1"/>
        <s v="R1801583 Michael Höfner, November 2018 Forecast" u="1"/>
        <s v="R1801649 Kristine Harms, November 2018 Forecast" u="1"/>
        <s v="Erstellen einer ersten Trainingsanleitung für die beteiligten Allianz Gesellschaften" u="1"/>
        <s v="TRAVEL COST Rotterdam (Jürgen Ungerechts)" u="1"/>
        <s v="Simon Freisler" u="1"/>
        <s v="SecurityArena@Allianz Global Life" u="1"/>
        <s v="Mong, Khong" u="1"/>
        <s v="14.500,00 [31.07.2018]" u="1"/>
        <s v="Palanisamy, Ashokkumar" u="1"/>
        <s v="Noiniworm, Pipat" u="1"/>
        <s v="SecurityArena@AZ Romania" u="1"/>
        <s v="Travel Expenses Dirk Eulberg, 18.07. MUC" u="1"/>
        <s v="AZ IND 3" u="1"/>
        <s v="Lenz, Christoh" u="1"/>
        <s v="Kick-off Security Arena Euler Hermes" u="1"/>
        <s v="Strasser, Mandred" u="1"/>
        <s v="Natalia Nikitina" u="1"/>
        <s v="Other Platform Topics - Yada, Shrikant" u="1"/>
        <s v="Milestone 1: IberoLatam &amp; CEE Kickoff" u="1"/>
        <s v="Business Trips Dirk Eulberg - Munich (10./11.06.)" u="1"/>
        <s v="Dea Qinami (CSD)" u="1"/>
        <s v="Aditya Yellai" u="1"/>
        <s v="Hauptmann, Marina" u="1"/>
        <s v="Andreas Wagner" u="1"/>
        <s v="5.500,00 [31.08.2018]" u="1"/>
        <s v="Christian Silverio" u="1"/>
        <s v="Marco Kornrumpf" u="1"/>
        <s v="Michael Aschenbach" u="1"/>
        <s v="Thiele, Lukas" u="1"/>
        <s v="Christoph Kindt" u="1"/>
        <s v="Hendrik Engler" u="1"/>
        <s v="Security Expert" u="1"/>
        <s v="n.a." u="1"/>
        <s v="25.666,00 [31.10.2018]" u="1"/>
        <s v="Rupp, Guntram" u="1"/>
        <s v="Dauenhauer, Marc (On-site)" u="1"/>
        <s v="SecurityArena@AGI Frankfurt" u="1"/>
        <s v="5.500,00 [30.09.2018]" u="1"/>
        <s v="Landreau, Jean-Francois" u="1"/>
        <s v="Matys, Jagoda" u="1"/>
        <s v="NADOM AZ Croatia" u="1"/>
        <s v="Sri Lanka" u="1"/>
        <s v="Elbadry, Mai" u="1"/>
        <s v="Dudasu, Sabina" u="1"/>
        <s v="Teichmann, Thomas" u="1"/>
        <s v="SAM Team " u="1"/>
        <s v="Achim Pilz" u="1"/>
        <s v="Nadja Karlson" u="1"/>
        <s v="William Dadia" u="1"/>
        <s v="Retheesh Dinesan" u="1"/>
        <s v="22.000,00€ [30.04.2019]" u="1"/>
        <s v="Varsha Vidhwani" u="1"/>
        <s v="Sergi Barroso" u="1"/>
        <s v="Ergonomics Password Management" u="1"/>
        <s v="Ausstattung PAW Server (Logicalis)" u="1"/>
        <s v="Security Arena - AZ Africa" u="1"/>
        <s v="Michael Jeck" u="1"/>
        <s v="Zeitz, Patrick" u="1"/>
        <s v="Neidhart, Sonja" u="1"/>
        <s v="Travel Expenses December, Dirk Eulberg" u="1"/>
        <s v="Travel Expenses November, Dirk Eulberg" u="1"/>
        <s v="Alexander Knorr" u="1"/>
        <s v="Moosalath, Pranaldeep" u="1"/>
        <s v="Kickoff Barcelona" u="1"/>
        <s v="Murali, Manesh" u="1"/>
        <s v="Sanktjohanser, Günther" u="1"/>
        <s v="ISCG In-Person Meeting Rotterdam" u="1"/>
        <s v="Assesment Services Oct-Dec" u="1"/>
        <s v="Murali, Manresh" u="1"/>
        <s v="Security Arena @ Allianz Global Life" u="1"/>
        <s v="Tejpal Singh Dhillon" u="1"/>
        <s v="Starke, Stefan" u="1"/>
        <s v="SrLabs Team II Julian Ferdinand Vögele , Laura Wartschinski, Jürgen Schiller" u="1"/>
        <s v="Gunther Dieckhofer" u="1"/>
        <s v="Bockholdt, Bernhard" u="1"/>
        <s v="25.666,00 [31.08.2018]" u="1"/>
        <s v="42.000,00€ [30.04.2019]" u="1"/>
        <s v="Onori Francesco" u="1"/>
        <s v="Munich 22.10. - 25.10." u="1"/>
        <s v="Dauenhauer, Marc" u="1"/>
        <s v="Munich 05.11. - 08.11." u="1"/>
        <s v="Aschenbach, Michael " u="1"/>
        <s v="Jasmin Haas" u="1"/>
        <s v="14.500,00€ [31.03.2019]" u="1"/>
        <s v="DEMO DEMO" u="1"/>
        <s v="Kler, Kiran " u="1"/>
        <s v="Mazen Bilic" u="1"/>
        <s v="Tier0 Service Design Accenture" u="1"/>
        <s v="Beethud Dadu/ Cancelled" u="1"/>
        <s v="Travel Expenses - Reinhard Groß - Prag " u="1"/>
        <s v="Elsner, Wofgang" u="1"/>
        <s v="Dieckhoefer, Gunther" u="1"/>
        <s v="Other Platform Topics" u="1"/>
        <s v="Melhem El-Achkar" u="1"/>
        <s v="Resource 4" u="1"/>
        <s v="Muzakkir Sayyed" u="1"/>
        <s v="61.505,00 [31.08.2018]" u="1"/>
        <s v="Melissa Hund" u="1"/>
        <s v="Albi Pikuli" u="1"/>
        <s v="Babaahmadi, Farid" u="1"/>
        <s v="7.050,00€ [30.04.2019]" u="1"/>
        <s v="Viktoria Hufnagel" u="1"/>
        <s v="Mark Warneke" u="1"/>
        <s v="Engler, Hendrik" u="1"/>
        <s v="Geevarghese, John" u="1"/>
        <s v="one-time fixed price rate February" u="1"/>
        <s v="one-time fixed price rate &quot;Active Diretory Monitoring&quot;" u="1"/>
        <s v="Ingmar Janßen-Holldiek" u="1"/>
        <s v="Other Platform Topics - other members" u="1"/>
        <s v="Joseph, Sinu" u="1"/>
        <s v="Gotthardt, Christian " u="1"/>
        <s v="Elizaveta Kozunova" u="1"/>
        <s v="Robert Hitchen" u="1"/>
        <s v="Resource 3" u="1"/>
        <s v="Jana Schlecht" u="1"/>
        <s v="Mittmann, Philippe" u="1"/>
        <s v="Messmer, Albert //Tobias Lichtenberg" u="1"/>
        <s v="Kalmar, Peter" u="1"/>
        <s v="KW22-23 SGP BKK" u="1"/>
        <s v="Joseph Johni" u="1"/>
        <s v="Volker, Gereon" u="1"/>
        <s v="Munich monthly work trip 06.03 – 08.03" u="1"/>
        <s v="Clemens Ernstberger" u="1"/>
        <s v="25.000,00 [30.11.2018]" u="1"/>
        <s v="N.N Project Management Support India" u="1"/>
        <s v="Francesco Onori" u="1"/>
        <s v="Resource 2" u="1"/>
        <s v="7.050,00 [30.10.2018]" u="1"/>
        <s v="Munich 18.02.-20.02." u="1"/>
        <s v="Nelson, Shan" u="1"/>
        <s v="25.000,00 [30.05.2018]" u="1"/>
        <s v="Patil, Pritanjali/Cancelled" u="1"/>
        <s v="Haller, Wolfgang" u="1"/>
        <s v="Hollingworth, James" u="1"/>
        <s v="Michael Schwartzkopff" u="1"/>
        <s v="EXTERNAL_Schneider, Magnus (50K until June) for Mai and June (FTE)  " u="1"/>
        <s v="Multifactor Autentication" u="1"/>
        <s v="To be assigned to AZT internal resources (India)" u="1"/>
        <s v="Hüttmann, Kay" u="1"/>
        <s v="107.000,00 [30.05.2018]" u="1"/>
        <s v="7.050,00 [30.11.2018]" u="1"/>
        <s v="Pratik Khairnar" u="1"/>
        <s v="29.900,00 [30.10.2018]" u="1"/>
        <s v="Peer Review AZ Lebanon" u="1"/>
        <s v="one-time fixed price rate - Consulting &amp; Project Oversight / Monitoring Architecture" u="1"/>
        <s v="Carlson, Matthew " u="1"/>
        <s v="R1801756 Anita Riabova, November 2018 Forecast" u="1"/>
        <s v="Özer, Ismail" u="1"/>
        <s v="M S, Arunlal" u="1"/>
        <s v="Resource 1" u="1"/>
        <s v="AGN meetin in Singapore und Bangkok" u="1"/>
        <s v="first call-off order (10 PD)" u="1"/>
        <s v="25.000,00 [30.09.2018]" u="1"/>
        <s v="42.000,00 [30.10.2018]" u="1"/>
        <s v="Security Arena" u="1"/>
        <s v="Reisekosten Permanseder September Brisbane" u="1"/>
        <s v="Moritz Wappner" u="1"/>
        <s v="Hasan Karim" u="1"/>
        <s v="Data Exchange (API evaluation)" u="1"/>
        <s v="one-time fixed price rate - AFM Services" u="1"/>
        <s v="Einmalige Festpreisrate - Projektmanagement Toolunterstützung M213 - 31.05.2020" u="1"/>
        <s v="Einmalige Festpreisrate &quot;Measure 75&quot; zahlbar zum 31.03.18" u="1"/>
        <s v="Qualys team (AVM)" u="1"/>
        <s v="Claus Stumpf" u="1"/>
        <s v="fixed price Rate -  February" u="1"/>
        <s v="Robert Born" u="1"/>
        <s v="29.900,00 [31.08.2018]" u="1"/>
        <s v="Sangale, Mike" u="1"/>
        <s v="Munich monthly work trip 22.05 – 24.05" u="1"/>
        <s v="DCSO (TDH für Deutschland)" u="1"/>
        <s v="Jonas Feit" u="1"/>
        <s v="Meda, Rakesh" u="1"/>
        <s v="Robert Geerts" u="1"/>
        <s v="Pawel Walczak" u="1"/>
        <s v="Michael Hanspach (Sec Arch.)" u="1"/>
        <s v="ISG" u="1"/>
        <s v="Butz, Tobias " u="1"/>
        <s v="NADOM at AZ Croatia" u="1"/>
        <s v="Security Arena@AZ Lebanon" u="1"/>
        <s v="IS KPI Generation &amp; Distribution Service - April 2019" u="1"/>
        <s v="Christian Krauß" u="1"/>
        <s v="Other Platform Topics - Mulla, Kuresha" u="1"/>
        <s v="Rafael Gasiniak" u="1"/>
        <s v="42.000,00 [31.08.2018]" u="1"/>
        <s v="5.500,00€ [31.01.2019]" u="1"/>
        <s v="CMDB Team" u="1"/>
        <s v="Maher Mrabet" u="1"/>
        <s v="Michael Hofmann" u="1"/>
        <s v="25.000,00€ [31.07.2019]" u="1"/>
        <s v="Swayamsidha Swain" u="1"/>
        <s v="TEAM. Martsynkivska, Nataliya | Önen, Orkun | Wagner, Andreas | Lenz, Christoph" u="1"/>
        <s v="Rabab Laarabi" u="1"/>
        <s v="SecurityArena@Allianz Austria (Elementar)" u="1"/>
        <s v="Heinrich Wiederkehr" u="1"/>
        <s v="Jacqueline Tyc" u="1"/>
        <s v="Budapest AGN 1.1 Rollout" u="1"/>
        <s v="Security Arena AZ Slovakia" u="1"/>
        <s v="Security Arena @ AZ Spain" u="1"/>
        <s v="Security Arena - AZ Italy" u="1"/>
        <s v="Bockholt, Bernhard" u="1"/>
        <s v="Advanced Threat Intelligence Arbeitskreis DCSO Berlin" u="1"/>
        <s v="Mai Elbardi" u="1"/>
        <s v="Kemp, Steve" u="1"/>
        <s v="Travel Expenses - Microsoft" u="1"/>
        <s v="5.500,00€ [31.05.2019]" u="1"/>
        <s v="Koesters, Stefan" u="1"/>
        <s v="Robert Wess" u="1"/>
        <s v="Thomas Teichmann" u="1"/>
        <s v="22.000,00€ [31.05.2019]" u="1"/>
        <s v="De Vera, Mark" u="1"/>
        <s v="Patil, Pritanjali " u="1"/>
        <s v="7.050,00 [30.04.2018]" u="1"/>
        <s v="Autobahn" u="1"/>
        <s v="Winterkorn, Alexander" u="1"/>
        <s v="Sabina Dudasu" u="1"/>
        <s v="David Bartolini" u="1"/>
        <s v="Butz, Tobias" u="1"/>
        <s v="Project Execution started and monitored" u="1"/>
        <s v="Prework (42,41PT * 1350€ + 104,29 PT * 1000€)" u="1"/>
        <s v="7.050,00 [30.05.2018]" u="1"/>
        <s v="51,966.60 [31.12.2018]" u="1"/>
        <s v="Travel Cost (Patrick Zeitz Barcelona)" u="1"/>
        <s v="Werner Reil" u="1"/>
        <s v="Kickoff Istanbul" u="1"/>
        <s v="Heinrich Schlotthauer" u="1"/>
        <s v="Munich 12.11. - 14.11." u="1"/>
        <s v="na" u="1"/>
        <s v="FMO Server Coverage E1 &amp; E2" u="1"/>
        <s v="Project Initiation and Project Planning completed" u="1"/>
        <s v="Erik Stuble" u="1"/>
        <s v="Service Now Robotics" u="1"/>
        <s v="7.050,00 [30.06.2018]" u="1"/>
        <s v="R1801805 Anita Riabova" u="1"/>
        <s v="Jung, Alexander" u="1"/>
        <s v="14.500,00€ [30.04.2019]" u="1"/>
        <s v="Reinhard Groß" u="1"/>
        <s v="Huber, Thomas" u="1"/>
        <s v="Cloud Cost" u="1"/>
        <s v="Sabin K" u="1"/>
        <s v="Business Trips Dirk Eulberg - Munich (26./27.06)" u="1"/>
        <s v="7.050,00 [31.07.2018]" u="1"/>
        <s v="Noaghea, Alin" u="1"/>
        <s v="Dirk Eulberg" u="1"/>
        <s v="one-time fixed price rate &quot;Information Security Dashboard for the Group CIO&quot;" u="1"/>
        <s v="Mahlo, Rainer" u="1"/>
        <s v="Andreas Schubitz" u="1"/>
        <s v="Pentesec" u="1"/>
        <s v="Fadi Nammour" u="1"/>
        <s v="Anita Riabova" u="1"/>
        <s v="Business Trips Peter Permanseder, Dehli " u="1"/>
        <s v="Ruset, Raluca" u="1"/>
        <s v="Travel Expenses R1801025" u="1"/>
        <s v="R1801582 Christian Schimanski, November 2018 Forecast" u="1"/>
        <s v="7.050,00 [31.08.2018]" u="1"/>
        <s v="Fix price correction " u="1"/>
        <s v="SecurityArena@Allianz Spain" u="1"/>
        <s v="Aathira Nandakumar " u="1"/>
        <s v="Daniel Molitor" u="1"/>
        <s v="Travel expenses - R1800341" u="1"/>
        <s v="7.050,00 [30.09.2018]" u="1"/>
        <s v="85.253,00 [30.11.2018]" u="1"/>
        <s v="Christian Wolf" u="1"/>
        <s v="SIEM onboarding Team Kindler, Drost, Jakuschev, Anacker" u="1"/>
        <s v="EXTERNAL_Borina, Frank" u="1"/>
        <s v="Ayferi Wolfertshofer" u="1"/>
        <s v="Travelcosts (Robert + Clemens)" u="1"/>
        <s v="Hofer, Walter" u="1"/>
        <s v="Dominik Beier" u="1"/>
        <s v="Gopal, Greeshma" u="1"/>
        <s v="Attar, Hanna" u="1"/>
        <s v="Manfred Kinner" u="1"/>
        <s v="Ptascheck, Undine " u="1"/>
        <s v="Stephan Müller, Victoria Meyr, Thomas Kühnlenz" u="1"/>
        <s v="ISO DACH Hamburg Februar 2018" u="1"/>
        <s v="Benno Peetz" u="1"/>
        <s v="Leonard von Sohlern" u="1"/>
        <s v="Sasidharan, Sinoop" u="1"/>
        <s v="Joachim Becker" u="1"/>
        <s v="Prag Mai 18" u="1"/>
        <s v="Anette Matzen" u="1"/>
        <s v="Lambden, Gary" u="1"/>
        <s v="M212: Festpreis März" u="1"/>
        <s v="Berlin DCSO M16 Juli 18" u="1"/>
        <s v="TRAVEL COST Guildford &amp; Bangkok (Volker, Bringewald)" u="1"/>
        <s v="85.253,00 [30.09.2018]" u="1"/>
        <s v="Schlueter, Christine" u="1"/>
        <s v="Travel Expenses - 9899083961" u="1"/>
        <s v="Sameer Yarlagadda" u="1"/>
        <s v="107.000,00 [30.06.2018]" u="1"/>
        <s v="Julia Stettner" u="1"/>
        <s v="Sanket Patel" u="1"/>
        <s v="Betz, Daniela || Kastner, Bastian || Schlotthauer, Heinrich" u="1"/>
        <s v="Aditya Kumar" u="1"/>
        <s v="Andreas Lucas" u="1"/>
        <s v="Natalia Semenova" u="1"/>
        <s v="Travel Expenses - Christian Seemüller / Frankfurt 05.03-08.03" u="1"/>
        <s v="Holder, Michael" u="1"/>
        <s v="Sallivan, Michelle" u="1"/>
        <s v="N.N. Second roll out " u="1"/>
        <s v="Mitja Ledowski" u="1"/>
        <s v="Lohmüller, Klaus" u="1"/>
        <s v="AMS Server" u="1"/>
        <s v="Munich 25.03. - 28.03.2019" u="1"/>
        <s v="Pferner, Rene" u="1"/>
        <s v="NADOM @ AZ Greece" u="1"/>
        <s v="14.500,00 [30.10.2018]" u="1"/>
        <s v="Himanshu Chauhan" u="1"/>
        <s v="Christian Seemüller" u="1"/>
        <s v="Isabel Lades" u="1"/>
        <s v="Thomas Bartels" u="1"/>
        <s v="Rainer Mahlo" u="1"/>
        <s v="Team Workshop AGN 1.1 - Expenses Herrmann - March" u="1"/>
        <s v="Prasanth Prabhakaran" u="1"/>
        <s v="Jurgen Ungherechts" u="1"/>
        <s v="Maximilian Klautke" u="1"/>
        <s v="Travel to Bratislava" u="1"/>
        <s v="Claudio Cangiotti" u="1"/>
        <s v="Vijayakumar Padmanabhan" u="1"/>
        <s v="KW10 MXP" u="1"/>
        <s v="Julien Reisdorffer" u="1"/>
        <s v="14.500,00 [30.04.2018]" u="1"/>
        <s v="Vasanthan Dhanasingh" u="1"/>
        <s v="fixed price Rate -  March " u="1"/>
        <s v="Weiler, Nir" u="1"/>
        <s v="Marina Hauptmann" u="1"/>
        <s v="Christian Schimanski" u="1"/>
        <s v="Viktor Mraz" u="1"/>
        <s v="Hartl, Anna" u="1"/>
        <s v="Onboarding Support Crypmaster Team" u="1"/>
        <s v="one-time fixed price rate &quot;M16-Heroes&quot;" u="1"/>
        <s v="Rifat Utanir" u="1"/>
        <s v="one-time fixed price rate - September" u="1"/>
        <s v="interne Buchung von Gastro aus 2018" u="1"/>
        <s v="Anja Zimmer" u="1"/>
        <s v="Nir Weiler" u="1"/>
        <s v="Arlt, Joachim" u="1"/>
        <s v="Tobias Kiesenbauer" u="1"/>
        <s v="AGN 1.1 - LatAm Pilots (Argentina)" u="1"/>
        <s v="14.500,00 [31.08.2018]" u="1"/>
        <s v="Moritz Feuchter" u="1"/>
        <s v="Foundations Team" u="1"/>
        <s v="Philipp Vüllers" u="1"/>
        <s v="Julie Foster" u="1"/>
        <s v="IC Consult II" u="1"/>
        <s v="Cobalt Strike" u="1"/>
        <s v="Markus Friesenegger" u="1"/>
        <s v="Ozgun Yalcin" u="1"/>
        <s v="Stefan Sojer" u="1"/>
        <s v="Lenz, Christoh " u="1"/>
        <s v="Messmer, Albert" u="1"/>
        <s v="Katja Apalkova" u="1"/>
        <s v="EXTERNAL_Misztela, Kristian" u="1"/>
        <s v="Edamana, Praveen" u="1"/>
        <s v="Einmalige Festpreisrate" u="1"/>
        <s v="Christian Hacker" u="1"/>
        <s v="Akhil Sharma" u="1"/>
        <s v="To be assigned to AZT external resource (UXPI+)" u="1"/>
        <s v="Erwin Hetke" u="1"/>
        <s v="25.666,00 [30.11.2018]" u="1"/>
        <s v="Leila (France OE)" u="1"/>
        <s v="Prework I (50.28125 PT a 1.000,00 EUR)" u="1"/>
        <s v="Gibson, Matt" u="1"/>
        <s v="Veit Edunjobi" u="1"/>
        <s v="M 75 Frankfurt " u="1"/>
        <s v="Sebastian Kircher" u="1"/>
        <s v="Florian Ullmann" u="1"/>
        <s v="Dembach Goo Informatik GmbH &amp; Co. KG Mike Liebsch, Holger Stridde, " u="1"/>
        <s v="Hermann Trabert" u="1"/>
        <s v="Tobias Roggenhofer" u="1"/>
        <s v="Munich 28.01. / 31.01. 2019" u="1"/>
        <s v="Axel Krueger" u="1"/>
        <s v="Reise 08.01.18 Frankfurt New Year alignment" u="1"/>
        <s v="M212: Festpreis Februar" u="1"/>
        <s v="Chen, Cheehwa" u="1"/>
        <s v="Krüger, Axel" u="1"/>
        <s v="Racz Balacz" u="1"/>
        <s v="Kieser, Luca" u="1"/>
        <s v="Glennie, Alex" u="1"/>
        <s v="Jonathan Allatt" u="1"/>
        <s v="Stuffel, Christian" u="1"/>
        <s v="Timo Handreka" u="1"/>
        <s v="Support from Illumio for PCE Upgrade" u="1"/>
        <s v="Restzahlung aus 2018, nicht in Rückstellung eingeflossen" u="1"/>
        <s v="Dgi (tbd)" u="1"/>
        <s v="TRAVEL COST Rotterdam (Robert Feser)" u="1"/>
        <s v="14.500,00€ [31.05.2019]" u="1"/>
        <s v="Reisekosten März 2018, Rene Pferner // M34 Security Awarenness @ AZ Europe" u="1"/>
        <s v="Metafinaz " u="1"/>
        <s v="Cyber Security Summit 2018" u="1"/>
        <s v="Alexander Wischnewski" u="1"/>
        <s v="Quinn, Graham" u="1"/>
        <s v="Onboarding Team" u="1"/>
        <s v="25.666,00 [30.09.2018]" u="1"/>
        <s v="Martinez, Maria" u="1"/>
        <s v="Lee, Alex" u="1"/>
        <s v="Christian Bormann" u="1"/>
        <s v="7.050,00€ [31.01.2019]" u="1"/>
        <s v="Tree Solution" u="1"/>
        <s v="Security Arena @ AZ Czech" u="1"/>
        <s v="TSY Workshop Bratislava" u="1"/>
        <s v="Krengel, Florian" u="1"/>
        <s v="M16 München 09.10.2018-11.10.2018" u="1"/>
        <s v="Hackel, Andreas" u="1"/>
        <s v="Munich 19.11. / 22.11." u="1"/>
        <s v="Platform team/Project team " u="1"/>
        <s v="Patrick Strijkers" u="1"/>
        <s v="Vidhwani, Varsha " u="1"/>
        <s v="Sören Ruttkowski" u="1"/>
        <s v="Beethu Dadu" u="1"/>
        <s v="Hussein Alani" u="1"/>
        <s v="Validation Phase completed" u="1"/>
        <s v="PAW-Server" u="1"/>
        <s v="61.505,00 [30.09.2018]" u="1"/>
        <s v="ServiceNow Engineer (N.N)" u="1"/>
        <s v="Kothegal, Prashanth" u="1"/>
        <s v="7.050,00€ [31.05.2019]" u="1"/>
        <s v="Security Expert / Buffer" u="1"/>
        <s v="TRAVEL: Jürgen U. North America" u="1"/>
        <s v="Ganesh, Sankar" u="1"/>
        <s v="Hartmut Demontreal" u="1"/>
        <s v="Varghese, Arun" u="1"/>
        <s v="M 229 - Forecast Leistungen Dezember 2020" u="1"/>
        <s v="David Koch" u="1"/>
        <s v="Zeihs, Volker" u="1"/>
        <s v="Travel Expenses Microsoft (Walczak, Semenova) August" u="1"/>
        <s v="Harrison-Smit, Giles" u="1"/>
        <s v="Flight Expenses Budapest (27./29.05) &amp; Bucharest (11./13.06)" u="1"/>
        <s v="Tobias Jentschke" u="1"/>
        <s v="Munich monthly work trip 26.03 - 29.03" u="1"/>
        <s v="Security Arena@AZ Turkey" u="1"/>
        <s v="Thomas Wolf" u="1"/>
        <s v="Munich monthly work trip 12.03 – 15.03" u="1"/>
        <s v="Quinn, Gram" u="1"/>
        <s v="M212: Festpreis April" u="1"/>
        <s v="Krichel, Tobias" u="1"/>
        <s v="Volker, Gereon " u="1"/>
        <s v="Computacenter (via Line) " u="1"/>
        <s v="TRAVEL COST Rotterdam (Wolfgang Elsner)" u="1"/>
        <s v="ITTP Onsite AZ France" u="1"/>
        <s v="Dudasu, Sabina | Ionescu, Bianca" u="1"/>
        <s v="Alex Hill" u="1"/>
        <s v="Himanshu, Chauhan" u="1"/>
        <s v="25.000,00 [30.06.2018]" u="1"/>
        <s v="Elsner, Wolfgang" u="1"/>
        <s v="Oana Moldovan" u="1"/>
        <s v="Memarian, Reza" u="1"/>
        <s v="Melanie Liebing" u="1"/>
        <s v="Minikkaran, Nishanth" u="1"/>
        <s v="Janis Jacobs " u="1"/>
        <s v="Jürgen Sterlike" u="1"/>
        <s v="29.900,00 [30.11.2018]" u="1"/>
        <s v="Andreas Hackel" u="1"/>
        <s v="TRAVEL COST US (Naveh, McGarry)" u="1"/>
        <s v="Security Arena - AZ Life US" u="1"/>
        <s v="Nabe, Kai" u="1"/>
        <s v="Kai Fritsch" u="1"/>
        <s v="SrLabs Team IV" u="1"/>
        <s v="Wiegel, Thomas" u="1"/>
        <s v="Fabian Neukamm" u="1"/>
        <s v="Haolin Jiang" u="1"/>
        <s v="Security Arena @ AZ Russia" u="1"/>
        <s v="Birgit Kaufmann" u="1"/>
        <s v="42.000,00 [30.11.2018]" u="1"/>
        <s v="one time fixed price rate - Prework ISO 27001 Cerftificate" u="1"/>
        <s v="SrLabs Team III" u="1"/>
        <s v="Kickoff Lissabon" u="1"/>
        <s v="Budgetübertrag 2019 ( Projekte 18 2007, 18 2008, 18 2012)" u="1"/>
        <s v="one-time fixed price rate   &quot;Compromissed Assessments&quot;" u="1"/>
        <s v="Kesav, Arun" u="1"/>
        <s v="HVS" u="1"/>
        <s v="Rakesh Meda" u="1"/>
        <s v="AGN Evo - Spain Pilots BCN" u="1"/>
        <s v="Chen, Cheehway" u="1"/>
        <s v="Estimated Travel Expeneses December - Microsoft" u="1"/>
        <s v="Estimated Travel Expeneses November - Microsoft" u="1"/>
        <s v="29.900,00 [30.09.2018]" u="1"/>
        <s v="Munich monthly work trip 07.05 – 09.05" u="1"/>
        <s v="Laura Krämer" u="1"/>
        <s v="Nataliya Martsynkivska" u="1"/>
        <s v="SRLabs _x000a_Phase 2 &amp; 3, Laufzeitverlängerung" u="1"/>
        <s v="Sasidharan, Sagish" u="1"/>
        <s v="IT Risikofaktor Mensch, IHK Augsburg" u="1"/>
        <s v="NADOM @ Benelux" u="1"/>
        <s v="42.000,00 [30.09.2018]" u="1"/>
        <s v="5.500,00€ [28.02.2019]" u="1"/>
        <s v="Helena Helgert" u="1"/>
        <s v="Travel expenses  Munich monthly work trip 22.05 – 24.05" u="1"/>
        <s v="Sule, Anil" u="1"/>
        <s v="Fandreyer, Willi " u="1"/>
        <s v="Alexander Hügerich" u="1"/>
        <s v="One time fixed price rate - Security Assesment / Red-Teaming Coaching Allsecur - 1 PD in May" u="1"/>
        <s v="Muhamed Jaganjac" u="1"/>
        <s v="AGN 1.1 - Kick Off Barcelona" u="1"/>
        <s v="Karolin Oetzinger" u="1"/>
        <s v="Estimated Travel Expenses December - Microsoft" u="1"/>
        <s v="Estimated Travel Expenses November - Microsoft" u="1"/>
        <s v="Jonas Koenig (CSD)" u="1"/>
        <s v="Mohamed Bouchtita" u="1"/>
        <s v="Hanna Sutton" u="1"/>
        <s v="Petrov Andrey" u="1"/>
        <s v="Maximilian Uher" u="1"/>
        <s v="25.000,00€ [31.01.2019]" u="1"/>
        <s v="Pikuli, Albi" u="1"/>
        <s v="Mauro Bassani" u="1"/>
        <s v="ISO-DACH Tagung" u="1"/>
        <s v="Travel Expenses - 9899083959" u="1"/>
        <s v="Sebastian Fohler, Andreas Sedlmeier" u="1"/>
        <s v="N.N Technical Support India" u="1"/>
        <s v="Heiko Nonnenmacher" u="1"/>
        <s v="Legassick, Adrian" u="1"/>
        <s v="Lica, Elvis" u="1"/>
        <s v="Florian Abeln" u="1"/>
        <s v="Travel expenses Munich monthly work trip 04.06 – 06.06" u="1"/>
        <s v="Paul Springer" u="1"/>
        <s v="Başar Özpulat" u="1"/>
        <s v="Daniel Hesse" u="1"/>
        <s v="Senthamilselvan, Kabilan" u="1"/>
        <s v="Benjamin Neuner" u="1"/>
        <s v="Markgraf, Christian" u="1"/>
        <s v="NN for contract consolidation" u="1"/>
        <s v="Nadja Dubois" u="1"/>
        <s v="Stephan, Bjoern" u="1"/>
        <s v="Rudrani Djwalapersad" u="1"/>
        <s v="Business Trips Dirk Eulenberg - MUC Mannheim (08.05/09.05)" u="1"/>
        <s v="Petra Zaunberger" u="1"/>
        <s v="Begleitung der Pilotmigration Marokko" u="1"/>
        <s v="Kickoff Warschau" u="1"/>
        <s v="SecurityArena@AZSlovenska" u="1"/>
        <s v="Jeslin John" u="1"/>
        <s v="Travel Cost (Cheehway chen)" u="1"/>
        <s v="one-time fixed price rate - Lookout " u="1"/>
        <s v="Resource tbd" u="1"/>
        <s v="Holabird, Christopher " u="1"/>
        <s v="Sutton, Hanna" u="1"/>
        <s v="Sanktjohanser, Guenter" u="1"/>
        <s v="Travel Expenses February and March, Dirk Eulberg" u="1"/>
        <s v="TRAVEL Cost AZ UK Workshop (R. Feser)" u="1"/>
        <s v="Stefanie Adelt" u="1"/>
        <s v="Yellai, Aditya" u="1"/>
        <s v="Sebastian Fohler" u="1"/>
        <s v="AGN 1.1 - LatAm Pilots (Colombia)" u="1"/>
        <s v="Travel Expenses - 9899090611" u="1"/>
        <s v="Maximilian Häckl" u="1"/>
        <s v="TRAVEL COST Rotterdam (Saskia Günther)" u="1"/>
        <s v="Holabird, Christopher" u="1"/>
        <s v="Benjamin Hughes" u="1"/>
        <s v="TRAVEL Cost Laos/Thailand (Tze Loong, Bernado DXC)" u="1"/>
        <s v="Heinze, Alexander" u="1"/>
        <s v="Implementation Phase completed" u="1"/>
        <s v="R1801629 Rene Pferner, November 2018 Forecast" u="1"/>
        <s v="R1801718 Rene Pferner, Dezember 2018 Forecast" u="1"/>
        <s v="Paul Albrecht" u="1"/>
        <s v="Michael Morlock " u="1"/>
        <s v="Sugathan, Sreejith" u="1"/>
        <s v="Armin Anzenbacher" u="1"/>
        <s v="Popovici, Daniel" u="1"/>
        <s v="KW41 MUC" u="1"/>
        <s v="Anna Koitzsch" u="1"/>
        <s v="Schurm, Martin" u="1"/>
        <s v="85.253,00 [31.12.2018]" u="1"/>
        <s v="one time fixe price (M266 - Steering Conscept for IS Group Service) due 31.03.2021" u="1"/>
        <s v="Vasileios Mitrousis" u="1"/>
        <s v="one-time fixed price rate - prework" u="1"/>
        <s v="Daniel Reis" u="1"/>
        <s v="Francis, Rose" u="1"/>
        <s v="Holzinger, Thorsten" u="1"/>
        <s v="Munich 08.10 - 11.10" u="1"/>
        <s v="Ganeshv, Sankar" u="1"/>
        <s v="Barcelona Pilot Tests (Authentication Closing)" u="1"/>
        <s v="Thomas Kleipaß" u="1"/>
        <s v="Ismail Kayali" u="1"/>
        <s v="Kai Schmidt" u="1"/>
        <s v="Gerds, Thorsten" u="1"/>
        <s v="Hertin, Felix" u="1"/>
        <s v="Security Arena - AZ Lebanon" u="1"/>
        <s v="Sarah Goranson" u="1"/>
        <s v="Elena Jakuschev" u="1"/>
        <s v="Patrick Burkard" u="1"/>
        <s v="known_sense" u="1"/>
        <s v="Travel Expenses - 9899090612" u="1"/>
        <s v="TRAVEL COST Indonesia (Pipat Noiniworm) " u="1"/>
        <s v="Krengel, Florian || Özer, Ismail" u="1"/>
        <s v="Password Mgmt " u="1"/>
        <s v="Chandran, Arun" u="1"/>
        <s v="Axel Hinz" u="1"/>
        <s v="Fritsch, Kai" u="1"/>
        <s v="Travel Expenses - 9899077495" u="1"/>
        <s v="Jeslin Thomas John" u="1"/>
        <s v="IC Consult Resources (Georg Binder + additional resources)" u="1"/>
        <s v="Travel Expenses 9899090610" u="1"/>
        <s v="Anzahlung Seminar AAM 2019" u="1"/>
        <s v="Munich 22.04. - 25.04.2019" u="1"/>
        <s v="Read, Dan" u="1"/>
        <s v="Albert Messmer" u="1"/>
        <s v="Junaid Shaikh" u="1"/>
        <s v="one-time fixed price rate Penetration Test: Penetration test Execution" u="1"/>
        <s v="Munich 11.03.2019 - 15.03.2019" u="1"/>
        <s v="PKI Ops Training " u="1"/>
        <s v="Service Creation IAM integration " u="1"/>
        <s v="Jana Buhmann" u="1"/>
        <s v="one-time fixed price rate Penetration Test: Setting up of a test environment" u="1"/>
        <s v="Arun Varghese" u="1"/>
        <s v="Kurup, Rakesh" u="1"/>
        <s v="14.500,00 [30.11.2018]" u="1"/>
        <s v="Munich 02.07 – 06.07 Riabova Anita" u="1"/>
        <s v="Florian Gattermeier" u="1"/>
        <s v="Heindörfer, Lukas HY2" u="1"/>
        <s v="Christian Hinkelmann" u="1"/>
        <s v="14.500,00 [30.05.2018]" u="1"/>
        <s v="Dominik Sigl" u="1"/>
        <s v="Bosatelli, Fabio" u="1"/>
        <s v="Daniel Müller" u="1"/>
        <s v="Nora von Schenckendorff" u="1"/>
        <s v="Security Arena @ Allianz Hungary" u="1"/>
        <s v="one-time fixed price Rate  1/2 March" u="1"/>
        <s v="Foster, Julie" u="1"/>
        <s v="Popovici, Christian" u="1"/>
        <s v="Alexander Bossert" u="1"/>
        <s v="Wildgruber, Johann" u="1"/>
        <s v="Travel Expenses &quot;M16-Heroes&quot;" u="1"/>
        <s v="Emil Novakov" u="1"/>
        <s v="Alexandra Loidl" u="1"/>
        <s v="Aravindhakshan, Rijil" u="1"/>
        <s v="Security Awareness Konferenz" u="1"/>
        <s v="Messmer, Albert || Hartl, Anna || Lenz, Christoh" u="1"/>
        <s v="Marco Barth" u="1"/>
        <s v="14.500,00 [30.09.2018]" u="1"/>
        <s v="AD Workshop Czech Republic" u="1"/>
        <s v="one-time fixed price rate - January" u="1"/>
        <s v="Meilenstein 4: Ergebnis" u="1"/>
        <s v="Ruben Lihet" u="1"/>
        <s v="Festpreisrate Februar (30.000,00 €)" u="1"/>
        <s v="25.000,00€ [28.02.2019]" u="1"/>
        <s v="Lee, Tze Loong" u="1"/>
        <s v="Dzarasov, Alan" u="1"/>
        <s v="Kobilatzki, Hans" u="1"/>
        <s v="Varghese, Jithin" u="1"/>
        <s v="Security Arena - AZ Colombia" u="1"/>
        <s v="AGN Evo - Spain Pilots Madrid" u="1"/>
        <s v="Utanir, Rifat" u="1"/>
        <s v="Juliane Urbach" u="1"/>
        <s v="TBD" u="1"/>
        <s v="Ninan, Akil Mathew" u="1"/>
        <s v="25.666,00 [31.12.2018]" u="1"/>
        <s v="Quest Workshop" u="1"/>
        <s v="Tom Warda" u="1"/>
        <s v="Peter Philipp" u="1"/>
        <s v="Gouda, Lavakumar" u="1"/>
        <s v="Martin Langhorst" u="1"/>
        <s v="Munich 26.09. - 28.09" u="1"/>
        <s v="Travel Expenses - 9899077497" u="1"/>
        <s v="Marcel Kragt" u="1"/>
        <s v="Koch, Corinna" u="1"/>
        <s v="21.000,00€ [28.02.2019]" u="1"/>
        <s v="KW14 MUC" u="1"/>
        <s v="KW24 MUC" u="1"/>
        <s v="14.500,00€ [31.07.2019]" u="1"/>
        <s v="one-time fixed price rate  - efforts 16.03 - 30.03 (Testing&amp;Monitoring)" u="1"/>
        <s v="Baburaj, Binoj" u="1"/>
        <s v="KW34 MUC" u="1"/>
        <s v="Sumin, Remla" u="1"/>
        <s v="Munich monthly work trip" u="1"/>
        <s v="Patel, Sanket" u="1"/>
        <s v="R1802113 Anita Riabova 12.12.-21.12.18" u="1"/>
        <s v="Travel Expenses - 9899076817" u="1"/>
        <s v="Schnier, Markus " u="1"/>
        <s v="Travel Expense January Wiesbeck" u="1"/>
        <s v="Travel Expense October Wiesbeck" u="1"/>
        <s v="Business Trips Peter Charwat - Frankfurt (22./23.05.)" u="1"/>
        <s v="Simon Aigner" u="1"/>
        <s v="Michael Höfner" u="1"/>
        <s v="Non-Labor Licence Costs" u="1"/>
        <s v="TRAVEL COST Minneapolis (Gereon Volker)" u="1"/>
        <s v="Christine Schlüter" u="1"/>
        <s v="Travel Expenses Dirk Eulberg, MUC 11.09/12.09" u="1"/>
        <s v="Steinberger, Joachim" u="1"/>
        <s v="Jan General" u="1"/>
        <s v="Balzer, Stefan " u="1"/>
        <s v="7.050,00€ [28.02.2019]" u="1"/>
        <s v="NADOM@Slovakia" u="1"/>
        <s v="Munich monthly work trip 19.02 – 22.02" u="1"/>
        <s v="Eduard Bojarski" u="1"/>
        <s v="NN for phishing concept" u="1"/>
        <s v="Accenture GmbH" u="1"/>
        <s v="Jerome Herveau" u="1"/>
        <s v="Peter Charwat" u="1"/>
        <s v="Sgoff, Oliver" u="1"/>
        <s v="Microsoft Team" u="1"/>
        <s v="Marin, Luca" u="1"/>
        <s v="AZ Internal Budget | Gerhard Schneider" u="1"/>
        <s v="Travel Expenses Jana Buhmann - AD Workshop 02.05-03.05 Czech Republic" u="1"/>
        <s v="Alexander Jung" u="1"/>
        <s v="Machens, Peter" u="1"/>
        <s v="NADOM@ AZ Austria" u="1"/>
        <s v="Steinlechner, Holger" u="1"/>
        <s v="one-time fixed price rate Penetration test: Document test findings" u="1"/>
        <s v="Thomas, John" u="1"/>
        <s v="John, Jeslin" u="1"/>
        <s v="Tscherter, Lucas" u="1"/>
        <s v="Wege, Philip || Martelli, Maxime" u="1"/>
        <s v="Human Firewall – Development of a Crisis Management train the trainer program" u="1"/>
        <s v="David Gundelbacher" u="1"/>
        <s v="Wege, Philip" u="1"/>
        <s v="Benoy Cheru" u="1"/>
        <s v="N.N" u="1"/>
        <s v="KW45 MUC" u="1"/>
        <s v="Stefan Bauer" u="1"/>
        <s v="AGN Evo - Spain Pilots Sabadell" u="1"/>
        <s v="Cynet Israel" u="1"/>
        <s v="ISCG Rotterdam" u="1"/>
        <s v="Martin Aurich" u="1"/>
        <s v="Sivakumar Meegada" u="1"/>
        <s v="Lobna Magdy" u="1"/>
        <s v="Martelli, Maxime" u="1"/>
        <s v="Munich monthly work trip 1" u="1"/>
        <s v="Philipp Ginolas" u="1"/>
        <s v="Megan (AZ Tech UK Travel)" u="1"/>
        <s v="Parikshit Khopade" u="1"/>
      </sharedItems>
    </cacheField>
    <cacheField name="Provider" numFmtId="0">
      <sharedItems containsBlank="1" containsMixedTypes="1" containsNumber="1" containsInteger="1" minValue="0" maxValue="0" count="11">
        <s v="AZ Technology"/>
        <m/>
        <s v="Metafinanz"/>
        <s v="other"/>
        <s v="NCC Group GmbH"/>
        <s v="Osborne Clark"/>
        <s v="Virtual Clarity Ltd"/>
        <s v="Softwaregilde"/>
        <s v="Horvath &amp; Partner"/>
        <s v="Ernst &amp; Young"/>
        <n v="0" u="1"/>
      </sharedItems>
    </cacheField>
    <cacheField name="Contract" numFmtId="0">
      <sharedItems containsBlank="1" containsMixedTypes="1" containsNumber="1" containsInteger="1" minValue="0" maxValue="2410164371" count="148">
        <s v="CNTR0010544"/>
        <s v="CNTR0010615"/>
        <s v="CNTR0010616"/>
        <s v="CNTR0010576"/>
        <s v="CNTR0010334"/>
        <s v="CNTR0010562"/>
        <s v="CNTR0010336"/>
        <s v="CNTR0010335"/>
        <s v="CNTR0010338"/>
        <s v="CNTR0010333"/>
        <s v="CNTR0010337"/>
        <s v="CNTR0010325"/>
        <s v="CNTR0010327"/>
        <s v="CNTR0010332"/>
        <s v="CNTR0010329"/>
        <s v="CNTR0010709"/>
        <m/>
        <s v="OAM291"/>
        <s v="OAM302"/>
        <s v="CNTR0010589"/>
        <s v="OAM288"/>
        <s v="OAM301"/>
        <s v="OAM299"/>
        <s v="CNTR0010564"/>
        <s v="CNTR0010563"/>
        <s v="21 1068"/>
        <s v="21 1079"/>
        <s v="21 1037"/>
        <s v="21 1040"/>
        <s v="21 0427"/>
        <s v="21 1133"/>
        <s v="21 1063"/>
        <s v="21 1059"/>
        <s v="21 0993"/>
        <n v="0"/>
        <n v="2410164170"/>
        <s v="TID0001510089"/>
        <n v="2410164371"/>
        <s v="2410159840"/>
        <n v="2410160374"/>
        <n v="2410162165"/>
        <n v="2410062478" u="1"/>
        <n v="2410069322" u="1"/>
        <n v="2410107608" u="1"/>
        <n v="2410149250" u="1"/>
        <n v="2410085402" u="1"/>
        <n v="2410066873" u="1"/>
        <n v="2410072994" u="1"/>
        <n v="2410065009" u="1"/>
        <n v="2410107626" u="1"/>
        <n v="2410068055" u="1"/>
        <n v="2410125570" u="1"/>
        <n v="1186927378" u="1"/>
        <n v="2410085650" u="1"/>
        <n v="2410065417" u="1"/>
        <n v="2410104174" u="1"/>
        <n v="2410037039" u="1"/>
        <n v="2410130981" u="1"/>
        <n v="2410059452" u="1"/>
        <n v="2410062573" u="1"/>
        <n v="2410088640" u="1"/>
        <n v="2410113170" u="1"/>
        <n v="2410118941" u="1"/>
        <n v="2410069315" u="1"/>
        <n v="2410113676" u="1"/>
        <n v="2410090351" u="1"/>
        <n v="2410066820" u="1"/>
        <n v="2410047379" u="1"/>
        <n v="2410114600" u="1"/>
        <n v="2410064044" u="1"/>
        <n v="2410107711" u="1"/>
        <n v="2410031736" u="1"/>
        <n v="2410062484" u="1"/>
        <n v="2410089228" u="1"/>
        <n v="2410107849" u="1"/>
        <n v="2410070349" u="1"/>
        <n v="2410101470" u="1"/>
        <n v="2410034295" u="1"/>
        <n v="2410071118" u="1"/>
        <n v="2410106335" u="1"/>
        <n v="2410094042" u="1"/>
        <n v="2410063059" u="1"/>
        <n v="2410042482" u="1"/>
        <n v="2410051580" u="1"/>
        <n v="2410105464" u="1"/>
        <n v="2410107489" u="1"/>
        <n v="2410115285" u="1"/>
        <n v="2410090704" u="1"/>
        <n v="2410063702" u="1"/>
        <n v="2410044244" u="1"/>
        <n v="2410106669" u="1"/>
        <n v="2410108322" u="1"/>
        <n v="2410148449" u="1"/>
        <n v="2410111322" u="1"/>
        <n v="2410063044" u="1"/>
        <n v="2410105242" u="1"/>
        <n v="2410093884" u="1"/>
        <n v="2410114690" u="1"/>
        <n v="2410037040" u="1"/>
        <n v="2410031734" u="1"/>
        <n v="2410035526" u="1"/>
        <n v="2410107170" u="1"/>
        <n v="2410127816" u="1"/>
        <n v="2410063945" u="1"/>
        <n v="2410033220" u="1"/>
        <n v="2410032939" u="1"/>
        <n v="2410148950" u="1"/>
        <n v="2410074834" u="1"/>
        <n v="2410065197" u="1"/>
        <n v="2410059237" u="1"/>
        <n v="2410065008" u="1"/>
        <n v="2410071106" u="1"/>
        <n v="2410072758" u="1"/>
        <n v="2410054648" u="1"/>
        <n v="2410069196" u="1"/>
        <n v="2410104361" u="1"/>
        <n v="2410059995" u="1"/>
        <n v="2410109387" u="1"/>
        <n v="2410060437" u="1"/>
        <n v="2410031737" u="1"/>
        <n v="2410063833" u="1"/>
        <n v="2410148769" u="1"/>
        <n v="2410111269" u="1"/>
        <n v="2410034434" u="1"/>
        <n v="2410042391" u="1"/>
        <n v="2410068039" u="1"/>
        <n v="2410068246" u="1"/>
        <n v="2410127040" u="1"/>
        <n v="2410106440" u="1"/>
        <n v="2410112515" u="1"/>
        <n v="2410109257" u="1"/>
        <n v="2410104553" u="1"/>
        <n v="2410086231" u="1"/>
        <n v="2410068448" u="1"/>
        <n v="2410060067" u="1"/>
        <n v="2410057830" u="1"/>
        <n v="2410071724" u="1"/>
        <n v="2410061112" u="1"/>
        <n v="2410108966" u="1"/>
        <n v="2410031735" u="1"/>
        <n v="2410090529" u="1"/>
        <n v="2410107171" u="1"/>
        <n v="2410034294" u="1"/>
        <n v="2410104446" u="1"/>
        <n v="2410070394" u="1"/>
        <n v="2410114411" u="1"/>
        <n v="2410106334" u="1"/>
        <n v="2410153930" u="1"/>
      </sharedItems>
    </cacheField>
    <cacheField name="Start" numFmtId="14">
      <sharedItems containsDate="1" containsBlank="1" containsMixedTypes="1" minDate="1899-12-30T00:00:00" maxDate="2021-08-10T00:00:00"/>
    </cacheField>
    <cacheField name="End" numFmtId="14">
      <sharedItems containsDate="1" containsBlank="1" containsMixedTypes="1" minDate="1899-12-30T00:00:00" maxDate="2022-01-01T00:00:00"/>
    </cacheField>
    <cacheField name="T&amp;M/Fix" numFmtId="0">
      <sharedItems containsBlank="1"/>
    </cacheField>
    <cacheField name="Daily Rate" numFmtId="165">
      <sharedItems containsString="0" containsBlank="1" containsNumber="1" minValue="0" maxValue="249495.4"/>
    </cacheField>
    <cacheField name="PD1" numFmtId="0">
      <sharedItems containsString="0" containsBlank="1" containsNumber="1" minValue="0" maxValue="277.19891052631579"/>
    </cacheField>
    <cacheField name="EUR1" numFmtId="0">
      <sharedItems containsString="0" containsBlank="1" containsNumber="1" minValue="0" maxValue="1506540.2616096493"/>
    </cacheField>
    <cacheField name="PD2" numFmtId="0">
      <sharedItems containsString="0" containsBlank="1" containsNumber="1" minValue="0" maxValue="300.11721085224036"/>
    </cacheField>
    <cacheField name="EUR2" numFmtId="0">
      <sharedItems containsString="0" containsBlank="1" containsNumber="1" minValue="0" maxValue="1528170.6292483201"/>
    </cacheField>
    <cacheField name="PD3" numFmtId="0">
      <sharedItems containsString="0" containsBlank="1" containsNumber="1" minValue="0" maxValue="170.38851206194909"/>
    </cacheField>
    <cacheField name="EUR3" numFmtId="0">
      <sharedItems containsString="0" containsBlank="1" containsNumber="1" minValue="0" maxValue="145320.45134626314"/>
    </cacheField>
    <cacheField name="PD4" numFmtId="0">
      <sharedItems containsString="0" containsBlank="1" containsNumber="1" containsInteger="1" minValue="0" maxValue="0"/>
    </cacheField>
    <cacheField name="EUR4" numFmtId="0">
      <sharedItems containsString="0" containsBlank="1" containsNumber="1" containsInteger="1" minValue="0" maxValue="0"/>
    </cacheField>
    <cacheField name="PD5" numFmtId="0">
      <sharedItems containsString="0" containsBlank="1" containsNumber="1" containsInteger="1" minValue="0" maxValue="0"/>
    </cacheField>
    <cacheField name="EUR5" numFmtId="0">
      <sharedItems containsString="0" containsBlank="1" containsNumber="1" containsInteger="1" minValue="0" maxValue="0"/>
    </cacheField>
    <cacheField name="PD6" numFmtId="0">
      <sharedItems containsString="0" containsBlank="1" containsNumber="1" containsInteger="1" minValue="0" maxValue="0"/>
    </cacheField>
    <cacheField name="EUR6" numFmtId="0">
      <sharedItems containsString="0" containsBlank="1" containsNumber="1" containsInteger="1" minValue="0" maxValue="0"/>
    </cacheField>
    <cacheField name="PD Total" numFmtId="0">
      <sharedItems containsString="0" containsBlank="1" containsNumber="1" minValue="0" maxValue="747.70463344050518"/>
    </cacheField>
    <cacheField name="EUR Total" numFmtId="0">
      <sharedItems containsString="0" containsBlank="1" containsNumber="1" minValue="0" maxValue="3180031.34220423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infeld, Julian (Allianz SE, externer Mitarbeiter)" refreshedDate="44460.504599884262" createdVersion="6" refreshedVersion="6" minRefreshableVersion="3" recordCount="1023" xr:uid="{EDBD2A56-D423-473F-9E98-A838CB1C825F}">
  <cacheSource type="worksheet">
    <worksheetSource ref="A1:M1024" sheet=".xlsx]Input Resources Meta. T&amp;M" r:id="rId2"/>
  </cacheSource>
  <cacheFields count="13">
    <cacheField name="Projektnummer" numFmtId="49">
      <sharedItems/>
    </cacheField>
    <cacheField name="Measure " numFmtId="0">
      <sharedItems/>
    </cacheField>
    <cacheField name="Titel Intern" numFmtId="49">
      <sharedItems/>
    </cacheField>
    <cacheField name="Start geplant " numFmtId="14">
      <sharedItems containsSemiMixedTypes="0" containsNonDate="0" containsDate="1" containsString="0" minDate="2021-01-01T00:00:00" maxDate="2021-07-02T00:00:00"/>
    </cacheField>
    <cacheField name="Ende geplant" numFmtId="14">
      <sharedItems containsSemiMixedTypes="0" containsNonDate="0" containsDate="1" containsString="0" minDate="2021-12-31T00:00:00" maxDate="2022-01-01T00:00:00"/>
    </cacheField>
    <cacheField name="Datum" numFmtId="14">
      <sharedItems containsSemiMixedTypes="0" containsNonDate="0" containsDate="1" containsString="0" minDate="2021-07-01T00:00:00" maxDate="2021-09-16T00:00:00"/>
    </cacheField>
    <cacheField name="Monat" numFmtId="0">
      <sharedItems containsSemiMixedTypes="0" containsString="0" containsNumber="1" containsInteger="1" minValue="7" maxValue="9"/>
    </cacheField>
    <cacheField name="Besitzer" numFmtId="0">
      <sharedItems count="41">
        <s v="Julian Steinfeld"/>
        <s v="Manuel Hahn"/>
        <s v="Matthias Müller"/>
        <s v="Akhil Sharma"/>
        <s v="Tejpal Singh Dhillon"/>
        <s v="Timothy Drost"/>
        <s v="Michael Habel"/>
        <s v="Maximilian Schellenberger"/>
        <s v="Rasa Rintallo"/>
        <s v="Gerhard Günther"/>
        <s v="Sona Latifyan"/>
        <s v="Stefan Köstenbauer"/>
        <s v="Victor Peters"/>
        <s v="Jade Poteat"/>
        <s v="Thomas Thuspaß"/>
        <s v="Marc Bochtler"/>
        <s v="Thorsten Deckers"/>
        <s v="Robert Reti"/>
        <s v="Yury Nikulin"/>
        <s v="Jonathan Reynolds"/>
        <s v="Julia Netesa"/>
        <s v="Samuel Hurst"/>
        <s v="Frank Markussen"/>
        <s v="Anette Hettenkofer"/>
        <s v="Kris Harms"/>
        <s v="Sanat Gautam"/>
        <s v="George Dietrichsbruckner"/>
        <s v="Nadine Butzhammer"/>
        <s v="Daniel Wörner"/>
        <s v="Laura Angermeyer" u="1"/>
        <s v="Leonard von Sohlern" u="1"/>
        <s v="William Dadia" u="1"/>
        <s v="Tim Landes" u="1"/>
        <s v="Tim Raffler" u="1"/>
        <s v="Anton Fillmann" u="1"/>
        <s v="Dmitrijs Hotcenko" u="1"/>
        <s v="Robert Hitchen" u="1"/>
        <s v="Benjamin Neuner" u="1"/>
        <s v="Till Teichmann" u="1"/>
        <s v="Iwan Sekarev" u="1"/>
        <s v="Achim Pilz" u="1"/>
      </sharedItems>
    </cacheField>
    <cacheField name="Lieferant " numFmtId="49">
      <sharedItems/>
    </cacheField>
    <cacheField name="Dauer" numFmtId="2">
      <sharedItems containsSemiMixedTypes="0" containsString="0" containsNumber="1" minValue="0.25" maxValue="24"/>
    </cacheField>
    <cacheField name="Dauer in PT" numFmtId="2">
      <sharedItems containsSemiMixedTypes="0" containsString="0" containsNumber="1" minValue="3.125E-2" maxValue="3"/>
    </cacheField>
    <cacheField name="VK" numFmtId="44">
      <sharedItems containsString="0" containsBlank="1" containsNumber="1" containsInteger="1" minValue="820" maxValue="1570"/>
    </cacheField>
    <cacheField name="Gesamt IST" numFmtId="44">
      <sharedItems containsSemiMixedTypes="0" containsString="0" containsNumber="1" minValue="0" maxValue="24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">
  <r>
    <n v="1"/>
    <x v="0"/>
    <x v="0"/>
    <x v="0"/>
    <x v="0"/>
    <x v="0"/>
    <d v="2021-07-01T00:00:00"/>
    <d v="2021-12-31T00:00:00"/>
    <s v="T&amp;M"/>
    <n v="1513.8962400169999"/>
    <n v="0"/>
    <n v="0"/>
    <n v="0"/>
    <n v="0"/>
    <n v="0"/>
    <n v="0"/>
    <m/>
    <m/>
    <m/>
    <m/>
    <m/>
    <m/>
    <n v="0"/>
    <n v="0"/>
  </r>
  <r>
    <n v="2"/>
    <x v="0"/>
    <x v="0"/>
    <x v="1"/>
    <x v="0"/>
    <x v="0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3"/>
    <x v="0"/>
    <x v="0"/>
    <x v="2"/>
    <x v="0"/>
    <x v="0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4"/>
    <x v="0"/>
    <x v="0"/>
    <x v="3"/>
    <x v="0"/>
    <x v="0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5"/>
    <x v="0"/>
    <x v="0"/>
    <x v="4"/>
    <x v="0"/>
    <x v="0"/>
    <d v="2021-07-01T00:00:00"/>
    <d v="2021-12-31T00:00:00"/>
    <s v="T&amp;M"/>
    <n v="1310.3800000000001"/>
    <n v="0"/>
    <n v="0"/>
    <n v="0"/>
    <n v="0"/>
    <n v="0"/>
    <n v="0"/>
    <m/>
    <m/>
    <m/>
    <m/>
    <m/>
    <m/>
    <n v="0"/>
    <n v="0"/>
  </r>
  <r>
    <n v="6"/>
    <x v="0"/>
    <x v="0"/>
    <x v="5"/>
    <x v="0"/>
    <x v="0"/>
    <d v="2021-07-01T00:00:00"/>
    <d v="2021-12-31T00:00:00"/>
    <s v="T&amp;M"/>
    <n v="1310.3800000000001"/>
    <n v="0"/>
    <n v="0"/>
    <n v="0"/>
    <n v="0"/>
    <n v="2.41140679879119"/>
    <n v="3159.8592410000001"/>
    <m/>
    <m/>
    <m/>
    <m/>
    <m/>
    <m/>
    <n v="2.41140679879119"/>
    <n v="3159.8592410000001"/>
  </r>
  <r>
    <n v="7"/>
    <x v="0"/>
    <x v="0"/>
    <x v="6"/>
    <x v="0"/>
    <x v="0"/>
    <d v="2021-07-01T00:00:00"/>
    <d v="2021-12-31T00:00:00"/>
    <s v="T&amp;M"/>
    <n v="1310.3800000000001"/>
    <n v="0"/>
    <n v="0"/>
    <n v="0"/>
    <n v="0"/>
    <n v="0"/>
    <n v="0"/>
    <m/>
    <m/>
    <m/>
    <m/>
    <m/>
    <m/>
    <n v="0"/>
    <n v="0"/>
  </r>
  <r>
    <n v="8"/>
    <x v="0"/>
    <x v="0"/>
    <x v="7"/>
    <x v="0"/>
    <x v="0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9"/>
    <x v="0"/>
    <x v="0"/>
    <x v="8"/>
    <x v="0"/>
    <x v="0"/>
    <d v="2021-07-01T00:00:00"/>
    <d v="2021-12-31T00:00:00"/>
    <s v="T&amp;M"/>
    <n v="1346.4013273110399"/>
    <n v="0"/>
    <n v="0"/>
    <n v="0"/>
    <n v="0"/>
    <n v="0"/>
    <n v="0"/>
    <m/>
    <m/>
    <m/>
    <m/>
    <m/>
    <m/>
    <n v="0"/>
    <n v="0"/>
  </r>
  <r>
    <n v="10"/>
    <x v="0"/>
    <x v="0"/>
    <x v="9"/>
    <x v="0"/>
    <x v="0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1"/>
    <x v="0"/>
    <x v="0"/>
    <x v="10"/>
    <x v="0"/>
    <x v="0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12"/>
    <x v="0"/>
    <x v="0"/>
    <x v="11"/>
    <x v="0"/>
    <x v="0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3"/>
    <x v="0"/>
    <x v="0"/>
    <x v="12"/>
    <x v="0"/>
    <x v="0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4"/>
    <x v="0"/>
    <x v="0"/>
    <x v="13"/>
    <x v="0"/>
    <x v="0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5"/>
    <x v="0"/>
    <x v="0"/>
    <x v="14"/>
    <x v="0"/>
    <x v="0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6"/>
    <x v="0"/>
    <x v="1"/>
    <x v="15"/>
    <x v="0"/>
    <x v="1"/>
    <d v="2021-07-01T00:00:00"/>
    <d v="2021-12-31T00:00:00"/>
    <s v="T&amp;M"/>
    <n v="1346.4013273110399"/>
    <n v="0"/>
    <n v="0"/>
    <n v="0"/>
    <n v="0"/>
    <n v="0"/>
    <n v="0"/>
    <m/>
    <m/>
    <m/>
    <m/>
    <m/>
    <m/>
    <n v="0"/>
    <n v="0"/>
  </r>
  <r>
    <n v="17"/>
    <x v="0"/>
    <x v="1"/>
    <x v="16"/>
    <x v="0"/>
    <x v="1"/>
    <d v="2021-07-01T00:00:00"/>
    <d v="2021-12-31T00:00:00"/>
    <s v="T&amp;M"/>
    <n v="1346.4013273110399"/>
    <n v="0"/>
    <n v="0"/>
    <n v="0"/>
    <n v="0"/>
    <n v="0"/>
    <n v="0"/>
    <m/>
    <m/>
    <m/>
    <m/>
    <m/>
    <m/>
    <n v="0"/>
    <n v="0"/>
  </r>
  <r>
    <n v="18"/>
    <x v="0"/>
    <x v="1"/>
    <x v="17"/>
    <x v="0"/>
    <x v="1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19"/>
    <x v="0"/>
    <x v="1"/>
    <x v="18"/>
    <x v="0"/>
    <x v="1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20"/>
    <x v="0"/>
    <x v="1"/>
    <x v="3"/>
    <x v="0"/>
    <x v="1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21"/>
    <x v="0"/>
    <x v="1"/>
    <x v="10"/>
    <x v="0"/>
    <x v="1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22"/>
    <x v="0"/>
    <x v="2"/>
    <x v="19"/>
    <x v="0"/>
    <x v="2"/>
    <d v="2021-07-01T00:00:00"/>
    <d v="2021-12-31T00:00:00"/>
    <s v="T&amp;M"/>
    <n v="1513.8962400169999"/>
    <n v="0"/>
    <n v="0"/>
    <n v="0"/>
    <n v="0"/>
    <n v="0"/>
    <n v="0"/>
    <m/>
    <m/>
    <m/>
    <m/>
    <m/>
    <m/>
    <n v="0"/>
    <n v="0"/>
  </r>
  <r>
    <n v="23"/>
    <x v="0"/>
    <x v="2"/>
    <x v="20"/>
    <x v="0"/>
    <x v="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24"/>
    <x v="0"/>
    <x v="2"/>
    <x v="21"/>
    <x v="0"/>
    <x v="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25"/>
    <x v="0"/>
    <x v="2"/>
    <x v="18"/>
    <x v="0"/>
    <x v="2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26"/>
    <x v="0"/>
    <x v="2"/>
    <x v="3"/>
    <x v="0"/>
    <x v="2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27"/>
    <x v="0"/>
    <x v="2"/>
    <x v="14"/>
    <x v="0"/>
    <x v="2"/>
    <d v="2021-07-01T00:00:00"/>
    <d v="2021-12-31T00:00:00"/>
    <s v="T&amp;M"/>
    <m/>
    <m/>
    <m/>
    <m/>
    <m/>
    <m/>
    <m/>
    <m/>
    <m/>
    <m/>
    <m/>
    <m/>
    <m/>
    <n v="0"/>
    <n v="0"/>
  </r>
  <r>
    <n v="28"/>
    <x v="0"/>
    <x v="2"/>
    <x v="13"/>
    <x v="0"/>
    <x v="2"/>
    <d v="2021-07-01T00:00:00"/>
    <d v="2021-12-31T00:00:00"/>
    <s v="T&amp;M"/>
    <m/>
    <m/>
    <m/>
    <m/>
    <m/>
    <m/>
    <m/>
    <m/>
    <m/>
    <m/>
    <m/>
    <m/>
    <m/>
    <n v="0"/>
    <n v="0"/>
  </r>
  <r>
    <n v="29"/>
    <x v="0"/>
    <x v="2"/>
    <x v="22"/>
    <x v="0"/>
    <x v="2"/>
    <d v="2021-07-01T00:00:00"/>
    <d v="2021-12-31T00:00:00"/>
    <s v="T&amp;M"/>
    <n v="1496.9724000000001"/>
    <n v="0"/>
    <n v="0"/>
    <n v="0"/>
    <n v="0"/>
    <n v="0"/>
    <n v="0"/>
    <m/>
    <m/>
    <m/>
    <m/>
    <m/>
    <m/>
    <n v="0"/>
    <n v="0"/>
  </r>
  <r>
    <n v="30"/>
    <x v="0"/>
    <x v="2"/>
    <x v="23"/>
    <x v="0"/>
    <x v="2"/>
    <d v="2021-07-01T00:00:00"/>
    <d v="2021-12-31T00:00:00"/>
    <s v="T&amp;M"/>
    <n v="1310.3800000000001"/>
    <n v="0"/>
    <n v="0"/>
    <n v="0"/>
    <n v="0"/>
    <n v="0"/>
    <n v="0"/>
    <m/>
    <m/>
    <m/>
    <m/>
    <m/>
    <m/>
    <n v="0"/>
    <n v="0"/>
  </r>
  <r>
    <n v="31"/>
    <x v="0"/>
    <x v="2"/>
    <x v="10"/>
    <x v="0"/>
    <x v="2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32"/>
    <x v="0"/>
    <x v="3"/>
    <x v="24"/>
    <x v="0"/>
    <x v="3"/>
    <d v="2021-07-01T00:00:00"/>
    <d v="2021-12-31T00:00:00"/>
    <s v="T&amp;M"/>
    <n v="1415.2050000000002"/>
    <n v="0"/>
    <n v="0"/>
    <n v="7.1249999999999991"/>
    <n v="10083.335625"/>
    <n v="0"/>
    <n v="0"/>
    <m/>
    <m/>
    <m/>
    <m/>
    <m/>
    <m/>
    <n v="7.1249999999999991"/>
    <n v="10083.335625"/>
  </r>
  <r>
    <n v="33"/>
    <x v="0"/>
    <x v="3"/>
    <x v="25"/>
    <x v="0"/>
    <x v="3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34"/>
    <x v="0"/>
    <x v="3"/>
    <x v="26"/>
    <x v="0"/>
    <x v="3"/>
    <d v="2021-07-01T00:00:00"/>
    <d v="2021-12-31T00:00:00"/>
    <s v="T&amp;M"/>
    <n v="1048.3"/>
    <n v="0"/>
    <n v="0"/>
    <n v="1"/>
    <n v="1048.3"/>
    <n v="0"/>
    <n v="0"/>
    <m/>
    <m/>
    <m/>
    <m/>
    <m/>
    <m/>
    <n v="1"/>
    <n v="1048.3"/>
  </r>
  <r>
    <n v="35"/>
    <x v="0"/>
    <x v="3"/>
    <x v="3"/>
    <x v="0"/>
    <x v="3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36"/>
    <x v="0"/>
    <x v="3"/>
    <x v="27"/>
    <x v="0"/>
    <x v="3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37"/>
    <x v="0"/>
    <x v="3"/>
    <x v="10"/>
    <x v="0"/>
    <x v="3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38"/>
    <x v="0"/>
    <x v="4"/>
    <x v="28"/>
    <x v="0"/>
    <x v="4"/>
    <d v="2021-07-01T00:00:00"/>
    <d v="2021-12-31T00:00:00"/>
    <s v="T&amp;M"/>
    <n v="1185.1031500000001"/>
    <n v="0"/>
    <n v="0"/>
    <n v="0"/>
    <n v="0"/>
    <n v="0"/>
    <n v="0"/>
    <m/>
    <m/>
    <m/>
    <m/>
    <m/>
    <m/>
    <n v="0"/>
    <n v="0"/>
  </r>
  <r>
    <n v="39"/>
    <x v="0"/>
    <x v="4"/>
    <x v="29"/>
    <x v="0"/>
    <x v="4"/>
    <d v="2021-07-01T00:00:00"/>
    <d v="2021-12-31T00:00:00"/>
    <s v="T&amp;M"/>
    <n v="1149.9851000000001"/>
    <n v="0"/>
    <n v="0"/>
    <n v="0"/>
    <n v="0"/>
    <n v="0"/>
    <n v="0"/>
    <m/>
    <m/>
    <m/>
    <m/>
    <m/>
    <m/>
    <n v="0"/>
    <n v="0"/>
  </r>
  <r>
    <n v="40"/>
    <x v="0"/>
    <x v="4"/>
    <x v="30"/>
    <x v="0"/>
    <x v="4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41"/>
    <x v="0"/>
    <x v="4"/>
    <x v="31"/>
    <x v="0"/>
    <x v="4"/>
    <d v="2021-07-01T00:00:00"/>
    <d v="2021-12-31T00:00:00"/>
    <s v="T&amp;M"/>
    <n v="1559.3462500000001"/>
    <n v="0"/>
    <n v="0"/>
    <n v="0"/>
    <n v="0"/>
    <n v="0"/>
    <n v="0"/>
    <m/>
    <m/>
    <m/>
    <m/>
    <m/>
    <m/>
    <n v="0"/>
    <n v="0"/>
  </r>
  <r>
    <n v="42"/>
    <x v="0"/>
    <x v="4"/>
    <x v="32"/>
    <x v="0"/>
    <x v="4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43"/>
    <x v="0"/>
    <x v="4"/>
    <x v="33"/>
    <x v="0"/>
    <x v="4"/>
    <d v="2021-07-01T00:00:00"/>
    <d v="2021-12-31T00:00:00"/>
    <s v="T&amp;M"/>
    <n v="250"/>
    <n v="0"/>
    <n v="0"/>
    <n v="8.75"/>
    <n v="2187.5"/>
    <n v="6.875"/>
    <n v="1718.75"/>
    <m/>
    <m/>
    <m/>
    <m/>
    <m/>
    <m/>
    <n v="15.625"/>
    <n v="3906.25"/>
  </r>
  <r>
    <n v="44"/>
    <x v="0"/>
    <x v="4"/>
    <x v="34"/>
    <x v="0"/>
    <x v="4"/>
    <d v="2021-07-01T00:00:00"/>
    <d v="2021-12-31T00:00:00"/>
    <s v="T&amp;M"/>
    <n v="1570"/>
    <n v="8"/>
    <n v="12560"/>
    <n v="8"/>
    <n v="12560"/>
    <n v="0"/>
    <n v="0"/>
    <m/>
    <m/>
    <m/>
    <m/>
    <m/>
    <m/>
    <n v="16"/>
    <n v="25120"/>
  </r>
  <r>
    <n v="45"/>
    <x v="0"/>
    <x v="4"/>
    <x v="35"/>
    <x v="0"/>
    <x v="4"/>
    <d v="2021-07-01T00:00:00"/>
    <d v="2021-12-31T00:00:00"/>
    <s v="T&amp;M"/>
    <n v="2030"/>
    <n v="0"/>
    <n v="0"/>
    <n v="1"/>
    <n v="2030"/>
    <n v="0"/>
    <n v="0"/>
    <m/>
    <m/>
    <m/>
    <m/>
    <m/>
    <m/>
    <n v="1"/>
    <n v="2030"/>
  </r>
  <r>
    <n v="46"/>
    <x v="0"/>
    <x v="4"/>
    <x v="13"/>
    <x v="0"/>
    <x v="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47"/>
    <x v="0"/>
    <x v="4"/>
    <x v="14"/>
    <x v="0"/>
    <x v="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48"/>
    <x v="0"/>
    <x v="5"/>
    <x v="36"/>
    <x v="0"/>
    <x v="5"/>
    <d v="2021-07-01T00:00:00"/>
    <d v="2021-12-31T00:00:00"/>
    <s v="T&amp;M"/>
    <n v="180884.16500000001"/>
    <n v="0"/>
    <n v="0"/>
    <n v="0"/>
    <n v="0"/>
    <n v="0"/>
    <n v="0"/>
    <m/>
    <m/>
    <m/>
    <m/>
    <m/>
    <m/>
    <n v="0"/>
    <n v="0"/>
  </r>
  <r>
    <n v="49"/>
    <x v="0"/>
    <x v="5"/>
    <x v="34"/>
    <x v="0"/>
    <x v="5"/>
    <d v="2021-07-01T00:00:00"/>
    <d v="2021-12-31T00:00:00"/>
    <s v="T&amp;M"/>
    <n v="1570"/>
    <n v="1"/>
    <n v="1570"/>
    <n v="4"/>
    <n v="6280"/>
    <n v="0"/>
    <n v="0"/>
    <m/>
    <m/>
    <m/>
    <m/>
    <m/>
    <m/>
    <n v="5"/>
    <n v="7850"/>
  </r>
  <r>
    <n v="50"/>
    <x v="0"/>
    <x v="5"/>
    <x v="35"/>
    <x v="0"/>
    <x v="5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51"/>
    <x v="0"/>
    <x v="5"/>
    <x v="13"/>
    <x v="0"/>
    <x v="5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52"/>
    <x v="0"/>
    <x v="5"/>
    <x v="14"/>
    <x v="0"/>
    <x v="5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53"/>
    <x v="0"/>
    <x v="6"/>
    <x v="37"/>
    <x v="0"/>
    <x v="6"/>
    <d v="2021-07-01T00:00:00"/>
    <d v="2021-12-31T00:00:00"/>
    <s v="T&amp;M"/>
    <n v="1415.2050000000002"/>
    <n v="22.375"/>
    <n v="31665.211875000005"/>
    <n v="23.562503703703701"/>
    <n v="33345.773053999998"/>
    <n v="0"/>
    <n v="0"/>
    <m/>
    <m/>
    <m/>
    <m/>
    <m/>
    <m/>
    <n v="45.937503703703698"/>
    <n v="65010.984928999998"/>
  </r>
  <r>
    <n v="54"/>
    <x v="0"/>
    <x v="6"/>
    <x v="38"/>
    <x v="0"/>
    <x v="6"/>
    <d v="2021-07-01T00:00:00"/>
    <d v="2021-12-31T00:00:00"/>
    <s v="T&amp;M"/>
    <n v="1048.3"/>
    <n v="25.250000000000004"/>
    <n v="26469.575000000001"/>
    <n v="20"/>
    <n v="20966"/>
    <n v="0"/>
    <n v="0"/>
    <m/>
    <m/>
    <m/>
    <m/>
    <m/>
    <m/>
    <n v="45.25"/>
    <n v="47435.574999999997"/>
  </r>
  <r>
    <n v="55"/>
    <x v="0"/>
    <x v="7"/>
    <x v="39"/>
    <x v="0"/>
    <x v="7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56"/>
    <x v="0"/>
    <x v="7"/>
    <x v="40"/>
    <x v="0"/>
    <x v="7"/>
    <d v="2021-07-01T00:00:00"/>
    <d v="2021-12-31T00:00:00"/>
    <s v="T&amp;M"/>
    <n v="754.77599999999995"/>
    <m/>
    <m/>
    <m/>
    <m/>
    <m/>
    <m/>
    <m/>
    <m/>
    <m/>
    <m/>
    <m/>
    <m/>
    <n v="0"/>
    <n v="0"/>
  </r>
  <r>
    <n v="57"/>
    <x v="0"/>
    <x v="7"/>
    <x v="41"/>
    <x v="0"/>
    <x v="7"/>
    <d v="2021-07-01T00:00:00"/>
    <d v="2021-12-31T00:00:00"/>
    <s v="T&amp;M"/>
    <n v="1048.3"/>
    <m/>
    <m/>
    <m/>
    <m/>
    <m/>
    <m/>
    <m/>
    <m/>
    <m/>
    <m/>
    <m/>
    <m/>
    <n v="0"/>
    <n v="0"/>
  </r>
  <r>
    <n v="58"/>
    <x v="0"/>
    <x v="7"/>
    <x v="42"/>
    <x v="0"/>
    <x v="7"/>
    <d v="2021-07-01T00:00:00"/>
    <d v="2021-12-31T00:00:00"/>
    <s v="T&amp;M"/>
    <n v="400"/>
    <n v="0"/>
    <n v="0"/>
    <n v="0"/>
    <n v="0"/>
    <n v="0"/>
    <n v="0"/>
    <m/>
    <m/>
    <m/>
    <m/>
    <m/>
    <m/>
    <n v="0"/>
    <n v="0"/>
  </r>
  <r>
    <n v="59"/>
    <x v="0"/>
    <x v="7"/>
    <x v="43"/>
    <x v="0"/>
    <x v="7"/>
    <d v="2021-07-01T00:00:00"/>
    <d v="2021-12-31T00:00:00"/>
    <s v="T&amp;M"/>
    <n v="400"/>
    <n v="0"/>
    <n v="0"/>
    <n v="0"/>
    <n v="0"/>
    <n v="0"/>
    <n v="0"/>
    <m/>
    <m/>
    <m/>
    <m/>
    <m/>
    <m/>
    <n v="0"/>
    <n v="0"/>
  </r>
  <r>
    <n v="60"/>
    <x v="0"/>
    <x v="7"/>
    <x v="44"/>
    <x v="0"/>
    <x v="7"/>
    <d v="2021-07-01T00:00:00"/>
    <d v="2021-12-31T00:00:00"/>
    <s v="T&amp;M"/>
    <n v="200"/>
    <n v="0"/>
    <n v="0"/>
    <n v="0"/>
    <n v="0"/>
    <n v="0"/>
    <n v="0"/>
    <m/>
    <m/>
    <m/>
    <m/>
    <m/>
    <m/>
    <n v="0"/>
    <n v="0"/>
  </r>
  <r>
    <n v="61"/>
    <x v="0"/>
    <x v="7"/>
    <x v="45"/>
    <x v="0"/>
    <x v="7"/>
    <d v="2021-07-01T00:00:00"/>
    <d v="2021-12-31T00:00:00"/>
    <s v="T&amp;M"/>
    <n v="87323.39"/>
    <m/>
    <m/>
    <m/>
    <m/>
    <m/>
    <m/>
    <m/>
    <m/>
    <m/>
    <m/>
    <m/>
    <m/>
    <n v="0"/>
    <n v="0"/>
  </r>
  <r>
    <n v="62"/>
    <x v="0"/>
    <x v="7"/>
    <x v="46"/>
    <x v="0"/>
    <x v="7"/>
    <d v="2021-07-01T00:00:00"/>
    <d v="2021-12-31T00:00:00"/>
    <s v="T&amp;M"/>
    <n v="20000"/>
    <n v="0"/>
    <n v="0"/>
    <n v="0"/>
    <n v="0"/>
    <n v="0"/>
    <n v="0"/>
    <m/>
    <m/>
    <m/>
    <m/>
    <m/>
    <m/>
    <n v="0"/>
    <n v="0"/>
  </r>
  <r>
    <n v="63"/>
    <x v="0"/>
    <x v="6"/>
    <x v="47"/>
    <x v="0"/>
    <x v="6"/>
    <d v="2021-07-01T00:00:00"/>
    <d v="2021-12-31T00:00:00"/>
    <s v="T&amp;M"/>
    <n v="1425.8662109999998"/>
    <n v="0"/>
    <n v="0"/>
    <n v="0"/>
    <n v="0"/>
    <n v="0"/>
    <n v="0"/>
    <m/>
    <m/>
    <m/>
    <m/>
    <m/>
    <m/>
    <n v="0"/>
    <n v="0"/>
  </r>
  <r>
    <n v="64"/>
    <x v="0"/>
    <x v="6"/>
    <x v="34"/>
    <x v="0"/>
    <x v="6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65"/>
    <x v="0"/>
    <x v="6"/>
    <x v="35"/>
    <x v="0"/>
    <x v="6"/>
    <d v="2021-07-01T00:00:00"/>
    <d v="2021-12-31T00:00:00"/>
    <s v="T&amp;M"/>
    <n v="2030"/>
    <n v="0"/>
    <n v="0"/>
    <n v="1"/>
    <n v="2030"/>
    <n v="0"/>
    <n v="0"/>
    <m/>
    <m/>
    <m/>
    <m/>
    <m/>
    <m/>
    <n v="1"/>
    <n v="2030"/>
  </r>
  <r>
    <n v="66"/>
    <x v="0"/>
    <x v="6"/>
    <x v="13"/>
    <x v="0"/>
    <x v="6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67"/>
    <x v="0"/>
    <x v="6"/>
    <x v="14"/>
    <x v="0"/>
    <x v="6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68"/>
    <x v="0"/>
    <x v="6"/>
    <x v="48"/>
    <x v="0"/>
    <x v="6"/>
    <d v="2021-07-01T00:00:00"/>
    <d v="2021-12-31T00:00:00"/>
    <s v="T&amp;M"/>
    <m/>
    <m/>
    <m/>
    <n v="0"/>
    <n v="0"/>
    <n v="0"/>
    <n v="0"/>
    <m/>
    <m/>
    <m/>
    <m/>
    <m/>
    <m/>
    <n v="0"/>
    <n v="0"/>
  </r>
  <r>
    <n v="69"/>
    <x v="0"/>
    <x v="6"/>
    <x v="49"/>
    <x v="0"/>
    <x v="6"/>
    <d v="2021-07-01T00:00:00"/>
    <d v="2021-12-31T00:00:00"/>
    <s v="T&amp;M"/>
    <m/>
    <m/>
    <m/>
    <n v="2"/>
    <n v="0"/>
    <n v="15"/>
    <n v="0"/>
    <m/>
    <m/>
    <m/>
    <m/>
    <m/>
    <m/>
    <n v="17"/>
    <n v="0"/>
  </r>
  <r>
    <n v="70"/>
    <x v="0"/>
    <x v="8"/>
    <x v="50"/>
    <x v="0"/>
    <x v="8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71"/>
    <x v="0"/>
    <x v="8"/>
    <x v="51"/>
    <x v="0"/>
    <x v="8"/>
    <d v="2021-07-01T00:00:00"/>
    <d v="2021-12-31T00:00:00"/>
    <s v="T&amp;M"/>
    <n v="838.6400000000001"/>
    <n v="0"/>
    <n v="0"/>
    <n v="0"/>
    <n v="0"/>
    <n v="0"/>
    <n v="0"/>
    <m/>
    <m/>
    <m/>
    <m/>
    <m/>
    <m/>
    <n v="0"/>
    <n v="0"/>
  </r>
  <r>
    <n v="72"/>
    <x v="0"/>
    <x v="8"/>
    <x v="52"/>
    <x v="0"/>
    <x v="8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73"/>
    <x v="0"/>
    <x v="8"/>
    <x v="53"/>
    <x v="0"/>
    <x v="8"/>
    <d v="2021-07-01T00:00:00"/>
    <d v="2021-12-31T00:00:00"/>
    <s v="T&amp;M"/>
    <n v="113308.33591000001"/>
    <n v="0"/>
    <n v="0"/>
    <n v="0"/>
    <n v="0"/>
    <n v="0"/>
    <n v="0"/>
    <m/>
    <m/>
    <m/>
    <m/>
    <m/>
    <m/>
    <n v="0"/>
    <n v="0"/>
  </r>
  <r>
    <n v="74"/>
    <x v="0"/>
    <x v="8"/>
    <x v="54"/>
    <x v="0"/>
    <x v="8"/>
    <d v="2021-07-01T00:00:00"/>
    <d v="2021-12-31T00:00:00"/>
    <s v="T&amp;M"/>
    <n v="960"/>
    <n v="0"/>
    <n v="0"/>
    <n v="0"/>
    <n v="0"/>
    <n v="0"/>
    <n v="0"/>
    <m/>
    <m/>
    <m/>
    <m/>
    <m/>
    <m/>
    <n v="0"/>
    <n v="0"/>
  </r>
  <r>
    <n v="75"/>
    <x v="0"/>
    <x v="8"/>
    <x v="44"/>
    <x v="0"/>
    <x v="8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76"/>
    <x v="1"/>
    <x v="8"/>
    <x v="55"/>
    <x v="0"/>
    <x v="8"/>
    <d v="2021-07-01T00:00:00"/>
    <d v="2021-12-31T00:00:00"/>
    <s v="T&amp;M"/>
    <n v="17850"/>
    <n v="0"/>
    <n v="0"/>
    <n v="0"/>
    <n v="0"/>
    <n v="0"/>
    <n v="0"/>
    <m/>
    <m/>
    <m/>
    <m/>
    <m/>
    <m/>
    <n v="0"/>
    <n v="0"/>
  </r>
  <r>
    <n v="77"/>
    <x v="1"/>
    <x v="8"/>
    <x v="56"/>
    <x v="0"/>
    <x v="8"/>
    <d v="2021-07-01T00:00:00"/>
    <d v="2021-12-31T00:00:00"/>
    <s v="T&amp;M"/>
    <n v="249495.4"/>
    <n v="0"/>
    <n v="0"/>
    <n v="0"/>
    <n v="0"/>
    <n v="0"/>
    <n v="0"/>
    <m/>
    <m/>
    <m/>
    <m/>
    <m/>
    <m/>
    <n v="0"/>
    <n v="0"/>
  </r>
  <r>
    <n v="78"/>
    <x v="0"/>
    <x v="8"/>
    <x v="57"/>
    <x v="0"/>
    <x v="8"/>
    <d v="2021-07-01T00:00:00"/>
    <d v="2021-12-31T00:00:00"/>
    <s v="T&amp;M"/>
    <n v="21955.5952"/>
    <m/>
    <m/>
    <m/>
    <m/>
    <m/>
    <m/>
    <m/>
    <m/>
    <m/>
    <m/>
    <m/>
    <m/>
    <n v="0"/>
    <n v="0"/>
  </r>
  <r>
    <n v="79"/>
    <x v="0"/>
    <x v="8"/>
    <x v="58"/>
    <x v="0"/>
    <x v="8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80"/>
    <x v="0"/>
    <x v="8"/>
    <x v="59"/>
    <x v="0"/>
    <x v="8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81"/>
    <x v="0"/>
    <x v="8"/>
    <x v="35"/>
    <x v="0"/>
    <x v="8"/>
    <d v="2021-07-01T00:00:00"/>
    <d v="2021-12-31T00:00:00"/>
    <s v="T&amp;M"/>
    <n v="2030"/>
    <n v="0"/>
    <n v="0"/>
    <n v="5.74"/>
    <n v="11652.2"/>
    <n v="0"/>
    <n v="0"/>
    <m/>
    <m/>
    <m/>
    <m/>
    <m/>
    <m/>
    <n v="5.74"/>
    <n v="11652.2"/>
  </r>
  <r>
    <n v="82"/>
    <x v="0"/>
    <x v="8"/>
    <x v="13"/>
    <x v="0"/>
    <x v="8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83"/>
    <x v="0"/>
    <x v="8"/>
    <x v="14"/>
    <x v="0"/>
    <x v="8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84"/>
    <x v="0"/>
    <x v="8"/>
    <x v="34"/>
    <x v="0"/>
    <x v="8"/>
    <d v="2021-07-01T00:00:00"/>
    <d v="2021-12-31T00:00:00"/>
    <s v="T&amp;M"/>
    <n v="1570"/>
    <n v="7"/>
    <n v="10990"/>
    <n v="8"/>
    <n v="12560"/>
    <n v="0"/>
    <n v="0"/>
    <m/>
    <m/>
    <m/>
    <m/>
    <m/>
    <m/>
    <n v="15"/>
    <n v="23550"/>
  </r>
  <r>
    <n v="85"/>
    <x v="0"/>
    <x v="9"/>
    <x v="60"/>
    <x v="0"/>
    <x v="9"/>
    <d v="2021-07-01T00:00:00"/>
    <d v="2021-12-31T00:00:00"/>
    <s v="T&amp;M"/>
    <n v="1185.1031500000001"/>
    <n v="0"/>
    <n v="0"/>
    <n v="0"/>
    <n v="0"/>
    <n v="0"/>
    <n v="0"/>
    <m/>
    <m/>
    <m/>
    <m/>
    <m/>
    <m/>
    <n v="0"/>
    <n v="0"/>
  </r>
  <r>
    <n v="86"/>
    <x v="0"/>
    <x v="9"/>
    <x v="61"/>
    <x v="0"/>
    <x v="9"/>
    <d v="2021-07-01T00:00:00"/>
    <d v="2021-12-31T00:00:00"/>
    <s v="T&amp;M"/>
    <n v="1415.2050000000002"/>
    <n v="0"/>
    <n v="0"/>
    <n v="0"/>
    <n v="0"/>
    <n v="0"/>
    <n v="0"/>
    <m/>
    <m/>
    <m/>
    <m/>
    <m/>
    <m/>
    <n v="0"/>
    <n v="0"/>
  </r>
  <r>
    <n v="87"/>
    <x v="0"/>
    <x v="9"/>
    <x v="62"/>
    <x v="0"/>
    <x v="9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88"/>
    <x v="0"/>
    <x v="9"/>
    <x v="63"/>
    <x v="0"/>
    <x v="9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89"/>
    <x v="0"/>
    <x v="9"/>
    <x v="64"/>
    <x v="0"/>
    <x v="9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90"/>
    <x v="0"/>
    <x v="9"/>
    <x v="65"/>
    <x v="0"/>
    <x v="9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91"/>
    <x v="0"/>
    <x v="9"/>
    <x v="66"/>
    <x v="0"/>
    <x v="9"/>
    <d v="2021-07-01T00:00:00"/>
    <d v="2021-12-31T00:00:00"/>
    <s v="T&amp;M"/>
    <n v="838.6400000000001"/>
    <n v="0"/>
    <n v="0"/>
    <n v="0"/>
    <n v="0"/>
    <n v="0"/>
    <n v="0"/>
    <m/>
    <m/>
    <m/>
    <m/>
    <m/>
    <m/>
    <n v="0"/>
    <n v="0"/>
  </r>
  <r>
    <n v="92"/>
    <x v="0"/>
    <x v="9"/>
    <x v="67"/>
    <x v="0"/>
    <x v="9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93"/>
    <x v="0"/>
    <x v="9"/>
    <x v="68"/>
    <x v="0"/>
    <x v="9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94"/>
    <x v="0"/>
    <x v="9"/>
    <x v="69"/>
    <x v="0"/>
    <x v="9"/>
    <d v="2021-07-01T00:00:00"/>
    <d v="2021-12-31T00:00:00"/>
    <s v="T&amp;M"/>
    <n v="41932"/>
    <n v="0"/>
    <n v="0"/>
    <n v="0"/>
    <n v="0"/>
    <n v="0"/>
    <n v="0"/>
    <m/>
    <m/>
    <m/>
    <m/>
    <m/>
    <m/>
    <n v="0"/>
    <n v="0"/>
  </r>
  <r>
    <n v="95"/>
    <x v="0"/>
    <x v="9"/>
    <x v="70"/>
    <x v="0"/>
    <x v="9"/>
    <d v="2021-07-01T00:00:00"/>
    <d v="2021-12-31T00:00:00"/>
    <s v="T&amp;M"/>
    <n v="41932"/>
    <n v="0"/>
    <n v="0"/>
    <n v="0"/>
    <n v="0"/>
    <n v="0"/>
    <n v="0"/>
    <m/>
    <m/>
    <m/>
    <m/>
    <m/>
    <m/>
    <n v="0"/>
    <n v="0"/>
  </r>
  <r>
    <n v="96"/>
    <x v="0"/>
    <x v="9"/>
    <x v="71"/>
    <x v="0"/>
    <x v="9"/>
    <d v="2021-07-01T00:00:00"/>
    <d v="2021-12-31T00:00:00"/>
    <s v="T&amp;M"/>
    <n v="365"/>
    <n v="0"/>
    <n v="0"/>
    <n v="0"/>
    <n v="0"/>
    <n v="0"/>
    <n v="0"/>
    <m/>
    <m/>
    <m/>
    <m/>
    <m/>
    <m/>
    <n v="0"/>
    <n v="0"/>
  </r>
  <r>
    <n v="97"/>
    <x v="0"/>
    <x v="9"/>
    <x v="72"/>
    <x v="0"/>
    <x v="9"/>
    <d v="2021-07-01T00:00:00"/>
    <d v="2021-12-31T00:00:00"/>
    <s v="T&amp;M"/>
    <n v="365"/>
    <n v="0"/>
    <n v="0"/>
    <n v="0"/>
    <n v="0"/>
    <n v="0"/>
    <n v="0"/>
    <m/>
    <m/>
    <m/>
    <m/>
    <m/>
    <m/>
    <n v="0"/>
    <n v="0"/>
  </r>
  <r>
    <n v="98"/>
    <x v="0"/>
    <x v="9"/>
    <x v="73"/>
    <x v="0"/>
    <x v="9"/>
    <d v="2021-07-01T00:00:00"/>
    <d v="2021-12-31T00:00:00"/>
    <s v="T&amp;M"/>
    <n v="365"/>
    <n v="0"/>
    <n v="0"/>
    <n v="0"/>
    <n v="0"/>
    <n v="0"/>
    <n v="0"/>
    <m/>
    <m/>
    <m/>
    <m/>
    <m/>
    <m/>
    <n v="0"/>
    <n v="0"/>
  </r>
  <r>
    <n v="99"/>
    <x v="0"/>
    <x v="9"/>
    <x v="74"/>
    <x v="0"/>
    <x v="9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100"/>
    <x v="0"/>
    <x v="9"/>
    <x v="75"/>
    <x v="0"/>
    <x v="9"/>
    <d v="2021-07-01T00:00:00"/>
    <d v="2021-12-31T00:00:00"/>
    <s v="T&amp;M"/>
    <n v="170"/>
    <n v="0"/>
    <n v="0"/>
    <n v="0"/>
    <n v="0"/>
    <n v="0"/>
    <n v="0"/>
    <m/>
    <m/>
    <m/>
    <m/>
    <m/>
    <m/>
    <n v="0"/>
    <n v="0"/>
  </r>
  <r>
    <n v="101"/>
    <x v="1"/>
    <x v="9"/>
    <x v="55"/>
    <x v="0"/>
    <x v="9"/>
    <d v="2021-07-01T00:00:00"/>
    <d v="2021-12-31T00:00:00"/>
    <s v="T&amp;M"/>
    <n v="17850"/>
    <n v="0"/>
    <n v="0"/>
    <n v="0"/>
    <n v="0"/>
    <n v="0"/>
    <n v="0"/>
    <m/>
    <m/>
    <m/>
    <m/>
    <m/>
    <m/>
    <n v="0"/>
    <n v="0"/>
  </r>
  <r>
    <n v="102"/>
    <x v="0"/>
    <x v="9"/>
    <x v="76"/>
    <x v="0"/>
    <x v="9"/>
    <d v="2021-07-01T00:00:00"/>
    <d v="2021-12-31T00:00:00"/>
    <s v="T&amp;M"/>
    <n v="1030"/>
    <n v="0"/>
    <n v="0"/>
    <n v="0"/>
    <n v="0"/>
    <n v="0"/>
    <n v="0"/>
    <m/>
    <m/>
    <m/>
    <m/>
    <m/>
    <m/>
    <n v="0"/>
    <n v="0"/>
  </r>
  <r>
    <n v="103"/>
    <x v="0"/>
    <x v="9"/>
    <x v="35"/>
    <x v="0"/>
    <x v="9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04"/>
    <x v="0"/>
    <x v="9"/>
    <x v="13"/>
    <x v="0"/>
    <x v="9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05"/>
    <x v="0"/>
    <x v="9"/>
    <x v="14"/>
    <x v="0"/>
    <x v="9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06"/>
    <x v="0"/>
    <x v="9"/>
    <x v="34"/>
    <x v="0"/>
    <x v="9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107"/>
    <x v="0"/>
    <x v="10"/>
    <x v="77"/>
    <x v="0"/>
    <x v="10"/>
    <d v="2021-07-01T00:00:00"/>
    <d v="2021-12-31T00:00:00"/>
    <s v="T&amp;M"/>
    <n v="1695.1276689827587"/>
    <n v="0"/>
    <n v="0"/>
    <n v="0"/>
    <n v="0"/>
    <n v="0"/>
    <n v="0"/>
    <m/>
    <m/>
    <m/>
    <m/>
    <m/>
    <m/>
    <n v="0"/>
    <n v="0"/>
  </r>
  <r>
    <n v="108"/>
    <x v="0"/>
    <x v="10"/>
    <x v="78"/>
    <x v="0"/>
    <x v="10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09"/>
    <x v="0"/>
    <x v="11"/>
    <x v="79"/>
    <x v="0"/>
    <x v="11"/>
    <d v="2021-07-01T00:00:00"/>
    <d v="2021-12-31T00:00:00"/>
    <s v="T&amp;M"/>
    <n v="250"/>
    <n v="6.625"/>
    <n v="1656.25"/>
    <n v="6"/>
    <n v="1500"/>
    <n v="4"/>
    <n v="1000"/>
    <m/>
    <m/>
    <m/>
    <m/>
    <m/>
    <m/>
    <n v="16.625"/>
    <n v="4156.25"/>
  </r>
  <r>
    <n v="110"/>
    <x v="0"/>
    <x v="11"/>
    <x v="80"/>
    <x v="0"/>
    <x v="11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1"/>
    <x v="0"/>
    <x v="11"/>
    <x v="81"/>
    <x v="0"/>
    <x v="11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2"/>
    <x v="0"/>
    <x v="11"/>
    <x v="82"/>
    <x v="0"/>
    <x v="11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3"/>
    <x v="0"/>
    <x v="12"/>
    <x v="83"/>
    <x v="0"/>
    <x v="12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4"/>
    <x v="0"/>
    <x v="11"/>
    <x v="84"/>
    <x v="0"/>
    <x v="11"/>
    <d v="2021-07-01T00:00:00"/>
    <d v="2021-12-31T00:00:00"/>
    <s v="T&amp;M"/>
    <n v="1130"/>
    <n v="0"/>
    <n v="0"/>
    <n v="10"/>
    <n v="11300"/>
    <n v="0"/>
    <n v="0"/>
    <m/>
    <m/>
    <m/>
    <m/>
    <m/>
    <m/>
    <n v="10"/>
    <n v="11300"/>
  </r>
  <r>
    <n v="115"/>
    <x v="0"/>
    <x v="12"/>
    <x v="85"/>
    <x v="0"/>
    <x v="12"/>
    <d v="2021-07-01T00:00:00"/>
    <d v="2021-12-31T00:00:00"/>
    <s v="T&amp;M"/>
    <n v="170"/>
    <n v="0"/>
    <n v="0"/>
    <n v="0"/>
    <n v="0"/>
    <n v="18"/>
    <n v="3060"/>
    <m/>
    <m/>
    <m/>
    <m/>
    <m/>
    <m/>
    <n v="18"/>
    <n v="3060"/>
  </r>
  <r>
    <n v="116"/>
    <x v="0"/>
    <x v="12"/>
    <x v="86"/>
    <x v="0"/>
    <x v="1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17"/>
    <x v="0"/>
    <x v="12"/>
    <x v="87"/>
    <x v="0"/>
    <x v="12"/>
    <d v="2021-07-01T00:00:00"/>
    <d v="2021-12-31T00:00:00"/>
    <s v="T&amp;M"/>
    <n v="1130"/>
    <n v="0"/>
    <n v="0"/>
    <n v="0"/>
    <n v="0"/>
    <n v="2"/>
    <n v="2260"/>
    <m/>
    <m/>
    <m/>
    <m/>
    <m/>
    <m/>
    <n v="2"/>
    <n v="2260"/>
  </r>
  <r>
    <n v="118"/>
    <x v="0"/>
    <x v="12"/>
    <x v="88"/>
    <x v="0"/>
    <x v="1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19"/>
    <x v="0"/>
    <x v="13"/>
    <x v="13"/>
    <x v="0"/>
    <x v="13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20"/>
    <x v="0"/>
    <x v="13"/>
    <x v="14"/>
    <x v="0"/>
    <x v="13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21"/>
    <x v="0"/>
    <x v="13"/>
    <x v="89"/>
    <x v="0"/>
    <x v="13"/>
    <d v="2021-07-01T00:00:00"/>
    <d v="2021-12-31T00:00:00"/>
    <s v="T&amp;M"/>
    <n v="1570"/>
    <n v="0"/>
    <n v="0"/>
    <n v="0"/>
    <n v="0"/>
    <n v="22"/>
    <n v="34540"/>
    <m/>
    <m/>
    <m/>
    <m/>
    <m/>
    <m/>
    <n v="22"/>
    <n v="34540"/>
  </r>
  <r>
    <n v="122"/>
    <x v="0"/>
    <x v="13"/>
    <x v="90"/>
    <x v="0"/>
    <x v="13"/>
    <d v="2021-07-01T00:00:00"/>
    <d v="2021-12-31T00:00:00"/>
    <s v="T&amp;M"/>
    <n v="1415.2050000000002"/>
    <n v="18"/>
    <n v="9021.9318750000002"/>
    <n v="14.999999999999998"/>
    <n v="21228.075000000001"/>
    <n v="0"/>
    <n v="0"/>
    <m/>
    <m/>
    <m/>
    <m/>
    <m/>
    <m/>
    <n v="33"/>
    <n v="30250.006874999999"/>
  </r>
  <r>
    <n v="123"/>
    <x v="0"/>
    <x v="13"/>
    <x v="91"/>
    <x v="0"/>
    <x v="13"/>
    <d v="2021-07-01T00:00:00"/>
    <d v="2021-12-31T00:00:00"/>
    <s v="T&amp;M"/>
    <n v="1130"/>
    <n v="0"/>
    <n v="0"/>
    <n v="0"/>
    <n v="0"/>
    <n v="5"/>
    <n v="5650"/>
    <m/>
    <m/>
    <m/>
    <m/>
    <m/>
    <m/>
    <n v="5"/>
    <n v="5650"/>
  </r>
  <r>
    <n v="124"/>
    <x v="0"/>
    <x v="13"/>
    <x v="92"/>
    <x v="0"/>
    <x v="13"/>
    <d v="2021-07-01T00:00:00"/>
    <d v="2021-12-31T00:00:00"/>
    <s v="T&amp;M"/>
    <n v="1130"/>
    <n v="0"/>
    <n v="0"/>
    <n v="0"/>
    <n v="0"/>
    <n v="1.26"/>
    <n v="1423.8"/>
    <m/>
    <m/>
    <m/>
    <m/>
    <m/>
    <m/>
    <n v="1.26"/>
    <n v="1423.8"/>
  </r>
  <r>
    <n v="125"/>
    <x v="0"/>
    <x v="13"/>
    <x v="93"/>
    <x v="0"/>
    <x v="13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26"/>
    <x v="0"/>
    <x v="13"/>
    <x v="94"/>
    <x v="0"/>
    <x v="13"/>
    <d v="2021-07-01T00:00:00"/>
    <d v="2021-12-31T00:00:00"/>
    <s v="T&amp;M"/>
    <n v="1130"/>
    <n v="0"/>
    <n v="0"/>
    <n v="2"/>
    <n v="2260"/>
    <n v="0"/>
    <n v="0"/>
    <m/>
    <m/>
    <m/>
    <m/>
    <m/>
    <m/>
    <n v="2"/>
    <n v="2260"/>
  </r>
  <r>
    <n v="127"/>
    <x v="0"/>
    <x v="13"/>
    <x v="95"/>
    <x v="0"/>
    <x v="13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128"/>
    <x v="0"/>
    <x v="13"/>
    <x v="96"/>
    <x v="0"/>
    <x v="13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29"/>
    <x v="0"/>
    <x v="13"/>
    <x v="97"/>
    <x v="0"/>
    <x v="13"/>
    <d v="2021-07-01T00:00:00"/>
    <d v="2021-12-31T00:00:00"/>
    <s v="T&amp;M"/>
    <n v="0"/>
    <n v="0"/>
    <n v="0"/>
    <n v="0"/>
    <n v="0"/>
    <n v="0"/>
    <n v="0"/>
    <m/>
    <m/>
    <m/>
    <m/>
    <m/>
    <m/>
    <n v="0"/>
    <n v="0"/>
  </r>
  <r>
    <n v="130"/>
    <x v="0"/>
    <x v="14"/>
    <x v="13"/>
    <x v="0"/>
    <x v="1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31"/>
    <x v="0"/>
    <x v="14"/>
    <x v="14"/>
    <x v="0"/>
    <x v="1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32"/>
    <x v="0"/>
    <x v="14"/>
    <x v="89"/>
    <x v="0"/>
    <x v="14"/>
    <d v="2021-07-01T00:00:00"/>
    <d v="2021-12-31T00:00:00"/>
    <s v="T&amp;M"/>
    <n v="1570"/>
    <n v="20"/>
    <n v="31400"/>
    <n v="0"/>
    <n v="0"/>
    <n v="10"/>
    <n v="15700"/>
    <m/>
    <m/>
    <m/>
    <m/>
    <m/>
    <m/>
    <n v="30"/>
    <n v="47100"/>
  </r>
  <r>
    <n v="133"/>
    <x v="0"/>
    <x v="14"/>
    <x v="88"/>
    <x v="0"/>
    <x v="14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34"/>
    <x v="0"/>
    <x v="14"/>
    <x v="87"/>
    <x v="0"/>
    <x v="14"/>
    <d v="2021-07-01T00:00:00"/>
    <d v="2021-12-31T00:00:00"/>
    <s v="T&amp;M"/>
    <n v="1130"/>
    <n v="0"/>
    <n v="0"/>
    <n v="5"/>
    <n v="5650"/>
    <n v="0"/>
    <n v="0"/>
    <m/>
    <m/>
    <m/>
    <m/>
    <m/>
    <m/>
    <n v="5"/>
    <n v="5650"/>
  </r>
  <r>
    <n v="135"/>
    <x v="0"/>
    <x v="14"/>
    <x v="93"/>
    <x v="0"/>
    <x v="14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36"/>
    <x v="0"/>
    <x v="14"/>
    <x v="98"/>
    <x v="0"/>
    <x v="14"/>
    <d v="2021-07-01T00:00:00"/>
    <d v="2021-12-31T00:00:00"/>
    <s v="T&amp;M"/>
    <n v="1627.9574849999999"/>
    <n v="0"/>
    <n v="0"/>
    <n v="1.1665300449840765"/>
    <n v="1831.452170625"/>
    <n v="0"/>
    <n v="0"/>
    <m/>
    <m/>
    <m/>
    <m/>
    <m/>
    <m/>
    <n v="1.1665300449840765"/>
    <n v="1831.452170625"/>
  </r>
  <r>
    <n v="137"/>
    <x v="0"/>
    <x v="14"/>
    <x v="99"/>
    <x v="0"/>
    <x v="14"/>
    <d v="2021-07-01T00:00:00"/>
    <d v="2021-12-31T00:00:00"/>
    <s v="T&amp;M"/>
    <n v="1627.9574849999999"/>
    <n v="0"/>
    <n v="0"/>
    <n v="7.3258086824999999"/>
    <n v="1831.452170625"/>
    <n v="0"/>
    <n v="0"/>
    <m/>
    <m/>
    <m/>
    <m/>
    <m/>
    <m/>
    <n v="7.3258086824999999"/>
    <n v="1831.452170625"/>
  </r>
  <r>
    <n v="138"/>
    <x v="0"/>
    <x v="14"/>
    <x v="100"/>
    <x v="0"/>
    <x v="14"/>
    <d v="2021-07-01T00:00:00"/>
    <d v="2021-12-31T00:00:00"/>
    <s v="T&amp;M"/>
    <n v="0"/>
    <n v="0"/>
    <n v="0"/>
    <n v="0"/>
    <n v="0"/>
    <n v="0"/>
    <n v="0"/>
    <m/>
    <m/>
    <m/>
    <m/>
    <m/>
    <m/>
    <n v="0"/>
    <n v="0"/>
  </r>
  <r>
    <n v="139"/>
    <x v="0"/>
    <x v="14"/>
    <x v="101"/>
    <x v="0"/>
    <x v="14"/>
    <d v="2021-07-01T00:00:00"/>
    <d v="2021-12-31T00:00:00"/>
    <s v="T&amp;M"/>
    <n v="0"/>
    <n v="0"/>
    <n v="0"/>
    <n v="0"/>
    <n v="0"/>
    <n v="0"/>
    <n v="0"/>
    <m/>
    <m/>
    <m/>
    <m/>
    <m/>
    <m/>
    <n v="0"/>
    <n v="0"/>
  </r>
  <r>
    <n v="140"/>
    <x v="0"/>
    <x v="15"/>
    <x v="13"/>
    <x v="0"/>
    <x v="15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41"/>
    <x v="0"/>
    <x v="15"/>
    <x v="14"/>
    <x v="0"/>
    <x v="15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42"/>
    <x v="0"/>
    <x v="15"/>
    <x v="89"/>
    <x v="0"/>
    <x v="15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143"/>
    <x v="0"/>
    <x v="15"/>
    <x v="102"/>
    <x v="0"/>
    <x v="15"/>
    <d v="2021-07-01T00:00:00"/>
    <d v="2021-12-31T00:00:00"/>
    <s v="T&amp;M"/>
    <n v="1415.2050000000002"/>
    <n v="0"/>
    <n v="0"/>
    <n v="0"/>
    <n v="0"/>
    <n v="0"/>
    <n v="0"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n v="140"/>
    <x v="3"/>
    <x v="17"/>
    <x v="104"/>
    <x v="0"/>
    <x v="0"/>
    <d v="2021-07-01T00:00:00"/>
    <d v="2021-12-31T00:00:00"/>
    <s v="T&amp;M"/>
    <m/>
    <m/>
    <n v="111666.66666666667"/>
    <m/>
    <n v="111666.66666666667"/>
    <m/>
    <m/>
    <m/>
    <m/>
    <m/>
    <m/>
    <m/>
    <m/>
    <n v="0"/>
    <n v="223333.33333333334"/>
  </r>
  <r>
    <n v="141"/>
    <x v="4"/>
    <x v="17"/>
    <x v="104"/>
    <x v="0"/>
    <x v="1"/>
    <d v="2021-07-01T00:00:00"/>
    <d v="2021-12-31T00:00:00"/>
    <s v="T&amp;M"/>
    <m/>
    <m/>
    <n v="74666.666666666672"/>
    <m/>
    <n v="74666.666666666672"/>
    <m/>
    <m/>
    <m/>
    <m/>
    <m/>
    <m/>
    <m/>
    <m/>
    <n v="0"/>
    <n v="149333.33333333334"/>
  </r>
  <r>
    <n v="142"/>
    <x v="5"/>
    <x v="17"/>
    <x v="104"/>
    <x v="0"/>
    <x v="2"/>
    <d v="2021-07-01T00:00:00"/>
    <d v="2021-12-31T00:00:00"/>
    <s v="T&amp;M"/>
    <m/>
    <m/>
    <n v="111666.66666666667"/>
    <m/>
    <n v="111666.66666666667"/>
    <m/>
    <m/>
    <m/>
    <m/>
    <m/>
    <m/>
    <m/>
    <m/>
    <n v="0"/>
    <n v="223333.33333333334"/>
  </r>
  <r>
    <n v="143"/>
    <x v="6"/>
    <x v="17"/>
    <x v="104"/>
    <x v="0"/>
    <x v="17"/>
    <d v="2021-07-01T00:00:00"/>
    <d v="2021-12-31T00:00:00"/>
    <s v="T&amp;M"/>
    <m/>
    <m/>
    <n v="33333.333333333336"/>
    <m/>
    <n v="33333.333333333336"/>
    <m/>
    <m/>
    <m/>
    <m/>
    <m/>
    <m/>
    <m/>
    <m/>
    <n v="0"/>
    <n v="66666.666666666672"/>
  </r>
  <r>
    <n v="144"/>
    <x v="7"/>
    <x v="17"/>
    <x v="104"/>
    <x v="0"/>
    <x v="7"/>
    <d v="2021-07-01T00:00:00"/>
    <d v="2021-12-31T00:00:00"/>
    <s v="T&amp;M"/>
    <m/>
    <m/>
    <n v="96666.666666666672"/>
    <m/>
    <n v="96666.666666666672"/>
    <m/>
    <m/>
    <m/>
    <m/>
    <m/>
    <m/>
    <m/>
    <m/>
    <n v="0"/>
    <n v="193333.33333333334"/>
  </r>
  <r>
    <n v="145"/>
    <x v="8"/>
    <x v="17"/>
    <x v="104"/>
    <x v="0"/>
    <x v="9"/>
    <d v="2021-07-01T00:00:00"/>
    <d v="2021-12-31T00:00:00"/>
    <s v="T&amp;M"/>
    <m/>
    <m/>
    <n v="158333.33333333334"/>
    <m/>
    <n v="158333.33333333334"/>
    <m/>
    <m/>
    <m/>
    <m/>
    <m/>
    <m/>
    <m/>
    <m/>
    <n v="0"/>
    <n v="316666.66666666669"/>
  </r>
  <r>
    <n v="146"/>
    <x v="9"/>
    <x v="17"/>
    <x v="104"/>
    <x v="0"/>
    <x v="10"/>
    <d v="2021-07-01T00:00:00"/>
    <d v="2021-12-31T00:00:00"/>
    <s v="T&amp;M"/>
    <m/>
    <m/>
    <n v="25833.333333333332"/>
    <m/>
    <n v="25833.333333333332"/>
    <m/>
    <m/>
    <m/>
    <m/>
    <m/>
    <m/>
    <m/>
    <m/>
    <n v="0"/>
    <n v="51666.666666666664"/>
  </r>
  <r>
    <n v="147"/>
    <x v="10"/>
    <x v="17"/>
    <x v="104"/>
    <x v="0"/>
    <x v="12"/>
    <d v="2021-07-01T00:00:00"/>
    <d v="2021-12-31T00:00:00"/>
    <s v="T&amp;M"/>
    <m/>
    <m/>
    <n v="133333.33333333334"/>
    <m/>
    <n v="133333.33333333334"/>
    <m/>
    <m/>
    <m/>
    <m/>
    <m/>
    <m/>
    <m/>
    <m/>
    <n v="0"/>
    <n v="266666.66666666669"/>
  </r>
  <r>
    <n v="148"/>
    <x v="11"/>
    <x v="17"/>
    <x v="104"/>
    <x v="0"/>
    <x v="18"/>
    <d v="2021-07-01T00:00:00"/>
    <d v="2021-12-31T00:00:00"/>
    <s v="T&amp;M"/>
    <m/>
    <m/>
    <n v="135166.66666666666"/>
    <m/>
    <n v="135166.66666666666"/>
    <m/>
    <m/>
    <m/>
    <m/>
    <m/>
    <m/>
    <m/>
    <m/>
    <n v="0"/>
    <n v="270333.33333333331"/>
  </r>
  <r>
    <n v="149"/>
    <x v="12"/>
    <x v="17"/>
    <x v="104"/>
    <x v="0"/>
    <x v="19"/>
    <d v="2021-07-01T00:00:00"/>
    <d v="2021-12-31T00:00:00"/>
    <s v="T&amp;M"/>
    <m/>
    <m/>
    <n v="97933.333333333328"/>
    <m/>
    <n v="97933.333333333328"/>
    <m/>
    <m/>
    <m/>
    <m/>
    <m/>
    <m/>
    <m/>
    <m/>
    <n v="0"/>
    <n v="195866.66666666666"/>
  </r>
  <r>
    <n v="150"/>
    <x v="13"/>
    <x v="17"/>
    <x v="104"/>
    <x v="0"/>
    <x v="20"/>
    <d v="2021-07-01T00:00:00"/>
    <d v="2021-12-31T00:00:00"/>
    <s v="T&amp;M"/>
    <m/>
    <m/>
    <n v="58333.333333333336"/>
    <m/>
    <n v="58333.333333333336"/>
    <m/>
    <m/>
    <m/>
    <m/>
    <m/>
    <m/>
    <m/>
    <m/>
    <n v="0"/>
    <n v="116666.66666666667"/>
  </r>
  <r>
    <n v="151"/>
    <x v="14"/>
    <x v="17"/>
    <x v="104"/>
    <x v="0"/>
    <x v="21"/>
    <d v="2021-07-01T00:00:00"/>
    <d v="2021-12-31T00:00:00"/>
    <s v="T&amp;M"/>
    <m/>
    <m/>
    <n v="166666.66666666666"/>
    <m/>
    <n v="166666.66666666666"/>
    <m/>
    <m/>
    <m/>
    <m/>
    <m/>
    <m/>
    <m/>
    <m/>
    <n v="0"/>
    <n v="333333.33333333331"/>
  </r>
  <r>
    <n v="152"/>
    <x v="15"/>
    <x v="17"/>
    <x v="104"/>
    <x v="0"/>
    <x v="22"/>
    <d v="2021-07-01T00:00:00"/>
    <d v="2021-12-31T00:00:00"/>
    <s v="T&amp;M"/>
    <m/>
    <m/>
    <n v="13333.333333333334"/>
    <m/>
    <n v="13333.333333333334"/>
    <m/>
    <m/>
    <m/>
    <m/>
    <m/>
    <m/>
    <m/>
    <m/>
    <n v="0"/>
    <n v="26666.666666666668"/>
  </r>
  <r>
    <m/>
    <x v="2"/>
    <x v="16"/>
    <x v="103"/>
    <x v="1"/>
    <x v="16"/>
    <m/>
    <m/>
    <m/>
    <m/>
    <m/>
    <m/>
    <m/>
    <n v="0"/>
    <m/>
    <m/>
    <m/>
    <m/>
    <m/>
    <m/>
    <m/>
    <m/>
    <n v="0"/>
    <n v="0"/>
  </r>
  <r>
    <n v="153"/>
    <x v="16"/>
    <x v="17"/>
    <x v="105"/>
    <x v="0"/>
    <x v="23"/>
    <d v="2021-07-01T00:00:00"/>
    <d v="2021-12-31T00:00:00"/>
    <s v="T&amp;M"/>
    <n v="1050"/>
    <n v="15"/>
    <n v="15750"/>
    <n v="17"/>
    <n v="17850"/>
    <n v="8"/>
    <n v="8400"/>
    <m/>
    <m/>
    <m/>
    <m/>
    <m/>
    <m/>
    <n v="40"/>
    <n v="42000"/>
  </r>
  <r>
    <n v="154"/>
    <x v="16"/>
    <x v="17"/>
    <x v="106"/>
    <x v="0"/>
    <x v="23"/>
    <d v="2021-07-01T00:00:00"/>
    <d v="2021-12-31T00:00:00"/>
    <s v="T&amp;M"/>
    <n v="1967.07"/>
    <n v="15"/>
    <n v="29506.05"/>
    <n v="17"/>
    <n v="33440.19"/>
    <n v="8"/>
    <n v="15736.56"/>
    <m/>
    <m/>
    <m/>
    <m/>
    <m/>
    <m/>
    <n v="40"/>
    <n v="78682.8"/>
  </r>
  <r>
    <n v="155"/>
    <x v="16"/>
    <x v="17"/>
    <x v="107"/>
    <x v="0"/>
    <x v="23"/>
    <d v="2021-07-01T00:00:00"/>
    <d v="2021-12-31T00:00:00"/>
    <s v="T&amp;M"/>
    <n v="1274.49"/>
    <n v="15"/>
    <n v="19117.349999999999"/>
    <n v="17"/>
    <n v="21666.33"/>
    <n v="8"/>
    <n v="10195.92"/>
    <m/>
    <m/>
    <m/>
    <m/>
    <m/>
    <m/>
    <n v="40"/>
    <n v="50979.6"/>
  </r>
  <r>
    <n v="156"/>
    <x v="16"/>
    <x v="17"/>
    <x v="108"/>
    <x v="0"/>
    <x v="23"/>
    <d v="2021-07-01T00:00:00"/>
    <d v="2021-12-31T00:00:00"/>
    <s v="T&amp;M"/>
    <n v="1190"/>
    <n v="15"/>
    <n v="17850"/>
    <n v="15"/>
    <n v="17850"/>
    <n v="7"/>
    <n v="8330"/>
    <m/>
    <m/>
    <m/>
    <m/>
    <m/>
    <m/>
    <n v="37"/>
    <n v="44030"/>
  </r>
  <r>
    <n v="157"/>
    <x v="16"/>
    <x v="17"/>
    <x v="109"/>
    <x v="0"/>
    <x v="23"/>
    <d v="2021-07-01T00:00:00"/>
    <d v="2021-12-31T00:00:00"/>
    <s v="T&amp;M"/>
    <n v="1416.09"/>
    <n v="15"/>
    <n v="21241.35"/>
    <n v="17"/>
    <n v="24073.53"/>
    <n v="8"/>
    <n v="11328.72"/>
    <m/>
    <m/>
    <m/>
    <m/>
    <m/>
    <m/>
    <n v="40"/>
    <n v="56643.6"/>
  </r>
  <r>
    <n v="158"/>
    <x v="16"/>
    <x v="17"/>
    <x v="110"/>
    <x v="0"/>
    <x v="23"/>
    <d v="2021-07-01T00:00:00"/>
    <d v="2021-12-31T00:00:00"/>
    <s v="T&amp;M"/>
    <n v="160"/>
    <n v="15"/>
    <n v="2400"/>
    <n v="17"/>
    <n v="2720"/>
    <n v="8"/>
    <n v="1280"/>
    <m/>
    <m/>
    <m/>
    <m/>
    <m/>
    <m/>
    <n v="40"/>
    <n v="6400"/>
  </r>
  <r>
    <n v="159"/>
    <x v="16"/>
    <x v="17"/>
    <x v="111"/>
    <x v="0"/>
    <x v="23"/>
    <d v="2021-07-01T00:00:00"/>
    <d v="2021-12-31T00:00:00"/>
    <s v="T&amp;M"/>
    <n v="160"/>
    <n v="16"/>
    <n v="2560"/>
    <n v="17"/>
    <n v="2720"/>
    <n v="8"/>
    <n v="1280"/>
    <m/>
    <m/>
    <m/>
    <m/>
    <m/>
    <m/>
    <n v="41"/>
    <n v="6560"/>
  </r>
  <r>
    <n v="160"/>
    <x v="16"/>
    <x v="17"/>
    <x v="112"/>
    <x v="0"/>
    <x v="23"/>
    <d v="2021-07-01T00:00:00"/>
    <d v="2021-12-31T00:00:00"/>
    <s v="T&amp;M"/>
    <n v="1130"/>
    <n v="2"/>
    <n v="2260"/>
    <n v="2"/>
    <n v="2260"/>
    <n v="2"/>
    <n v="2260"/>
    <m/>
    <m/>
    <m/>
    <m/>
    <m/>
    <m/>
    <n v="6"/>
    <n v="6780"/>
  </r>
  <r>
    <n v="161"/>
    <x v="16"/>
    <x v="17"/>
    <x v="113"/>
    <x v="0"/>
    <x v="23"/>
    <d v="2021-07-01T00:00:00"/>
    <d v="2021-12-31T00:00:00"/>
    <s v="T&amp;M"/>
    <n v="170"/>
    <n v="15"/>
    <n v="2550"/>
    <n v="17"/>
    <n v="2890"/>
    <n v="8"/>
    <n v="1360"/>
    <m/>
    <m/>
    <m/>
    <m/>
    <m/>
    <m/>
    <n v="40"/>
    <n v="6800"/>
  </r>
  <r>
    <n v="162"/>
    <x v="16"/>
    <x v="17"/>
    <x v="114"/>
    <x v="0"/>
    <x v="23"/>
    <d v="2021-07-01T00:00:00"/>
    <d v="2021-12-31T00:00:00"/>
    <s v="T&amp;M"/>
    <n v="1130"/>
    <n v="2"/>
    <n v="2260"/>
    <n v="2"/>
    <n v="2260"/>
    <n v="2"/>
    <n v="2260"/>
    <m/>
    <m/>
    <m/>
    <m/>
    <m/>
    <m/>
    <n v="6"/>
    <n v="6780"/>
  </r>
  <r>
    <n v="163"/>
    <x v="16"/>
    <x v="17"/>
    <x v="115"/>
    <x v="0"/>
    <x v="23"/>
    <d v="2021-07-01T00:00:00"/>
    <d v="2021-12-31T00:00:00"/>
    <s v="T&amp;M"/>
    <n v="170"/>
    <n v="10.264700000000001"/>
    <n v="1744.9990000000003"/>
    <n v="10"/>
    <n v="1700"/>
    <n v="7"/>
    <n v="1190"/>
    <m/>
    <m/>
    <m/>
    <m/>
    <m/>
    <m/>
    <n v="27.264700000000001"/>
    <n v="4634.9989999999998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n v="164"/>
    <x v="17"/>
    <x v="17"/>
    <x v="116"/>
    <x v="0"/>
    <x v="24"/>
    <d v="2021-07-01T00:00:00"/>
    <d v="2021-12-31T00:00:00"/>
    <s v="T&amp;M"/>
    <n v="1350"/>
    <n v="3"/>
    <n v="4050"/>
    <n v="7"/>
    <n v="9450"/>
    <n v="2"/>
    <n v="2700"/>
    <m/>
    <m/>
    <m/>
    <m/>
    <m/>
    <m/>
    <n v="12"/>
    <n v="16200"/>
  </r>
  <r>
    <n v="165"/>
    <x v="17"/>
    <x v="17"/>
    <x v="117"/>
    <x v="0"/>
    <x v="24"/>
    <d v="2021-07-01T00:00:00"/>
    <d v="2021-12-31T00:00:00"/>
    <s v="T&amp;M"/>
    <n v="1000"/>
    <m/>
    <n v="0"/>
    <m/>
    <n v="0"/>
    <n v="2"/>
    <n v="2000"/>
    <m/>
    <m/>
    <m/>
    <m/>
    <m/>
    <m/>
    <n v="2"/>
    <n v="2000"/>
  </r>
  <r>
    <n v="166"/>
    <x v="17"/>
    <x v="17"/>
    <x v="118"/>
    <x v="0"/>
    <x v="24"/>
    <d v="2021-07-01T00:00:00"/>
    <d v="2021-12-31T00:00:00"/>
    <s v="T&amp;M"/>
    <n v="1000"/>
    <n v="18.684210526315791"/>
    <n v="18684.21052631579"/>
    <n v="1.9736842105263159"/>
    <n v="1973.6842105263158"/>
    <n v="2"/>
    <n v="2000"/>
    <m/>
    <m/>
    <m/>
    <m/>
    <m/>
    <m/>
    <n v="22.657894736842106"/>
    <n v="22657.894736842107"/>
  </r>
  <r>
    <n v="167"/>
    <x v="17"/>
    <x v="17"/>
    <x v="119"/>
    <x v="0"/>
    <x v="24"/>
    <d v="2021-07-01T00:00:00"/>
    <d v="2021-12-31T00:00:00"/>
    <s v="T&amp;M"/>
    <n v="1350"/>
    <m/>
    <n v="0"/>
    <n v="4.4736842105263159"/>
    <n v="6039.4736842105267"/>
    <n v="1.8421052631578949"/>
    <n v="2486.8421052631579"/>
    <m/>
    <m/>
    <m/>
    <m/>
    <m/>
    <m/>
    <n v="6.3157894736842106"/>
    <n v="8526.3157894736851"/>
  </r>
  <r>
    <n v="168"/>
    <x v="17"/>
    <x v="17"/>
    <x v="120"/>
    <x v="0"/>
    <x v="24"/>
    <d v="2021-07-01T00:00:00"/>
    <d v="2021-12-31T00:00:00"/>
    <s v="T&amp;M"/>
    <n v="145"/>
    <m/>
    <n v="0"/>
    <m/>
    <n v="0"/>
    <m/>
    <n v="0"/>
    <m/>
    <m/>
    <m/>
    <m/>
    <m/>
    <m/>
    <n v="0"/>
    <n v="0"/>
  </r>
  <r>
    <n v="169"/>
    <x v="17"/>
    <x v="17"/>
    <x v="121"/>
    <x v="0"/>
    <x v="24"/>
    <d v="2021-07-01T00:00:00"/>
    <d v="2021-12-31T00:00:00"/>
    <s v="T&amp;M"/>
    <n v="145"/>
    <m/>
    <n v="0"/>
    <m/>
    <n v="0"/>
    <m/>
    <n v="0"/>
    <m/>
    <m/>
    <m/>
    <m/>
    <m/>
    <m/>
    <n v="0"/>
    <n v="0"/>
  </r>
  <r>
    <n v="170"/>
    <x v="17"/>
    <x v="17"/>
    <x v="122"/>
    <x v="0"/>
    <x v="24"/>
    <d v="2021-07-01T00:00:00"/>
    <d v="2021-12-31T00:00:00"/>
    <s v="T&amp;M"/>
    <n v="145"/>
    <m/>
    <n v="0"/>
    <m/>
    <n v="0"/>
    <m/>
    <n v="0"/>
    <m/>
    <m/>
    <m/>
    <m/>
    <m/>
    <m/>
    <n v="0"/>
    <n v="0"/>
  </r>
  <r>
    <n v="171"/>
    <x v="17"/>
    <x v="17"/>
    <x v="123"/>
    <x v="0"/>
    <x v="24"/>
    <d v="2021-07-01T00:00:00"/>
    <d v="2021-12-31T00:00:00"/>
    <s v="T&amp;M"/>
    <n v="220"/>
    <m/>
    <n v="0"/>
    <m/>
    <n v="0"/>
    <m/>
    <n v="0"/>
    <m/>
    <m/>
    <m/>
    <m/>
    <m/>
    <m/>
    <n v="0"/>
    <n v="0"/>
  </r>
  <r>
    <n v="172"/>
    <x v="17"/>
    <x v="17"/>
    <x v="124"/>
    <x v="0"/>
    <x v="24"/>
    <d v="2021-07-01T00:00:00"/>
    <d v="2021-12-31T00:00:00"/>
    <s v="T&amp;M"/>
    <n v="250"/>
    <m/>
    <n v="0"/>
    <m/>
    <n v="0"/>
    <m/>
    <n v="0"/>
    <m/>
    <m/>
    <m/>
    <m/>
    <m/>
    <m/>
    <n v="0"/>
    <n v="0"/>
  </r>
  <r>
    <n v="173"/>
    <x v="17"/>
    <x v="17"/>
    <x v="125"/>
    <x v="0"/>
    <x v="24"/>
    <d v="2021-07-01T00:00:00"/>
    <d v="2021-12-31T00:00:00"/>
    <s v="T&amp;M"/>
    <n v="250"/>
    <m/>
    <n v="0"/>
    <m/>
    <n v="0"/>
    <m/>
    <n v="0"/>
    <m/>
    <m/>
    <m/>
    <m/>
    <m/>
    <m/>
    <n v="0"/>
    <n v="0"/>
  </r>
  <r>
    <n v="174"/>
    <x v="17"/>
    <x v="17"/>
    <x v="126"/>
    <x v="0"/>
    <x v="24"/>
    <d v="2021-07-01T00:00:00"/>
    <d v="2021-12-31T00:00:00"/>
    <s v="T&amp;M"/>
    <n v="1350"/>
    <m/>
    <n v="0"/>
    <m/>
    <n v="0"/>
    <m/>
    <n v="0"/>
    <m/>
    <m/>
    <m/>
    <m/>
    <m/>
    <m/>
    <n v="0"/>
    <n v="0"/>
  </r>
  <r>
    <n v="175"/>
    <x v="17"/>
    <x v="17"/>
    <x v="127"/>
    <x v="0"/>
    <x v="24"/>
    <d v="2021-07-01T00:00:00"/>
    <d v="2021-12-31T00:00:00"/>
    <s v="T&amp;M"/>
    <n v="285"/>
    <m/>
    <n v="0"/>
    <m/>
    <n v="0"/>
    <m/>
    <n v="0"/>
    <m/>
    <m/>
    <m/>
    <m/>
    <m/>
    <m/>
    <n v="0"/>
    <n v="0"/>
  </r>
  <r>
    <n v="176"/>
    <x v="17"/>
    <x v="17"/>
    <x v="128"/>
    <x v="0"/>
    <x v="24"/>
    <d v="2021-07-01T00:00:00"/>
    <d v="2021-12-31T00:00:00"/>
    <s v="T&amp;M"/>
    <n v="285"/>
    <m/>
    <n v="0"/>
    <m/>
    <n v="0"/>
    <m/>
    <n v="0"/>
    <m/>
    <m/>
    <m/>
    <m/>
    <m/>
    <m/>
    <n v="0"/>
    <n v="0"/>
  </r>
  <r>
    <n v="177"/>
    <x v="17"/>
    <x v="17"/>
    <x v="129"/>
    <x v="0"/>
    <x v="24"/>
    <d v="2021-07-01T00:00:00"/>
    <d v="2021-12-31T00:00:00"/>
    <s v="T&amp;M"/>
    <n v="250"/>
    <m/>
    <n v="0"/>
    <m/>
    <n v="0"/>
    <m/>
    <n v="0"/>
    <m/>
    <m/>
    <m/>
    <m/>
    <m/>
    <m/>
    <n v="0"/>
    <n v="0"/>
  </r>
  <r>
    <n v="178"/>
    <x v="17"/>
    <x v="17"/>
    <x v="130"/>
    <x v="0"/>
    <x v="24"/>
    <d v="2021-07-01T00:00:00"/>
    <d v="2021-12-31T00:00:00"/>
    <s v="T&amp;M"/>
    <n v="1600"/>
    <m/>
    <n v="0"/>
    <m/>
    <n v="0"/>
    <m/>
    <n v="0"/>
    <m/>
    <m/>
    <m/>
    <m/>
    <m/>
    <m/>
    <n v="0"/>
    <n v="0"/>
  </r>
  <r>
    <n v="179"/>
    <x v="17"/>
    <x v="17"/>
    <x v="131"/>
    <x v="0"/>
    <x v="24"/>
    <d v="2021-07-01T00:00:00"/>
    <d v="2021-12-31T00:00:00"/>
    <s v="T&amp;M"/>
    <n v="1350"/>
    <m/>
    <n v="0"/>
    <m/>
    <n v="0"/>
    <m/>
    <n v="0"/>
    <m/>
    <m/>
    <m/>
    <m/>
    <m/>
    <m/>
    <n v="0"/>
    <n v="0"/>
  </r>
  <r>
    <m/>
    <x v="17"/>
    <x v="17"/>
    <x v="132"/>
    <x v="0"/>
    <x v="24"/>
    <d v="2021-07-01T00:00:00"/>
    <d v="2021-12-31T00:00:00"/>
    <s v="T&amp;M"/>
    <n v="2000"/>
    <n v="2"/>
    <n v="4000"/>
    <n v="2"/>
    <n v="4000"/>
    <n v="2"/>
    <n v="4000"/>
    <m/>
    <m/>
    <m/>
    <m/>
    <m/>
    <m/>
    <n v="6"/>
    <n v="1200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n v="277.19891052631579"/>
    <n v="1506540.2616096493"/>
    <n v="300.11721085224036"/>
    <n v="1528170.6292483201"/>
    <n v="170.38851206194909"/>
    <n v="145320.45134626314"/>
    <n v="0"/>
    <n v="0"/>
    <n v="0"/>
    <n v="0"/>
    <n v="0"/>
    <n v="0"/>
    <n v="747.70463344050518"/>
    <n v="3180031.3422042322"/>
  </r>
  <r>
    <n v="180"/>
    <x v="18"/>
    <x v="17"/>
    <x v="133"/>
    <x v="2"/>
    <x v="25"/>
    <d v="2021-07-01T00:00:00"/>
    <d v="2021-12-31T00:00:00"/>
    <s v="T&amp;M"/>
    <n v="1000"/>
    <n v="0"/>
    <n v="0"/>
    <n v="0.125"/>
    <n v="125"/>
    <n v="0"/>
    <n v="0"/>
    <m/>
    <m/>
    <m/>
    <m/>
    <m/>
    <m/>
    <n v="0.125"/>
    <n v="125"/>
  </r>
  <r>
    <n v="181"/>
    <x v="19"/>
    <x v="17"/>
    <x v="134"/>
    <x v="2"/>
    <x v="26"/>
    <d v="2021-07-01T00:00:00"/>
    <d v="2021-12-31T00:00:00"/>
    <s v="T&amp;M"/>
    <n v="1000"/>
    <n v="0"/>
    <n v="0"/>
    <n v="11"/>
    <n v="11000"/>
    <n v="6.125"/>
    <n v="6125"/>
    <m/>
    <m/>
    <m/>
    <m/>
    <m/>
    <m/>
    <n v="17.125"/>
    <n v="17125"/>
  </r>
  <r>
    <n v="182"/>
    <x v="18"/>
    <x v="17"/>
    <x v="135"/>
    <x v="2"/>
    <x v="25"/>
    <d v="2021-07-01T00:00:00"/>
    <d v="2021-12-31T00:00:00"/>
    <s v="T&amp;M"/>
    <n v="1000"/>
    <n v="0.25"/>
    <n v="250"/>
    <n v="0.125"/>
    <n v="125"/>
    <n v="0.15625"/>
    <n v="156.25"/>
    <m/>
    <m/>
    <m/>
    <m/>
    <m/>
    <m/>
    <n v="0.53125"/>
    <n v="531.25"/>
  </r>
  <r>
    <n v="183"/>
    <x v="19"/>
    <x v="17"/>
    <x v="136"/>
    <x v="2"/>
    <x v="26"/>
    <d v="2021-07-01T00:00:00"/>
    <d v="2021-12-31T00:00:00"/>
    <s v="T&amp;M"/>
    <n v="1350"/>
    <n v="6.25"/>
    <n v="8437.5"/>
    <n v="11.3125"/>
    <n v="15271.875"/>
    <n v="0"/>
    <n v="0"/>
    <m/>
    <m/>
    <m/>
    <m/>
    <m/>
    <m/>
    <n v="17.5625"/>
    <n v="23709.375"/>
  </r>
  <r>
    <n v="184"/>
    <x v="20"/>
    <x v="17"/>
    <x v="137"/>
    <x v="2"/>
    <x v="27"/>
    <d v="2021-07-01T00:00:00"/>
    <d v="2021-12-31T00:00:00"/>
    <s v="T&amp;M"/>
    <n v="1350"/>
    <n v="5"/>
    <n v="6750"/>
    <n v="7.5"/>
    <n v="10125"/>
    <n v="0"/>
    <n v="0"/>
    <m/>
    <m/>
    <m/>
    <m/>
    <m/>
    <m/>
    <n v="12.5"/>
    <n v="16875"/>
  </r>
  <r>
    <n v="185"/>
    <x v="19"/>
    <x v="17"/>
    <x v="138"/>
    <x v="2"/>
    <x v="28"/>
    <d v="2021-07-01T00:00:00"/>
    <d v="2021-12-31T00:00:00"/>
    <s v="T&amp;M"/>
    <n v="1000"/>
    <n v="1.375"/>
    <n v="1375"/>
    <n v="2.375"/>
    <n v="2375"/>
    <n v="0.5"/>
    <n v="500"/>
    <m/>
    <m/>
    <m/>
    <m/>
    <m/>
    <m/>
    <n v="4.25"/>
    <n v="4250"/>
  </r>
  <r>
    <n v="186"/>
    <x v="15"/>
    <x v="17"/>
    <x v="138"/>
    <x v="2"/>
    <x v="26"/>
    <d v="2021-07-01T00:00:00"/>
    <d v="2021-12-31T00:00:00"/>
    <s v="T&amp;M"/>
    <n v="1000"/>
    <n v="1.3125"/>
    <n v="1312.5"/>
    <n v="2.1875"/>
    <n v="2187.5"/>
    <n v="0.75"/>
    <n v="750"/>
    <m/>
    <m/>
    <m/>
    <m/>
    <m/>
    <m/>
    <n v="4.25"/>
    <n v="4250"/>
  </r>
  <r>
    <n v="187"/>
    <x v="18"/>
    <x v="17"/>
    <x v="139"/>
    <x v="2"/>
    <x v="25"/>
    <d v="2021-07-01T00:00:00"/>
    <d v="2021-12-31T00:00:00"/>
    <s v="T&amp;M"/>
    <n v="1000"/>
    <n v="10.875"/>
    <n v="10875"/>
    <n v="4.625"/>
    <n v="4625"/>
    <n v="1.25"/>
    <n v="1250"/>
    <m/>
    <m/>
    <m/>
    <m/>
    <m/>
    <m/>
    <n v="16.75"/>
    <n v="16750"/>
  </r>
  <r>
    <n v="188"/>
    <x v="18"/>
    <x v="17"/>
    <x v="140"/>
    <x v="2"/>
    <x v="25"/>
    <d v="2021-07-01T00:00:00"/>
    <d v="2021-12-31T00:00:00"/>
    <s v="T&amp;M"/>
    <n v="1000"/>
    <n v="5.375"/>
    <n v="5375"/>
    <n v="0.125"/>
    <n v="125"/>
    <n v="0"/>
    <n v="0"/>
    <m/>
    <m/>
    <m/>
    <m/>
    <m/>
    <m/>
    <n v="5.5"/>
    <n v="5500"/>
  </r>
  <r>
    <n v="189"/>
    <x v="21"/>
    <x v="17"/>
    <x v="141"/>
    <x v="2"/>
    <x v="29"/>
    <d v="2021-07-01T00:00:00"/>
    <d v="2021-12-31T00:00:00"/>
    <s v="T&amp;M"/>
    <n v="1112"/>
    <n v="19.8125"/>
    <n v="22031.5"/>
    <n v="12.5"/>
    <n v="13900"/>
    <n v="0"/>
    <n v="0"/>
    <m/>
    <m/>
    <m/>
    <m/>
    <m/>
    <m/>
    <n v="32.3125"/>
    <n v="35931.5"/>
  </r>
  <r>
    <n v="190"/>
    <x v="22"/>
    <x v="17"/>
    <x v="102"/>
    <x v="2"/>
    <x v="30"/>
    <d v="2021-07-01T00:00:00"/>
    <d v="2021-12-31T00:00:00"/>
    <s v="T&amp;M"/>
    <n v="1350"/>
    <n v="0"/>
    <n v="0"/>
    <n v="0"/>
    <n v="0"/>
    <n v="0"/>
    <n v="0"/>
    <m/>
    <m/>
    <m/>
    <m/>
    <m/>
    <m/>
    <n v="0"/>
    <n v="0"/>
  </r>
  <r>
    <n v="191"/>
    <x v="21"/>
    <x v="17"/>
    <x v="142"/>
    <x v="2"/>
    <x v="29"/>
    <d v="2021-07-01T00:00:00"/>
    <d v="2021-12-31T00:00:00"/>
    <s v="T&amp;M"/>
    <n v="980"/>
    <n v="13.3125"/>
    <n v="13046.25"/>
    <n v="12.5625"/>
    <n v="12311.25"/>
    <n v="0"/>
    <n v="0"/>
    <m/>
    <m/>
    <m/>
    <m/>
    <m/>
    <m/>
    <n v="25.875"/>
    <n v="25357.5"/>
  </r>
  <r>
    <n v="192"/>
    <x v="23"/>
    <x v="17"/>
    <x v="24"/>
    <x v="2"/>
    <x v="31"/>
    <d v="2021-07-01T00:00:00"/>
    <d v="2021-12-31T00:00:00"/>
    <s v="T&amp;M"/>
    <n v="1350"/>
    <n v="17"/>
    <n v="22950"/>
    <n v="8.875"/>
    <n v="11981.25"/>
    <n v="7.125"/>
    <n v="9618.75"/>
    <m/>
    <m/>
    <m/>
    <m/>
    <m/>
    <m/>
    <n v="33"/>
    <n v="44550"/>
  </r>
  <r>
    <n v="193"/>
    <x v="21"/>
    <x v="17"/>
    <x v="143"/>
    <x v="2"/>
    <x v="29"/>
    <d v="2021-07-01T00:00:00"/>
    <d v="2021-12-31T00:00:00"/>
    <s v="T&amp;M"/>
    <n v="820"/>
    <n v="21.03125"/>
    <n v="17245.625"/>
    <n v="22.46875"/>
    <n v="18424.375"/>
    <n v="0"/>
    <n v="0"/>
    <m/>
    <m/>
    <m/>
    <m/>
    <m/>
    <m/>
    <n v="43.5"/>
    <n v="35670"/>
  </r>
  <r>
    <n v="194"/>
    <x v="20"/>
    <x v="17"/>
    <x v="144"/>
    <x v="2"/>
    <x v="27"/>
    <d v="2021-07-01T00:00:00"/>
    <d v="2021-12-31T00:00:00"/>
    <s v="T&amp;M"/>
    <n v="1000"/>
    <n v="1.6875"/>
    <n v="1687.5"/>
    <n v="1.59375"/>
    <n v="1593.75"/>
    <n v="0"/>
    <n v="0"/>
    <m/>
    <m/>
    <m/>
    <m/>
    <m/>
    <m/>
    <n v="3.28125"/>
    <n v="3281.25"/>
  </r>
  <r>
    <n v="195"/>
    <x v="20"/>
    <x v="17"/>
    <x v="145"/>
    <x v="2"/>
    <x v="27"/>
    <d v="2021-07-01T00:00:00"/>
    <d v="2021-12-31T00:00:00"/>
    <s v="T&amp;M"/>
    <n v="1350"/>
    <n v="15.875"/>
    <n v="21431.25"/>
    <n v="19.0625"/>
    <n v="25734.375"/>
    <n v="3.1875"/>
    <n v="4303.125"/>
    <m/>
    <m/>
    <m/>
    <m/>
    <m/>
    <m/>
    <n v="38.125"/>
    <n v="51468.75"/>
  </r>
  <r>
    <n v="196"/>
    <x v="19"/>
    <x v="17"/>
    <x v="146"/>
    <x v="2"/>
    <x v="26"/>
    <d v="2021-07-01T00:00:00"/>
    <d v="2021-12-31T00:00:00"/>
    <s v="T&amp;M"/>
    <n v="1000"/>
    <n v="0.3125"/>
    <n v="312.5"/>
    <n v="0"/>
    <n v="0"/>
    <n v="0"/>
    <n v="0"/>
    <m/>
    <m/>
    <m/>
    <m/>
    <m/>
    <m/>
    <n v="0.3125"/>
    <n v="312.5"/>
  </r>
  <r>
    <n v="197"/>
    <x v="20"/>
    <x v="17"/>
    <x v="147"/>
    <x v="2"/>
    <x v="27"/>
    <d v="2021-07-01T00:00:00"/>
    <d v="2021-12-31T00:00:00"/>
    <s v="T&amp;M"/>
    <n v="1000"/>
    <n v="13.375"/>
    <n v="13375"/>
    <n v="12.25"/>
    <n v="12250"/>
    <n v="0"/>
    <n v="0"/>
    <m/>
    <m/>
    <m/>
    <m/>
    <m/>
    <m/>
    <n v="25.625"/>
    <n v="25625"/>
  </r>
  <r>
    <n v="198"/>
    <x v="23"/>
    <x v="17"/>
    <x v="148"/>
    <x v="2"/>
    <x v="31"/>
    <d v="2021-07-01T00:00:00"/>
    <d v="2021-12-31T00:00:00"/>
    <s v="T&amp;M"/>
    <n v="1570"/>
    <n v="4.25"/>
    <n v="6672.5"/>
    <n v="6.375"/>
    <n v="10008.75"/>
    <n v="0"/>
    <n v="0"/>
    <m/>
    <m/>
    <m/>
    <m/>
    <m/>
    <m/>
    <n v="10.625"/>
    <n v="16681.25"/>
  </r>
  <r>
    <n v="199"/>
    <x v="18"/>
    <x v="17"/>
    <x v="149"/>
    <x v="2"/>
    <x v="25"/>
    <d v="2021-07-01T00:00:00"/>
    <d v="2021-12-31T00:00:00"/>
    <s v="T&amp;M"/>
    <n v="1350"/>
    <n v="12.28125"/>
    <n v="16579.6875"/>
    <n v="11.5625"/>
    <n v="15609.375"/>
    <n v="0"/>
    <n v="0"/>
    <m/>
    <m/>
    <m/>
    <m/>
    <m/>
    <m/>
    <n v="23.84375"/>
    <n v="32189.0625"/>
  </r>
  <r>
    <n v="200"/>
    <x v="19"/>
    <x v="17"/>
    <x v="150"/>
    <x v="2"/>
    <x v="26"/>
    <d v="2021-07-01T00:00:00"/>
    <d v="2021-12-31T00:00:00"/>
    <s v="T&amp;M"/>
    <n v="1000"/>
    <n v="1.125"/>
    <n v="1125"/>
    <n v="0.25"/>
    <n v="250"/>
    <n v="1.625"/>
    <n v="1625"/>
    <m/>
    <m/>
    <m/>
    <m/>
    <m/>
    <m/>
    <n v="3"/>
    <n v="3000"/>
  </r>
  <r>
    <n v="201"/>
    <x v="20"/>
    <x v="17"/>
    <x v="151"/>
    <x v="2"/>
    <x v="27"/>
    <d v="2021-07-01T00:00:00"/>
    <d v="2021-12-31T00:00:00"/>
    <s v="T&amp;M"/>
    <n v="1000"/>
    <n v="10"/>
    <n v="10000"/>
    <n v="15"/>
    <n v="15000"/>
    <n v="0"/>
    <n v="0"/>
    <m/>
    <m/>
    <m/>
    <m/>
    <m/>
    <m/>
    <n v="25"/>
    <n v="25000"/>
  </r>
  <r>
    <n v="202"/>
    <x v="20"/>
    <x v="17"/>
    <x v="152"/>
    <x v="2"/>
    <x v="27"/>
    <d v="2021-07-01T00:00:00"/>
    <d v="2021-12-31T00:00:00"/>
    <s v="T&amp;M"/>
    <n v="1350"/>
    <n v="0.625"/>
    <n v="843.75"/>
    <n v="0.5"/>
    <n v="675"/>
    <n v="0"/>
    <n v="0"/>
    <m/>
    <m/>
    <m/>
    <m/>
    <m/>
    <m/>
    <n v="1.125"/>
    <n v="1518.75"/>
  </r>
  <r>
    <n v="203"/>
    <x v="24"/>
    <x v="17"/>
    <x v="153"/>
    <x v="2"/>
    <x v="32"/>
    <d v="2021-07-01T00:00:00"/>
    <d v="2021-12-31T00:00:00"/>
    <s v="T&amp;M"/>
    <n v="1350"/>
    <n v="11.625"/>
    <n v="15693.75"/>
    <n v="11.1875"/>
    <n v="15103.125"/>
    <n v="7.6875"/>
    <n v="10378.125"/>
    <m/>
    <m/>
    <m/>
    <m/>
    <m/>
    <m/>
    <n v="30.5"/>
    <n v="41175"/>
  </r>
  <r>
    <n v="204"/>
    <x v="23"/>
    <x v="17"/>
    <x v="154"/>
    <x v="2"/>
    <x v="31"/>
    <d v="2021-07-01T00:00:00"/>
    <d v="2021-12-31T00:00:00"/>
    <s v="T&amp;M"/>
    <n v="1570"/>
    <n v="7.375"/>
    <n v="11578.75"/>
    <n v="6"/>
    <n v="9420"/>
    <n v="1.6875"/>
    <n v="2649.375"/>
    <m/>
    <m/>
    <m/>
    <m/>
    <m/>
    <m/>
    <n v="15.0625"/>
    <n v="23648.125"/>
  </r>
  <r>
    <n v="205"/>
    <x v="25"/>
    <x v="17"/>
    <x v="90"/>
    <x v="2"/>
    <x v="33"/>
    <d v="2021-07-01T00:00:00"/>
    <d v="2021-12-31T00:00:00"/>
    <s v="T&amp;M"/>
    <n v="1350"/>
    <n v="6.375"/>
    <n v="8606.25"/>
    <n v="15"/>
    <n v="20250"/>
    <n v="5"/>
    <n v="6750"/>
    <m/>
    <m/>
    <m/>
    <m/>
    <m/>
    <m/>
    <n v="26.375"/>
    <n v="35606.25"/>
  </r>
  <r>
    <n v="206"/>
    <x v="20"/>
    <x v="17"/>
    <x v="155"/>
    <x v="2"/>
    <x v="27"/>
    <d v="2021-07-01T00:00:00"/>
    <d v="2021-12-31T00:00:00"/>
    <s v="T&amp;M"/>
    <n v="1000"/>
    <n v="0.9375"/>
    <n v="937.5"/>
    <n v="0.6875"/>
    <n v="687.5"/>
    <n v="0.4375"/>
    <n v="437.5"/>
    <m/>
    <m/>
    <m/>
    <m/>
    <m/>
    <m/>
    <n v="2.0625"/>
    <n v="2062.5"/>
  </r>
  <r>
    <n v="207"/>
    <x v="23"/>
    <x v="17"/>
    <x v="156"/>
    <x v="2"/>
    <x v="31"/>
    <d v="2021-07-01T00:00:00"/>
    <d v="2021-12-31T00:00:00"/>
    <s v="T&amp;M"/>
    <n v="1000"/>
    <n v="0"/>
    <n v="0"/>
    <n v="8.125"/>
    <n v="8125"/>
    <n v="5.75"/>
    <n v="5750"/>
    <m/>
    <m/>
    <m/>
    <m/>
    <m/>
    <m/>
    <n v="13.875"/>
    <n v="13875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n v="187.4375"/>
    <n v="218491.8125"/>
    <m/>
    <n v="237283.125"/>
    <m/>
    <n v="50293.125"/>
    <m/>
    <n v="0"/>
    <m/>
    <n v="0"/>
    <m/>
    <n v="0"/>
    <n v="432.09375"/>
    <n v="506068.0625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m/>
    <m/>
  </r>
  <r>
    <m/>
    <x v="2"/>
    <x v="16"/>
    <x v="103"/>
    <x v="1"/>
    <x v="16"/>
    <m/>
    <m/>
    <m/>
    <m/>
    <n v="0"/>
    <n v="0"/>
    <n v="0"/>
    <n v="0"/>
    <n v="0"/>
    <n v="0"/>
    <n v="0"/>
    <n v="0"/>
    <n v="0"/>
    <n v="0"/>
    <n v="0"/>
    <n v="0"/>
    <n v="0"/>
    <n v="0"/>
  </r>
  <r>
    <m/>
    <x v="2"/>
    <x v="16"/>
    <x v="103"/>
    <x v="1"/>
    <x v="16"/>
    <m/>
    <m/>
    <m/>
    <m/>
    <m/>
    <n v="0"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n v="0"/>
    <m/>
    <n v="0"/>
    <m/>
    <n v="0"/>
    <m/>
    <n v="0"/>
    <m/>
    <n v="0"/>
    <m/>
    <m/>
    <n v="0"/>
    <n v="0"/>
  </r>
  <r>
    <m/>
    <x v="21"/>
    <x v="17"/>
    <x v="103"/>
    <x v="3"/>
    <x v="34"/>
    <d v="2021-07-01T00:00:00"/>
    <d v="2021-12-31T00:00:00"/>
    <s v="Fix"/>
    <m/>
    <m/>
    <n v="1755"/>
    <m/>
    <n v="0"/>
    <m/>
    <n v="6750"/>
    <m/>
    <m/>
    <m/>
    <n v="0"/>
    <m/>
    <m/>
    <n v="0"/>
    <n v="8505"/>
  </r>
  <r>
    <m/>
    <x v="21"/>
    <x v="18"/>
    <x v="103"/>
    <x v="3"/>
    <x v="34"/>
    <d v="2021-07-01T00:00:00"/>
    <d v="2021-12-31T00:00:00"/>
    <s v="Fix"/>
    <m/>
    <m/>
    <n v="30743.1"/>
    <m/>
    <n v="30743.1"/>
    <m/>
    <n v="0"/>
    <m/>
    <m/>
    <m/>
    <n v="0"/>
    <m/>
    <m/>
    <n v="0"/>
    <n v="61486.2"/>
  </r>
  <r>
    <m/>
    <x v="21"/>
    <x v="18"/>
    <x v="103"/>
    <x v="3"/>
    <x v="34"/>
    <d v="2021-07-01T00:00:00"/>
    <d v="2021-12-31T00:00:00"/>
    <s v="Fix"/>
    <m/>
    <m/>
    <n v="2833.3333333333335"/>
    <m/>
    <n v="2833.3333333333335"/>
    <m/>
    <n v="0"/>
    <m/>
    <m/>
    <m/>
    <n v="0"/>
    <m/>
    <m/>
    <n v="0"/>
    <n v="5666.666666666667"/>
  </r>
  <r>
    <m/>
    <x v="21"/>
    <x v="18"/>
    <x v="103"/>
    <x v="3"/>
    <x v="34"/>
    <d v="2021-07-01T00:00:00"/>
    <d v="2021-12-31T00:00:00"/>
    <s v="Fix"/>
    <m/>
    <m/>
    <n v="4120.05"/>
    <m/>
    <n v="4120.05"/>
    <m/>
    <n v="0"/>
    <m/>
    <m/>
    <m/>
    <n v="0"/>
    <m/>
    <m/>
    <n v="0"/>
    <n v="8240.1"/>
  </r>
  <r>
    <m/>
    <x v="26"/>
    <x v="17"/>
    <x v="103"/>
    <x v="4"/>
    <x v="35"/>
    <d v="2021-07-05T00:00:00"/>
    <d v="2021-12-31T00:00:00"/>
    <s v="T&amp;M"/>
    <m/>
    <m/>
    <n v="77112"/>
    <m/>
    <n v="77112"/>
    <m/>
    <n v="0"/>
    <m/>
    <m/>
    <m/>
    <n v="0"/>
    <m/>
    <m/>
    <n v="0"/>
    <n v="154224"/>
  </r>
  <r>
    <m/>
    <x v="26"/>
    <x v="17"/>
    <x v="103"/>
    <x v="3"/>
    <x v="34"/>
    <d v="1899-12-30T00:00:00"/>
    <d v="1899-12-30T00:00:00"/>
    <s v="Fix"/>
    <m/>
    <m/>
    <n v="3510"/>
    <m/>
    <n v="0"/>
    <m/>
    <n v="0"/>
    <m/>
    <m/>
    <m/>
    <n v="0"/>
    <m/>
    <m/>
    <n v="0"/>
    <n v="3510"/>
  </r>
  <r>
    <m/>
    <x v="26"/>
    <x v="17"/>
    <x v="103"/>
    <x v="5"/>
    <x v="36"/>
    <s v=" "/>
    <s v=" "/>
    <s v="T&amp;M"/>
    <m/>
    <m/>
    <n v="20659.689999999999"/>
    <m/>
    <n v="0"/>
    <m/>
    <n v="0"/>
    <m/>
    <m/>
    <m/>
    <n v="0"/>
    <m/>
    <m/>
    <n v="0"/>
    <n v="20659.689999999999"/>
  </r>
  <r>
    <m/>
    <x v="23"/>
    <x v="17"/>
    <x v="103"/>
    <x v="6"/>
    <x v="37"/>
    <d v="2021-08-09T00:00:00"/>
    <d v="2021-12-03T00:00:00"/>
    <s v="T&amp;M"/>
    <m/>
    <m/>
    <n v="0"/>
    <m/>
    <n v="71156.288"/>
    <m/>
    <n v="0"/>
    <m/>
    <m/>
    <m/>
    <n v="0"/>
    <m/>
    <m/>
    <n v="0"/>
    <n v="71156.288"/>
  </r>
  <r>
    <m/>
    <x v="23"/>
    <x v="17"/>
    <x v="103"/>
    <x v="3"/>
    <x v="34"/>
    <d v="1899-12-30T00:00:00"/>
    <d v="1899-12-30T00:00:00"/>
    <s v="T&amp;M"/>
    <m/>
    <m/>
    <n v="3510"/>
    <m/>
    <n v="0"/>
    <m/>
    <n v="0"/>
    <m/>
    <m/>
    <m/>
    <n v="0"/>
    <m/>
    <m/>
    <n v="0"/>
    <n v="3510"/>
  </r>
  <r>
    <m/>
    <x v="20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19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24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24"/>
    <x v="17"/>
    <x v="103"/>
    <x v="3"/>
    <x v="34"/>
    <d v="1899-12-30T00:00:00"/>
    <d v="1899-12-30T00:00:00"/>
    <s v="T&amp;M"/>
    <m/>
    <m/>
    <n v="0"/>
    <m/>
    <n v="0"/>
    <m/>
    <n v="0"/>
    <m/>
    <m/>
    <m/>
    <n v="0"/>
    <m/>
    <m/>
    <n v="0"/>
    <n v="0"/>
  </r>
  <r>
    <m/>
    <x v="24"/>
    <x v="17"/>
    <x v="103"/>
    <x v="0"/>
    <x v="34"/>
    <d v="2021-06-17T00:00:00"/>
    <d v="2021-12-31T00:00:00"/>
    <s v="Fix"/>
    <m/>
    <m/>
    <n v="297500"/>
    <m/>
    <n v="0"/>
    <m/>
    <n v="0"/>
    <m/>
    <m/>
    <m/>
    <n v="0"/>
    <m/>
    <m/>
    <n v="0"/>
    <n v="297500"/>
  </r>
  <r>
    <m/>
    <x v="27"/>
    <x v="17"/>
    <x v="103"/>
    <x v="7"/>
    <x v="38"/>
    <d v="2021-07-01T00:00:00"/>
    <d v="2021-12-31T00:00:00"/>
    <s v="T&amp;M"/>
    <m/>
    <m/>
    <n v="29750"/>
    <m/>
    <n v="41650"/>
    <m/>
    <n v="0"/>
    <m/>
    <m/>
    <m/>
    <n v="0"/>
    <m/>
    <m/>
    <n v="0"/>
    <n v="71400"/>
  </r>
  <r>
    <m/>
    <x v="27"/>
    <x v="17"/>
    <x v="103"/>
    <x v="8"/>
    <x v="39"/>
    <d v="2021-07-01T00:00:00"/>
    <d v="2021-12-31T00:00:00"/>
    <s v="T&amp;M"/>
    <m/>
    <m/>
    <n v="14875"/>
    <m/>
    <n v="14875"/>
    <m/>
    <n v="0"/>
    <m/>
    <m/>
    <m/>
    <n v="0"/>
    <m/>
    <m/>
    <n v="0"/>
    <n v="29750"/>
  </r>
  <r>
    <m/>
    <x v="15"/>
    <x v="17"/>
    <x v="103"/>
    <x v="9"/>
    <x v="40"/>
    <d v="2021-07-01T00:00:00"/>
    <d v="2021-12-31T00:00:00"/>
    <s v="T&amp;M"/>
    <m/>
    <m/>
    <n v="55601.56"/>
    <m/>
    <n v="55601.56"/>
    <m/>
    <n v="0"/>
    <m/>
    <m/>
    <m/>
    <n v="0"/>
    <m/>
    <m/>
    <n v="0"/>
    <n v="111203.12"/>
  </r>
  <r>
    <m/>
    <x v="15"/>
    <x v="17"/>
    <x v="103"/>
    <x v="3"/>
    <x v="34"/>
    <d v="1899-12-30T00:00:00"/>
    <d v="1899-12-30T00:00:00"/>
    <s v="T&amp;M"/>
    <m/>
    <m/>
    <n v="3510"/>
    <m/>
    <n v="0"/>
    <m/>
    <n v="0"/>
    <m/>
    <m/>
    <m/>
    <n v="0"/>
    <m/>
    <m/>
    <n v="0"/>
    <n v="3510"/>
  </r>
  <r>
    <m/>
    <x v="18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18"/>
    <x v="18"/>
    <x v="103"/>
    <x v="3"/>
    <x v="34"/>
    <d v="1899-12-30T00:00:00"/>
    <d v="1899-12-30T00:00:00"/>
    <s v="T&amp;M"/>
    <m/>
    <m/>
    <n v="5750"/>
    <m/>
    <n v="5750"/>
    <m/>
    <n v="0"/>
    <m/>
    <m/>
    <m/>
    <n v="0"/>
    <m/>
    <m/>
    <n v="0"/>
    <n v="11500"/>
  </r>
  <r>
    <m/>
    <x v="2"/>
    <x v="16"/>
    <x v="103"/>
    <x v="1"/>
    <x v="16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3">
  <r>
    <s v="21 0427"/>
    <s v="Measure 251"/>
    <s v="21 0427 Measure 251 - IT Security Initiative Hub (meta, HipSquare)"/>
    <d v="2021-01-01T00:00:00"/>
    <d v="2021-12-31T00:00:00"/>
    <d v="2021-07-01T00:00:00"/>
    <n v="7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7-01T00:00:00"/>
    <n v="7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7-01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01T00:00:00"/>
    <n v="7"/>
    <x v="2"/>
    <s v="HipSquare GmbH"/>
    <n v="6.75"/>
    <n v="0.84375"/>
    <n v="820"/>
    <n v="691.875"/>
  </r>
  <r>
    <s v="21 0427"/>
    <s v="Measure 251"/>
    <s v="21 0427 Measure 251 - IT Security Initiative Hub (meta, HipSquare)"/>
    <d v="2021-01-01T00:00:00"/>
    <d v="2021-12-31T00:00:00"/>
    <d v="2021-07-02T00:00:00"/>
    <n v="7"/>
    <x v="0"/>
    <s v="HipSquare GmbH"/>
    <n v="7.5"/>
    <n v="0.9375"/>
    <n v="1112"/>
    <n v="1042.5"/>
  </r>
  <r>
    <s v="21 0427"/>
    <s v="Measure 251"/>
    <s v="21 0427 Measure 251 - IT Security Initiative Hub (meta, HipSquare)"/>
    <d v="2021-01-01T00:00:00"/>
    <d v="2021-12-31T00:00:00"/>
    <d v="2021-07-02T00:00:00"/>
    <n v="7"/>
    <x v="1"/>
    <s v="HipSquare GmbH"/>
    <n v="0.25"/>
    <n v="3.125E-2"/>
    <n v="980"/>
    <n v="30.625"/>
  </r>
  <r>
    <s v="21 0427"/>
    <s v="Measure 251"/>
    <s v="21 0427 Measure 251 - IT Security Initiative Hub (meta, HipSquare)"/>
    <d v="2021-01-01T00:00:00"/>
    <d v="2021-12-31T00:00:00"/>
    <d v="2021-07-02T00:00:00"/>
    <n v="7"/>
    <x v="1"/>
    <s v="HipSquare GmbH"/>
    <n v="7"/>
    <n v="0.875"/>
    <n v="980"/>
    <n v="857.5"/>
  </r>
  <r>
    <s v="21 0427"/>
    <s v="Measure 251"/>
    <s v="21 0427 Measure 251 - IT Security Initiative Hub (meta, HipSquare)"/>
    <d v="2021-01-01T00:00:00"/>
    <d v="2021-12-31T00:00:00"/>
    <d v="2021-07-03T00:00:00"/>
    <n v="7"/>
    <x v="2"/>
    <s v="HipSquare GmbH"/>
    <n v="24"/>
    <n v="3"/>
    <n v="820"/>
    <n v="2460"/>
  </r>
  <r>
    <s v="21 0427"/>
    <s v="Measure 251"/>
    <s v="21 0427 Measure 251 - IT Security Initiative Hub (meta, HipSquare)"/>
    <d v="2021-01-01T00:00:00"/>
    <d v="2021-12-31T00:00:00"/>
    <d v="2021-07-04T00:00:00"/>
    <n v="7"/>
    <x v="2"/>
    <s v="HipSquare GmbH"/>
    <n v="16.75"/>
    <n v="2.09375"/>
    <n v="820"/>
    <n v="1716.875"/>
  </r>
  <r>
    <s v="21 0427"/>
    <s v="Measure 251"/>
    <s v="21 0427 Measure 251 - IT Security Initiative Hub (meta, HipSquare)"/>
    <d v="2021-01-01T00:00:00"/>
    <d v="2021-12-31T00:00:00"/>
    <d v="2021-07-05T00:00:00"/>
    <n v="7"/>
    <x v="0"/>
    <s v="HipSquare GmbH"/>
    <n v="6.5"/>
    <n v="0.8125"/>
    <n v="1112"/>
    <n v="903.5"/>
  </r>
  <r>
    <s v="21 0427"/>
    <s v="Measure 251"/>
    <s v="21 0427 Measure 251 - IT Security Initiative Hub (meta, HipSquare)"/>
    <d v="2021-01-01T00:00:00"/>
    <d v="2021-12-31T00:00:00"/>
    <d v="2021-07-05T00:00:00"/>
    <n v="7"/>
    <x v="1"/>
    <s v="HipSquare GmbH"/>
    <n v="3"/>
    <n v="0.375"/>
    <n v="980"/>
    <n v="367.5"/>
  </r>
  <r>
    <s v="21 0427"/>
    <s v="Measure 251"/>
    <s v="21 0427 Measure 251 - IT Security Initiative Hub (meta, HipSquare)"/>
    <d v="2021-01-01T00:00:00"/>
    <d v="2021-12-31T00:00:00"/>
    <d v="2021-07-05T00:00:00"/>
    <n v="7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7-05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05T00:00:00"/>
    <n v="7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7-06T00:00:00"/>
    <n v="7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7-06T00:00:00"/>
    <n v="7"/>
    <x v="1"/>
    <s v="HipSquare GmbH"/>
    <n v="3.75"/>
    <n v="0.46875"/>
    <n v="980"/>
    <n v="459.375"/>
  </r>
  <r>
    <s v="21 0427"/>
    <s v="Measure 251"/>
    <s v="21 0427 Measure 251 - IT Security Initiative Hub (meta, HipSquare)"/>
    <d v="2021-01-01T00:00:00"/>
    <d v="2021-12-31T00:00:00"/>
    <d v="2021-07-06T00:00:00"/>
    <n v="7"/>
    <x v="1"/>
    <s v="HipSquare GmbH"/>
    <n v="2.5"/>
    <n v="0.3125"/>
    <n v="980"/>
    <n v="306.25"/>
  </r>
  <r>
    <s v="21 0427"/>
    <s v="Measure 251"/>
    <s v="21 0427 Measure 251 - IT Security Initiative Hub (meta, HipSquare)"/>
    <d v="2021-01-01T00:00:00"/>
    <d v="2021-12-31T00:00:00"/>
    <d v="2021-07-06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06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07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07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07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07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08T00:00:00"/>
    <n v="7"/>
    <x v="0"/>
    <s v="HipSquare GmbH"/>
    <n v="8"/>
    <n v="1"/>
    <n v="1112"/>
    <n v="1112"/>
  </r>
  <r>
    <s v="21 0427"/>
    <s v="Measure 251"/>
    <s v="21 0427 Measure 251 - IT Security Initiative Hub (meta, HipSquare)"/>
    <d v="2021-01-01T00:00:00"/>
    <d v="2021-12-31T00:00:00"/>
    <d v="2021-07-08T00:00:00"/>
    <n v="7"/>
    <x v="1"/>
    <s v="HipSquare GmbH"/>
    <n v="2.5"/>
    <n v="0.3125"/>
    <n v="980"/>
    <n v="306.25"/>
  </r>
  <r>
    <s v="21 0427"/>
    <s v="Measure 251"/>
    <s v="21 0427 Measure 251 - IT Security Initiative Hub (meta, HipSquare)"/>
    <d v="2021-01-01T00:00:00"/>
    <d v="2021-12-31T00:00:00"/>
    <d v="2021-07-08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08T00:00:00"/>
    <n v="7"/>
    <x v="2"/>
    <s v="HipSquare GmbH"/>
    <n v="1.5"/>
    <n v="0.1875"/>
    <n v="820"/>
    <n v="153.75"/>
  </r>
  <r>
    <s v="21 0427"/>
    <s v="Measure 251"/>
    <s v="21 0427 Measure 251 - IT Security Initiative Hub (meta, HipSquare)"/>
    <d v="2021-01-01T00:00:00"/>
    <d v="2021-12-31T00:00:00"/>
    <d v="2021-07-09T00:00:00"/>
    <n v="7"/>
    <x v="0"/>
    <s v="HipSquare GmbH"/>
    <n v="10"/>
    <n v="1.25"/>
    <n v="1112"/>
    <n v="1390"/>
  </r>
  <r>
    <s v="21 0427"/>
    <s v="Measure 251"/>
    <s v="21 0427 Measure 251 - IT Security Initiative Hub (meta, HipSquare)"/>
    <d v="2021-01-01T00:00:00"/>
    <d v="2021-12-31T00:00:00"/>
    <d v="2021-07-10T00:00:00"/>
    <n v="7"/>
    <x v="2"/>
    <s v="HipSquare GmbH"/>
    <n v="10.5"/>
    <n v="1.3125"/>
    <n v="820"/>
    <n v="1076.25"/>
  </r>
  <r>
    <s v="21 0427"/>
    <s v="Measure 251"/>
    <s v="21 0427 Measure 251 - IT Security Initiative Hub (meta, HipSquare)"/>
    <d v="2021-01-01T00:00:00"/>
    <d v="2021-12-31T00:00:00"/>
    <d v="2021-07-12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12T00:00:00"/>
    <n v="7"/>
    <x v="1"/>
    <s v="HipSquare GmbH"/>
    <n v="1.25"/>
    <n v="0.15625"/>
    <n v="980"/>
    <n v="153.125"/>
  </r>
  <r>
    <s v="21 0427"/>
    <s v="Measure 251"/>
    <s v="21 0427 Measure 251 - IT Security Initiative Hub (meta, HipSquare)"/>
    <d v="2021-01-01T00:00:00"/>
    <d v="2021-12-31T00:00:00"/>
    <d v="2021-07-12T00:00:00"/>
    <n v="7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7-12T00:00:00"/>
    <n v="7"/>
    <x v="2"/>
    <s v="HipSquare GmbH"/>
    <n v="6"/>
    <n v="0.75"/>
    <n v="820"/>
    <n v="615"/>
  </r>
  <r>
    <s v="21 0427"/>
    <s v="Measure 251"/>
    <s v="21 0427 Measure 251 - IT Security Initiative Hub (meta, HipSquare)"/>
    <d v="2021-01-01T00:00:00"/>
    <d v="2021-12-31T00:00:00"/>
    <d v="2021-07-12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3T00:00:00"/>
    <n v="7"/>
    <x v="0"/>
    <s v="HipSquare GmbH"/>
    <n v="9"/>
    <n v="1.125"/>
    <n v="1112"/>
    <n v="1251"/>
  </r>
  <r>
    <s v="21 0427"/>
    <s v="Measure 251"/>
    <s v="21 0427 Measure 251 - IT Security Initiative Hub (meta, HipSquare)"/>
    <d v="2021-01-01T00:00:00"/>
    <d v="2021-12-31T00:00:00"/>
    <d v="2021-07-13T00:00:00"/>
    <n v="7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7-13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13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13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14T00:00:00"/>
    <n v="7"/>
    <x v="0"/>
    <s v="HipSquare GmbH"/>
    <n v="8"/>
    <n v="1"/>
    <n v="1112"/>
    <n v="1112"/>
  </r>
  <r>
    <s v="21 0427"/>
    <s v="Measure 251"/>
    <s v="21 0427 Measure 251 - IT Security Initiative Hub (meta, HipSquare)"/>
    <d v="2021-01-01T00:00:00"/>
    <d v="2021-12-31T00:00:00"/>
    <d v="2021-07-14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14T00:00:00"/>
    <n v="7"/>
    <x v="1"/>
    <s v="HipSquare GmbH"/>
    <n v="3.5"/>
    <n v="0.4375"/>
    <n v="980"/>
    <n v="428.75"/>
  </r>
  <r>
    <s v="21 0427"/>
    <s v="Measure 251"/>
    <s v="21 0427 Measure 251 - IT Security Initiative Hub (meta, HipSquare)"/>
    <d v="2021-01-01T00:00:00"/>
    <d v="2021-12-31T00:00:00"/>
    <d v="2021-07-14T00:00:00"/>
    <n v="7"/>
    <x v="2"/>
    <s v="HipSquare GmbH"/>
    <n v="5"/>
    <n v="0.625"/>
    <n v="820"/>
    <n v="512.5"/>
  </r>
  <r>
    <s v="21 0427"/>
    <s v="Measure 251"/>
    <s v="21 0427 Measure 251 - IT Security Initiative Hub (meta, HipSquare)"/>
    <d v="2021-01-01T00:00:00"/>
    <d v="2021-12-31T00:00:00"/>
    <d v="2021-07-14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5T00:00:00"/>
    <n v="7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7-15T00:00:00"/>
    <n v="7"/>
    <x v="1"/>
    <s v="HipSquare GmbH"/>
    <n v="0.5"/>
    <n v="6.25E-2"/>
    <n v="980"/>
    <n v="61.25"/>
  </r>
  <r>
    <s v="21 0427"/>
    <s v="Measure 251"/>
    <s v="21 0427 Measure 251 - IT Security Initiative Hub (meta, HipSquare)"/>
    <d v="2021-01-01T00:00:00"/>
    <d v="2021-12-31T00:00:00"/>
    <d v="2021-07-15T00:00:00"/>
    <n v="7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7-15T00:00:00"/>
    <n v="7"/>
    <x v="2"/>
    <s v="HipSquare GmbH"/>
    <n v="5"/>
    <n v="0.625"/>
    <n v="820"/>
    <n v="512.5"/>
  </r>
  <r>
    <s v="21 0427"/>
    <s v="Measure 251"/>
    <s v="21 0427 Measure 251 - IT Security Initiative Hub (meta, HipSquare)"/>
    <d v="2021-01-01T00:00:00"/>
    <d v="2021-12-31T00:00:00"/>
    <d v="2021-07-15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6T00:00:00"/>
    <n v="7"/>
    <x v="0"/>
    <s v="HipSquare GmbH"/>
    <n v="5"/>
    <n v="0.625"/>
    <n v="1112"/>
    <n v="695"/>
  </r>
  <r>
    <s v="21 0427"/>
    <s v="Measure 251"/>
    <s v="21 0427 Measure 251 - IT Security Initiative Hub (meta, HipSquare)"/>
    <d v="2021-01-01T00:00:00"/>
    <d v="2021-12-31T00:00:00"/>
    <d v="2021-07-16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16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16T00:00:00"/>
    <n v="7"/>
    <x v="2"/>
    <s v="HipSquare GmbH"/>
    <n v="6"/>
    <n v="0.75"/>
    <n v="820"/>
    <n v="615"/>
  </r>
  <r>
    <s v="21 0427"/>
    <s v="Measure 251"/>
    <s v="21 0427 Measure 251 - IT Security Initiative Hub (meta, HipSquare)"/>
    <d v="2021-01-01T00:00:00"/>
    <d v="2021-12-31T00:00:00"/>
    <d v="2021-07-16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8T00:00:00"/>
    <n v="7"/>
    <x v="0"/>
    <s v="HipSquare GmbH"/>
    <n v="1"/>
    <n v="0.125"/>
    <n v="1112"/>
    <n v="139"/>
  </r>
  <r>
    <s v="21 0427"/>
    <s v="Measure 251"/>
    <s v="21 0427 Measure 251 - IT Security Initiative Hub (meta, HipSquare)"/>
    <d v="2021-01-01T00:00:00"/>
    <d v="2021-12-31T00:00:00"/>
    <d v="2021-07-18T00:00:00"/>
    <n v="7"/>
    <x v="0"/>
    <s v="HipSquare GmbH"/>
    <n v="1"/>
    <n v="0.125"/>
    <n v="1112"/>
    <n v="139"/>
  </r>
  <r>
    <s v="21 0427"/>
    <s v="Measure 251"/>
    <s v="21 0427 Measure 251 - IT Security Initiative Hub (meta, HipSquare)"/>
    <d v="2021-01-01T00:00:00"/>
    <d v="2021-12-31T00:00:00"/>
    <d v="2021-07-19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19T00:00:00"/>
    <n v="7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7-19T00:00:00"/>
    <n v="7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7-19T00:00:00"/>
    <n v="7"/>
    <x v="2"/>
    <s v="HipSquare GmbH"/>
    <n v="4"/>
    <n v="0.5"/>
    <n v="820"/>
    <n v="410"/>
  </r>
  <r>
    <s v="21 0427"/>
    <s v="Measure 251"/>
    <s v="21 0427 Measure 251 - IT Security Initiative Hub (meta, HipSquare)"/>
    <d v="2021-01-01T00:00:00"/>
    <d v="2021-12-31T00:00:00"/>
    <d v="2021-07-19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0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20T00:00:00"/>
    <n v="7"/>
    <x v="1"/>
    <s v="HipSquare GmbH"/>
    <n v="1.5"/>
    <n v="0.1875"/>
    <n v="980"/>
    <n v="183.75"/>
  </r>
  <r>
    <s v="21 0427"/>
    <s v="Measure 251"/>
    <s v="21 0427 Measure 251 - IT Security Initiative Hub (meta, HipSquare)"/>
    <d v="2021-01-01T00:00:00"/>
    <d v="2021-12-31T00:00:00"/>
    <d v="2021-07-20T00:00:00"/>
    <n v="7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7-20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0T00:00:00"/>
    <n v="7"/>
    <x v="2"/>
    <s v="HipSquare GmbH"/>
    <n v="5.5"/>
    <n v="0.6875"/>
    <n v="820"/>
    <n v="563.75"/>
  </r>
  <r>
    <s v="21 0427"/>
    <s v="Measure 251"/>
    <s v="21 0427 Measure 251 - IT Security Initiative Hub (meta, HipSquare)"/>
    <d v="2021-01-01T00:00:00"/>
    <d v="2021-12-31T00:00:00"/>
    <d v="2021-07-21T00:00:00"/>
    <n v="7"/>
    <x v="0"/>
    <s v="HipSquare GmbH"/>
    <n v="7.5"/>
    <n v="0.9375"/>
    <n v="1112"/>
    <n v="1042.5"/>
  </r>
  <r>
    <s v="21 0427"/>
    <s v="Measure 251"/>
    <s v="21 0427 Measure 251 - IT Security Initiative Hub (meta, HipSquare)"/>
    <d v="2021-01-01T00:00:00"/>
    <d v="2021-12-31T00:00:00"/>
    <d v="2021-07-21T00:00:00"/>
    <n v="7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7-21T00:00:00"/>
    <n v="7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7-21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1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22T00:00:00"/>
    <n v="7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7-22T00:00:00"/>
    <n v="7"/>
    <x v="1"/>
    <s v="HipSquare GmbH"/>
    <n v="3"/>
    <n v="0.375"/>
    <n v="980"/>
    <n v="367.5"/>
  </r>
  <r>
    <s v="21 0427"/>
    <s v="Measure 251"/>
    <s v="21 0427 Measure 251 - IT Security Initiative Hub (meta, HipSquare)"/>
    <d v="2021-01-01T00:00:00"/>
    <d v="2021-12-31T00:00:00"/>
    <d v="2021-07-22T00:00:00"/>
    <n v="7"/>
    <x v="1"/>
    <s v="HipSquare GmbH"/>
    <n v="1.25"/>
    <n v="0.15625"/>
    <n v="980"/>
    <n v="153.125"/>
  </r>
  <r>
    <s v="21 0427"/>
    <s v="Measure 251"/>
    <s v="21 0427 Measure 251 - IT Security Initiative Hub (meta, HipSquare)"/>
    <d v="2021-01-01T00:00:00"/>
    <d v="2021-12-31T00:00:00"/>
    <d v="2021-07-22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2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3T00:00:00"/>
    <n v="7"/>
    <x v="0"/>
    <s v="HipSquare GmbH"/>
    <n v="5.5"/>
    <n v="0.6875"/>
    <n v="1112"/>
    <n v="764.5"/>
  </r>
  <r>
    <s v="21 0427"/>
    <s v="Measure 251"/>
    <s v="21 0427 Measure 251 - IT Security Initiative Hub (meta, HipSquare)"/>
    <d v="2021-01-01T00:00:00"/>
    <d v="2021-12-31T00:00:00"/>
    <d v="2021-07-23T00:00:00"/>
    <n v="7"/>
    <x v="1"/>
    <s v="HipSquare GmbH"/>
    <n v="0.5"/>
    <n v="6.25E-2"/>
    <n v="980"/>
    <n v="61.25"/>
  </r>
  <r>
    <s v="21 0427"/>
    <s v="Measure 251"/>
    <s v="21 0427 Measure 251 - IT Security Initiative Hub (meta, HipSquare)"/>
    <d v="2021-01-01T00:00:00"/>
    <d v="2021-12-31T00:00:00"/>
    <d v="2021-07-23T00:00:00"/>
    <n v="7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7-23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6T00:00:00"/>
    <n v="7"/>
    <x v="0"/>
    <s v="HipSquare GmbH"/>
    <n v="7.5"/>
    <n v="0.9375"/>
    <n v="1112"/>
    <n v="1042.5"/>
  </r>
  <r>
    <s v="21 0427"/>
    <s v="Measure 251"/>
    <s v="21 0427 Measure 251 - IT Security Initiative Hub (meta, HipSquare)"/>
    <d v="2021-01-01T00:00:00"/>
    <d v="2021-12-31T00:00:00"/>
    <d v="2021-07-26T00:00:00"/>
    <n v="7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7-26T00:00:00"/>
    <n v="7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7-26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6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7T00:00:00"/>
    <n v="7"/>
    <x v="0"/>
    <s v="HipSquare GmbH"/>
    <n v="3"/>
    <n v="0.375"/>
    <n v="1112"/>
    <n v="417"/>
  </r>
  <r>
    <s v="21 0427"/>
    <s v="Measure 251"/>
    <s v="21 0427 Measure 251 - IT Security Initiative Hub (meta, HipSquare)"/>
    <d v="2021-01-01T00:00:00"/>
    <d v="2021-12-31T00:00:00"/>
    <d v="2021-07-27T00:00:00"/>
    <n v="7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7-27T00:00:00"/>
    <n v="7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7-27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7T00:00:00"/>
    <n v="7"/>
    <x v="2"/>
    <s v="HipSquare GmbH"/>
    <n v="1.25"/>
    <n v="0.15625"/>
    <n v="820"/>
    <n v="128.125"/>
  </r>
  <r>
    <s v="21 0427"/>
    <s v="Measure 251"/>
    <s v="21 0427 Measure 251 - IT Security Initiative Hub (meta, HipSquare)"/>
    <d v="2021-01-01T00:00:00"/>
    <d v="2021-12-31T00:00:00"/>
    <d v="2021-07-28T00:00:00"/>
    <n v="7"/>
    <x v="0"/>
    <s v="HipSquare GmbH"/>
    <n v="5.5"/>
    <n v="0.6875"/>
    <n v="1112"/>
    <n v="764.5"/>
  </r>
  <r>
    <s v="21 0427"/>
    <s v="Measure 251"/>
    <s v="21 0427 Measure 251 - IT Security Initiative Hub (meta, HipSquare)"/>
    <d v="2021-01-01T00:00:00"/>
    <d v="2021-12-31T00:00:00"/>
    <d v="2021-07-28T00:00:00"/>
    <n v="7"/>
    <x v="1"/>
    <s v="HipSquare GmbH"/>
    <n v="3"/>
    <n v="0.375"/>
    <n v="980"/>
    <n v="367.5"/>
  </r>
  <r>
    <s v="21 0427"/>
    <s v="Measure 251"/>
    <s v="21 0427 Measure 251 - IT Security Initiative Hub (meta, HipSquare)"/>
    <d v="2021-01-01T00:00:00"/>
    <d v="2021-12-31T00:00:00"/>
    <d v="2021-07-28T00:00:00"/>
    <n v="7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7-28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8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29T00:00:00"/>
    <n v="7"/>
    <x v="0"/>
    <s v="HipSquare GmbH"/>
    <n v="6.5"/>
    <n v="0.8125"/>
    <n v="1112"/>
    <n v="903.5"/>
  </r>
  <r>
    <s v="21 0427"/>
    <s v="Measure 251"/>
    <s v="21 0427 Measure 251 - IT Security Initiative Hub (meta, HipSquare)"/>
    <d v="2021-01-01T00:00:00"/>
    <d v="2021-12-31T00:00:00"/>
    <d v="2021-07-29T00:00:00"/>
    <n v="7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7-29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29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9T00:00:00"/>
    <n v="7"/>
    <x v="2"/>
    <s v="HipSquare GmbH"/>
    <n v="4"/>
    <n v="0.5"/>
    <n v="820"/>
    <n v="410"/>
  </r>
  <r>
    <s v="21 0427"/>
    <s v="Measure 251"/>
    <s v="21 0427 Measure 251 - IT Security Initiative Hub (meta, HipSquare)"/>
    <d v="2021-01-01T00:00:00"/>
    <d v="2021-12-31T00:00:00"/>
    <d v="2021-07-30T00:00:00"/>
    <n v="7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7-30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30T00:00:00"/>
    <n v="7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02T00:00:00"/>
    <n v="8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8-02T00:00:00"/>
    <n v="8"/>
    <x v="1"/>
    <s v="HipSquare GmbH"/>
    <n v="3.25"/>
    <n v="0.40625"/>
    <n v="980"/>
    <n v="398.125"/>
  </r>
  <r>
    <s v="21 0427"/>
    <s v="Measure 251"/>
    <s v="21 0427 Measure 251 - IT Security Initiative Hub (meta, HipSquare)"/>
    <d v="2021-01-01T00:00:00"/>
    <d v="2021-12-31T00:00:00"/>
    <d v="2021-08-02T00:00:00"/>
    <n v="8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8-02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02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03T00:00:00"/>
    <n v="8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8-03T00:00:00"/>
    <n v="8"/>
    <x v="1"/>
    <s v="HipSquare GmbH"/>
    <n v="3.25"/>
    <n v="0.40625"/>
    <n v="980"/>
    <n v="398.125"/>
  </r>
  <r>
    <s v="21 0427"/>
    <s v="Measure 251"/>
    <s v="21 0427 Measure 251 - IT Security Initiative Hub (meta, HipSquare)"/>
    <d v="2021-01-01T00:00:00"/>
    <d v="2021-12-31T00:00:00"/>
    <d v="2021-08-03T00:00:00"/>
    <n v="8"/>
    <x v="1"/>
    <s v="HipSquare GmbH"/>
    <n v="1.5"/>
    <n v="0.1875"/>
    <n v="980"/>
    <n v="183.75"/>
  </r>
  <r>
    <s v="21 0427"/>
    <s v="Measure 251"/>
    <s v="21 0427 Measure 251 - IT Security Initiative Hub (meta, HipSquare)"/>
    <d v="2021-01-01T00:00:00"/>
    <d v="2021-12-31T00:00:00"/>
    <d v="2021-08-03T00:00:00"/>
    <n v="8"/>
    <x v="2"/>
    <s v="HipSquare GmbH"/>
    <n v="3.25"/>
    <n v="0.40625"/>
    <n v="820"/>
    <n v="333.125"/>
  </r>
  <r>
    <s v="21 0427"/>
    <s v="Measure 251"/>
    <s v="21 0427 Measure 251 - IT Security Initiative Hub (meta, HipSquare)"/>
    <d v="2021-01-01T00:00:00"/>
    <d v="2021-12-31T00:00:00"/>
    <d v="2021-08-03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4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04T00:00:00"/>
    <n v="8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8-04T00:00:00"/>
    <n v="8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8-04T00:00:00"/>
    <n v="8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8-04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5T00:00:00"/>
    <n v="8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8-05T00:00:00"/>
    <n v="8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8-05T00:00:00"/>
    <n v="8"/>
    <x v="1"/>
    <s v="HipSquare GmbH"/>
    <n v="1.5"/>
    <n v="0.1875"/>
    <n v="980"/>
    <n v="183.75"/>
  </r>
  <r>
    <s v="21 0427"/>
    <s v="Measure 251"/>
    <s v="21 0427 Measure 251 - IT Security Initiative Hub (meta, HipSquare)"/>
    <d v="2021-01-01T00:00:00"/>
    <d v="2021-12-31T00:00:00"/>
    <d v="2021-08-05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5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06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06T00:00:00"/>
    <n v="8"/>
    <x v="1"/>
    <s v="HipSquare GmbH"/>
    <n v="2.5"/>
    <n v="0.3125"/>
    <n v="980"/>
    <n v="306.25"/>
  </r>
  <r>
    <s v="21 0427"/>
    <s v="Measure 251"/>
    <s v="21 0427 Measure 251 - IT Security Initiative Hub (meta, HipSquare)"/>
    <d v="2021-01-01T00:00:00"/>
    <d v="2021-12-31T00:00:00"/>
    <d v="2021-08-06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06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6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09T00:00:00"/>
    <n v="8"/>
    <x v="0"/>
    <s v="HipSquare GmbH"/>
    <n v="2"/>
    <n v="0.25"/>
    <n v="1112"/>
    <n v="278"/>
  </r>
  <r>
    <s v="21 0427"/>
    <s v="Measure 251"/>
    <s v="21 0427 Measure 251 - IT Security Initiative Hub (meta, HipSquare)"/>
    <d v="2021-01-01T00:00:00"/>
    <d v="2021-12-31T00:00:00"/>
    <d v="2021-08-09T00:00:00"/>
    <n v="8"/>
    <x v="1"/>
    <s v="HipSquare GmbH"/>
    <n v="0.25"/>
    <n v="3.125E-2"/>
    <n v="980"/>
    <n v="30.625"/>
  </r>
  <r>
    <s v="21 0427"/>
    <s v="Measure 251"/>
    <s v="21 0427 Measure 251 - IT Security Initiative Hub (meta, HipSquare)"/>
    <d v="2021-01-01T00:00:00"/>
    <d v="2021-12-31T00:00:00"/>
    <d v="2021-08-09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09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10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10T00:00:00"/>
    <n v="8"/>
    <x v="1"/>
    <s v="HipSquare GmbH"/>
    <n v="4.5"/>
    <n v="0.5625"/>
    <n v="980"/>
    <n v="551.25"/>
  </r>
  <r>
    <s v="21 0427"/>
    <s v="Measure 251"/>
    <s v="21 0427 Measure 251 - IT Security Initiative Hub (meta, HipSquare)"/>
    <d v="2021-01-01T00:00:00"/>
    <d v="2021-12-31T00:00:00"/>
    <d v="2021-08-10T00:00:00"/>
    <n v="8"/>
    <x v="1"/>
    <s v="HipSquare GmbH"/>
    <n v="3.5"/>
    <n v="0.4375"/>
    <n v="980"/>
    <n v="428.75"/>
  </r>
  <r>
    <s v="21 0427"/>
    <s v="Measure 251"/>
    <s v="21 0427 Measure 251 - IT Security Initiative Hub (meta, HipSquare)"/>
    <d v="2021-01-01T00:00:00"/>
    <d v="2021-12-31T00:00:00"/>
    <d v="2021-08-10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0T00:00:00"/>
    <n v="8"/>
    <x v="2"/>
    <s v="HipSquare GmbH"/>
    <n v="1.25"/>
    <n v="0.15625"/>
    <n v="820"/>
    <n v="128.125"/>
  </r>
  <r>
    <s v="21 0427"/>
    <s v="Measure 251"/>
    <s v="21 0427 Measure 251 - IT Security Initiative Hub (meta, HipSquare)"/>
    <d v="2021-01-01T00:00:00"/>
    <d v="2021-12-31T00:00:00"/>
    <d v="2021-08-11T00:00:00"/>
    <n v="8"/>
    <x v="0"/>
    <s v="HipSquare GmbH"/>
    <n v="3.5"/>
    <n v="0.4375"/>
    <n v="1112"/>
    <n v="486.5"/>
  </r>
  <r>
    <s v="21 0427"/>
    <s v="Measure 251"/>
    <s v="21 0427 Measure 251 - IT Security Initiative Hub (meta, HipSquare)"/>
    <d v="2021-01-01T00:00:00"/>
    <d v="2021-12-31T00:00:00"/>
    <d v="2021-08-11T00:00:00"/>
    <n v="8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8-11T00:00:00"/>
    <n v="8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8-11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11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2T00:00:00"/>
    <n v="8"/>
    <x v="0"/>
    <s v="HipSquare GmbH"/>
    <n v="1.5"/>
    <n v="0.1875"/>
    <n v="1112"/>
    <n v="208.5"/>
  </r>
  <r>
    <s v="21 0427"/>
    <s v="Measure 251"/>
    <s v="21 0427 Measure 251 - IT Security Initiative Hub (meta, HipSquare)"/>
    <d v="2021-01-01T00:00:00"/>
    <d v="2021-12-31T00:00:00"/>
    <d v="2021-08-12T00:00:00"/>
    <n v="8"/>
    <x v="1"/>
    <s v="HipSquare GmbH"/>
    <n v="0.5"/>
    <n v="6.25E-2"/>
    <n v="980"/>
    <n v="61.25"/>
  </r>
  <r>
    <s v="21 0427"/>
    <s v="Measure 251"/>
    <s v="21 0427 Measure 251 - IT Security Initiative Hub (meta, HipSquare)"/>
    <d v="2021-01-01T00:00:00"/>
    <d v="2021-12-31T00:00:00"/>
    <d v="2021-08-12T00:00:00"/>
    <n v="8"/>
    <x v="1"/>
    <s v="HipSquare GmbH"/>
    <n v="6.25"/>
    <n v="0.78125"/>
    <n v="980"/>
    <n v="765.625"/>
  </r>
  <r>
    <s v="21 0427"/>
    <s v="Measure 251"/>
    <s v="21 0427 Measure 251 - IT Security Initiative Hub (meta, HipSquare)"/>
    <d v="2021-01-01T00:00:00"/>
    <d v="2021-12-31T00:00:00"/>
    <d v="2021-08-12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12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3T00:00:00"/>
    <n v="8"/>
    <x v="0"/>
    <s v="HipSquare GmbH"/>
    <n v="2"/>
    <n v="0.25"/>
    <n v="1112"/>
    <n v="278"/>
  </r>
  <r>
    <s v="21 0427"/>
    <s v="Measure 251"/>
    <s v="21 0427 Measure 251 - IT Security Initiative Hub (meta, HipSquare)"/>
    <d v="2021-01-01T00:00:00"/>
    <d v="2021-12-31T00:00:00"/>
    <d v="2021-08-13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13T00:00:00"/>
    <n v="8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8-13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3T00:00:00"/>
    <n v="8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8-16T00:00:00"/>
    <n v="8"/>
    <x v="0"/>
    <s v="HipSquare GmbH"/>
    <n v="1"/>
    <n v="0.125"/>
    <n v="1112"/>
    <n v="139"/>
  </r>
  <r>
    <s v="21 0427"/>
    <s v="Measure 251"/>
    <s v="21 0427 Measure 251 - IT Security Initiative Hub (meta, HipSquare)"/>
    <d v="2021-01-01T00:00:00"/>
    <d v="2021-12-31T00:00:00"/>
    <d v="2021-08-16T00:00:00"/>
    <n v="8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8-16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7T00:00:00"/>
    <n v="8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8-17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8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8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19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9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20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20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3T00:00:00"/>
    <n v="8"/>
    <x v="0"/>
    <s v="HipSquare GmbH"/>
    <n v="4.5"/>
    <n v="0.5625"/>
    <n v="1112"/>
    <n v="625.5"/>
  </r>
  <r>
    <s v="21 0427"/>
    <s v="Measure 251"/>
    <s v="21 0427 Measure 251 - IT Security Initiative Hub (meta, HipSquare)"/>
    <d v="2021-01-01T00:00:00"/>
    <d v="2021-12-31T00:00:00"/>
    <d v="2021-08-23T00:00:00"/>
    <n v="8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8-23T00:00:00"/>
    <n v="8"/>
    <x v="1"/>
    <s v="HipSquare GmbH"/>
    <n v="4.5"/>
    <n v="0.5625"/>
    <n v="980"/>
    <n v="551.25"/>
  </r>
  <r>
    <s v="21 0427"/>
    <s v="Measure 251"/>
    <s v="21 0427 Measure 251 - IT Security Initiative Hub (meta, HipSquare)"/>
    <d v="2021-01-01T00:00:00"/>
    <d v="2021-12-31T00:00:00"/>
    <d v="2021-08-23T00:00:00"/>
    <n v="8"/>
    <x v="2"/>
    <s v="HipSquare GmbH"/>
    <n v="2.25"/>
    <n v="0.28125"/>
    <n v="820"/>
    <n v="230.625"/>
  </r>
  <r>
    <s v="21 0427"/>
    <s v="Measure 251"/>
    <s v="21 0427 Measure 251 - IT Security Initiative Hub (meta, HipSquare)"/>
    <d v="2021-01-01T00:00:00"/>
    <d v="2021-12-31T00:00:00"/>
    <d v="2021-08-23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4T00:00:00"/>
    <n v="8"/>
    <x v="0"/>
    <s v="HipSquare GmbH"/>
    <n v="5.5"/>
    <n v="0.6875"/>
    <n v="1112"/>
    <n v="764.5"/>
  </r>
  <r>
    <s v="21 0427"/>
    <s v="Measure 251"/>
    <s v="21 0427 Measure 251 - IT Security Initiative Hub (meta, HipSquare)"/>
    <d v="2021-01-01T00:00:00"/>
    <d v="2021-12-31T00:00:00"/>
    <d v="2021-08-24T00:00:00"/>
    <n v="8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8-24T00:00:00"/>
    <n v="8"/>
    <x v="1"/>
    <s v="HipSquare GmbH"/>
    <n v="5.25"/>
    <n v="0.65625"/>
    <n v="980"/>
    <n v="643.125"/>
  </r>
  <r>
    <s v="21 0427"/>
    <s v="Measure 251"/>
    <s v="21 0427 Measure 251 - IT Security Initiative Hub (meta, HipSquare)"/>
    <d v="2021-01-01T00:00:00"/>
    <d v="2021-12-31T00:00:00"/>
    <d v="2021-08-24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4T00:00:00"/>
    <n v="8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8-25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25T00:00:00"/>
    <n v="8"/>
    <x v="1"/>
    <s v="HipSquare GmbH"/>
    <n v="1.25"/>
    <n v="0.15625"/>
    <n v="980"/>
    <n v="153.125"/>
  </r>
  <r>
    <s v="21 0427"/>
    <s v="Measure 251"/>
    <s v="21 0427 Measure 251 - IT Security Initiative Hub (meta, HipSquare)"/>
    <d v="2021-01-01T00:00:00"/>
    <d v="2021-12-31T00:00:00"/>
    <d v="2021-08-25T00:00:00"/>
    <n v="8"/>
    <x v="1"/>
    <s v="HipSquare GmbH"/>
    <n v="6"/>
    <n v="0.75"/>
    <n v="980"/>
    <n v="735"/>
  </r>
  <r>
    <s v="21 0427"/>
    <s v="Measure 251"/>
    <s v="21 0427 Measure 251 - IT Security Initiative Hub (meta, HipSquare)"/>
    <d v="2021-01-01T00:00:00"/>
    <d v="2021-12-31T00:00:00"/>
    <d v="2021-08-25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5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26T00:00:00"/>
    <n v="8"/>
    <x v="0"/>
    <s v="HipSquare GmbH"/>
    <n v="6.5"/>
    <n v="0.8125"/>
    <n v="1112"/>
    <n v="903.5"/>
  </r>
  <r>
    <s v="21 0427"/>
    <s v="Measure 251"/>
    <s v="21 0427 Measure 251 - IT Security Initiative Hub (meta, HipSquare)"/>
    <d v="2021-01-01T00:00:00"/>
    <d v="2021-12-31T00:00:00"/>
    <d v="2021-08-26T00:00:00"/>
    <n v="8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8-26T00:00:00"/>
    <n v="8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8-26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6T00:00:00"/>
    <n v="8"/>
    <x v="2"/>
    <s v="HipSquare GmbH"/>
    <n v="1.25"/>
    <n v="0.15625"/>
    <n v="820"/>
    <n v="128.125"/>
  </r>
  <r>
    <s v="21 0427"/>
    <s v="Measure 251"/>
    <s v="21 0427 Measure 251 - IT Security Initiative Hub (meta, HipSquare)"/>
    <d v="2021-01-01T00:00:00"/>
    <d v="2021-12-31T00:00:00"/>
    <d v="2021-08-27T00:00:00"/>
    <n v="8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8-27T00:00:00"/>
    <n v="8"/>
    <x v="1"/>
    <s v="HipSquare GmbH"/>
    <n v="3.5"/>
    <n v="0.4375"/>
    <n v="980"/>
    <n v="428.75"/>
  </r>
  <r>
    <s v="21 0427"/>
    <s v="Measure 251"/>
    <s v="21 0427 Measure 251 - IT Security Initiative Hub (meta, HipSquare)"/>
    <d v="2021-01-01T00:00:00"/>
    <d v="2021-12-31T00:00:00"/>
    <d v="2021-08-27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27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27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30T00:00:00"/>
    <n v="8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8-30T00:00:00"/>
    <n v="8"/>
    <x v="1"/>
    <s v="HipSquare GmbH"/>
    <n v="6.25"/>
    <n v="0.78125"/>
    <n v="980"/>
    <n v="765.625"/>
  </r>
  <r>
    <s v="21 0427"/>
    <s v="Measure 251"/>
    <s v="21 0427 Measure 251 - IT Security Initiative Hub (meta, HipSquare)"/>
    <d v="2021-01-01T00:00:00"/>
    <d v="2021-12-31T00:00:00"/>
    <d v="2021-08-30T00:00:00"/>
    <n v="8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8-30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30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31T00:00:00"/>
    <n v="8"/>
    <x v="0"/>
    <s v="HipSquare GmbH"/>
    <n v="8"/>
    <n v="1"/>
    <n v="1112"/>
    <n v="1112"/>
  </r>
  <r>
    <s v="21 0427"/>
    <s v="Measure 251"/>
    <s v="21 0427 Measure 251 - IT Security Initiative Hub (meta, HipSquare)"/>
    <d v="2021-01-01T00:00:00"/>
    <d v="2021-12-31T00:00:00"/>
    <d v="2021-08-31T00:00:00"/>
    <n v="8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8-31T00:00:00"/>
    <n v="8"/>
    <x v="1"/>
    <s v="HipSquare GmbH"/>
    <n v="3.25"/>
    <n v="0.40625"/>
    <n v="980"/>
    <n v="398.125"/>
  </r>
  <r>
    <s v="21 0427"/>
    <s v="Measure 251"/>
    <s v="21 0427 Measure 251 - IT Security Initiative Hub (meta, HipSquare)"/>
    <d v="2021-01-01T00:00:00"/>
    <d v="2021-12-31T00:00:00"/>
    <d v="2021-08-31T00:00:00"/>
    <n v="8"/>
    <x v="2"/>
    <s v="HipSquare GmbH"/>
    <n v="2.5"/>
    <n v="0.3125"/>
    <n v="820"/>
    <n v="256.25"/>
  </r>
  <r>
    <s v="21 0427"/>
    <s v="Measure 251"/>
    <s v="21 0427 Measure 251 - IT Security Initiative Hub (meta, HipSquare)"/>
    <d v="2021-01-01T00:00:00"/>
    <d v="2021-12-31T00:00:00"/>
    <d v="2021-08-31T00:00:00"/>
    <n v="8"/>
    <x v="2"/>
    <s v="HipSquare GmbH"/>
    <n v="8"/>
    <n v="1"/>
    <n v="820"/>
    <n v="820"/>
  </r>
  <r>
    <s v="21 0567"/>
    <s v="Measure 268"/>
    <s v="21 0567 Measure 268 - Integrated Governance Control Platform for Group Solutions (meta)"/>
    <d v="2021-01-01T00:00:00"/>
    <d v="2021-12-31T00:00:00"/>
    <d v="2021-07-01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01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01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2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02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02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3"/>
    <s v="metafinanz Informationssysteme GmbH"/>
    <n v="2.5"/>
    <n v="0.3125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6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06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06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7T00:00:00"/>
    <n v="7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7-07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07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8T00:00:00"/>
    <n v="7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8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9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09T00:00:00"/>
    <n v="7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7-09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2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12T00:00:00"/>
    <n v="7"/>
    <x v="3"/>
    <s v="metafinanz Informationssysteme GmbH"/>
    <n v="2.5"/>
    <n v="0.3125"/>
    <m/>
    <n v="0"/>
  </r>
  <r>
    <s v="21 0567"/>
    <s v="Measure 268"/>
    <s v="21 0567 Measure 268 - Integrated Governance Control Platform for Group Solutions (meta)"/>
    <d v="2021-01-01T00:00:00"/>
    <d v="2021-12-31T00:00:00"/>
    <d v="2021-07-12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4T00:00:00"/>
    <n v="7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7-14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4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4.5"/>
    <n v="0.562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3"/>
    <s v="metafinanz Informationssysteme GmbH"/>
    <n v="3.5"/>
    <n v="0.4375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0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20T00:00:00"/>
    <n v="7"/>
    <x v="3"/>
    <s v="metafinanz Informationssysteme GmbH"/>
    <n v="3.5"/>
    <n v="0.4375"/>
    <m/>
    <n v="0"/>
  </r>
  <r>
    <s v="21 0567"/>
    <s v="Measure 268"/>
    <s v="21 0567 Measure 268 - Integrated Governance Control Platform for Group Solutions (meta)"/>
    <d v="2021-01-01T00:00:00"/>
    <d v="2021-12-31T00:00:00"/>
    <d v="2021-07-20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7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8T00:00:00"/>
    <n v="7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8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9T00:00:00"/>
    <n v="7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9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3"/>
    <s v="metafinanz Informationssysteme GmbH"/>
    <n v="7.5"/>
    <n v="0.9375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2T00:00:00"/>
    <n v="8"/>
    <x v="3"/>
    <s v="metafinanz Informationssysteme GmbH"/>
    <n v="9.5"/>
    <n v="1.1875"/>
    <m/>
    <n v="0"/>
  </r>
  <r>
    <s v="21 0567"/>
    <s v="Measure 268"/>
    <s v="21 0567 Measure 268 - Integrated Governance Control Platform for Group Solutions (meta)"/>
    <d v="2021-01-01T00:00:00"/>
    <d v="2021-12-31T00:00:00"/>
    <d v="2021-08-02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4T00:00:00"/>
    <n v="8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8-04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3"/>
    <s v="metafinanz Informationssysteme GmbH"/>
    <n v="5.5"/>
    <n v="0.6875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9T00:00:00"/>
    <n v="8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8-09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1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1.25"/>
    <n v="0.15625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1.25"/>
    <n v="0.15625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3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13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7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7T00:00:00"/>
    <n v="8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8-17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9T00:00:00"/>
    <n v="8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9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0T00:00:00"/>
    <n v="8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0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3"/>
    <s v="metafinanz Informationssysteme GmbH"/>
    <n v="6.5"/>
    <n v="0.8125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4T00:00:00"/>
    <n v="8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8-24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4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5.5"/>
    <n v="0.6875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6T00:00:00"/>
    <n v="8"/>
    <x v="4"/>
    <s v="metafinanz Informationssysteme GmbH"/>
    <n v="10"/>
    <n v="1.25"/>
    <m/>
    <n v="0"/>
  </r>
  <r>
    <s v="21 0567"/>
    <s v="Measure 268"/>
    <s v="21 0567 Measure 268 - Integrated Governance Control Platform for Group Solutions (meta)"/>
    <d v="2021-01-01T00:00:00"/>
    <d v="2021-12-31T00:00:00"/>
    <d v="2021-08-27T00:00:00"/>
    <n v="8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8-30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1T00:00:00"/>
    <n v="9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9-01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2T00:00:00"/>
    <n v="9"/>
    <x v="3"/>
    <s v="metafinanz Informationssysteme GmbH"/>
    <n v="9"/>
    <n v="1.125"/>
    <m/>
    <n v="0"/>
  </r>
  <r>
    <s v="21 0567"/>
    <s v="Measure 268"/>
    <s v="21 0567 Measure 268 - Integrated Governance Control Platform for Group Solutions (meta)"/>
    <d v="2021-01-01T00:00:00"/>
    <d v="2021-12-31T00:00:00"/>
    <d v="2021-09-02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3T00:00:00"/>
    <n v="9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3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6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9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0T00:00:00"/>
    <n v="9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9-10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3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4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5T00:00:00"/>
    <n v="9"/>
    <x v="4"/>
    <s v="metafinanz Informationssysteme GmbH"/>
    <n v="8"/>
    <n v="1"/>
    <m/>
    <n v="0"/>
  </r>
  <r>
    <s v="21 0993"/>
    <s v="Measure 284"/>
    <s v="21 0993 Measure 284 - SOAR Rollout and case management implementation (Drost)"/>
    <d v="2021-07-01T00:00:00"/>
    <d v="2021-12-31T00:00:00"/>
    <d v="2021-07-14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15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19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20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21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22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2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3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4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5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6T00:00:00"/>
    <n v="8"/>
    <x v="5"/>
    <s v="metafinanz Informationssysteme GmbH"/>
    <n v="6"/>
    <n v="0.75"/>
    <n v="1350"/>
    <n v="1012.5"/>
  </r>
  <r>
    <s v="21 0993"/>
    <s v="Measure 284"/>
    <s v="21 0993 Measure 284 - SOAR Rollout and case management implementation (Drost)"/>
    <d v="2021-07-01T00:00:00"/>
    <d v="2021-12-31T00:00:00"/>
    <d v="2021-08-09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0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1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2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3T00:00:00"/>
    <n v="8"/>
    <x v="5"/>
    <s v="metafinanz Informationssysteme GmbH"/>
    <n v="6"/>
    <n v="0.75"/>
    <n v="1350"/>
    <n v="1012.5"/>
  </r>
  <r>
    <s v="21 0993"/>
    <s v="Measure 284"/>
    <s v="21 0993 Measure 284 - SOAR Rollout and case management implementation (Drost)"/>
    <d v="2021-07-01T00:00:00"/>
    <d v="2021-12-31T00:00:00"/>
    <d v="2021-08-16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7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8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9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20T00:00:00"/>
    <n v="8"/>
    <x v="5"/>
    <s v="metafinanz Informationssysteme GmbH"/>
    <n v="6"/>
    <n v="0.75"/>
    <n v="1350"/>
    <n v="1012.5"/>
  </r>
  <r>
    <s v="21 0993"/>
    <s v="Measure 284"/>
    <s v="21 0993 Measure 284 - SOAR Rollout and case management implementation (Drost)"/>
    <d v="2021-07-01T00:00:00"/>
    <d v="2021-12-31T00:00:00"/>
    <d v="2021-09-06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07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08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09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10T00:00:00"/>
    <n v="9"/>
    <x v="5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01T00:00:00"/>
    <n v="7"/>
    <x v="6"/>
    <s v="metafinanz Informationssysteme GmbH"/>
    <n v="10"/>
    <n v="1.25"/>
    <n v="1350"/>
    <n v="1687.5"/>
  </r>
  <r>
    <s v="21 1037"/>
    <s v="Measure 294"/>
    <s v="21 1037 Measure 294 - Integrated Information Risk Management early Live (meta)"/>
    <d v="2021-07-01T00:00:00"/>
    <d v="2021-12-31T00:00:00"/>
    <d v="2021-07-02T00:00:00"/>
    <n v="7"/>
    <x v="7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7-05T00:00:00"/>
    <n v="7"/>
    <x v="8"/>
    <s v="metafinanz Informationssysteme GmbH"/>
    <n v="3"/>
    <n v="0.375"/>
    <n v="1000"/>
    <n v="375"/>
  </r>
  <r>
    <s v="21 1037"/>
    <s v="Measure 294"/>
    <s v="21 1037 Measure 294 - Integrated Information Risk Management early Live (meta)"/>
    <d v="2021-07-01T00:00:00"/>
    <d v="2021-12-31T00:00:00"/>
    <d v="2021-07-06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07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08T00:00:00"/>
    <n v="7"/>
    <x v="6"/>
    <s v="metafinanz Informationssysteme GmbH"/>
    <n v="9.5"/>
    <n v="1.1875"/>
    <n v="1350"/>
    <n v="1603.125"/>
  </r>
  <r>
    <s v="21 1037"/>
    <s v="Measure 294"/>
    <s v="21 1037 Measure 294 - Integrated Information Risk Management early Live (meta)"/>
    <d v="2021-07-01T00:00:00"/>
    <d v="2021-12-31T00:00:00"/>
    <d v="2021-07-08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09T00:00:00"/>
    <n v="7"/>
    <x v="6"/>
    <s v="metafinanz Informationssysteme GmbH"/>
    <n v="6.5"/>
    <n v="0.8125"/>
    <n v="1350"/>
    <n v="1096.875"/>
  </r>
  <r>
    <s v="21 1037"/>
    <s v="Measure 294"/>
    <s v="21 1037 Measure 294 - Integrated Information Risk Management early Live (meta)"/>
    <d v="2021-07-01T00:00:00"/>
    <d v="2021-12-31T00:00:00"/>
    <d v="2021-07-09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2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12T00:00:00"/>
    <n v="7"/>
    <x v="6"/>
    <s v="metafinanz Informationssysteme GmbH"/>
    <n v="10"/>
    <n v="1.25"/>
    <n v="1350"/>
    <n v="1687.5"/>
  </r>
  <r>
    <s v="21 1037"/>
    <s v="Measure 294"/>
    <s v="21 1037 Measure 294 - Integrated Information Risk Management early Live (meta)"/>
    <d v="2021-07-01T00:00:00"/>
    <d v="2021-12-31T00:00:00"/>
    <d v="2021-07-12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2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3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3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3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3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4T00:00:00"/>
    <n v="7"/>
    <x v="9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14T00:00:00"/>
    <n v="7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7-14T00:00:00"/>
    <n v="7"/>
    <x v="6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14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4T00:00:00"/>
    <n v="7"/>
    <x v="11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7-15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5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5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5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6T00:00:00"/>
    <n v="7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7-16T00:00:00"/>
    <n v="7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16T00:00:00"/>
    <n v="7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7-19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19T00:00:00"/>
    <n v="7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19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9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9T00:00:00"/>
    <n v="7"/>
    <x v="12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7-20T00:00:00"/>
    <n v="7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7-20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0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1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21T00:00:00"/>
    <n v="7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7-21T00:00:00"/>
    <n v="7"/>
    <x v="6"/>
    <s v="metafinanz Informationssysteme GmbH"/>
    <n v="3.5"/>
    <n v="0.4375"/>
    <n v="1350"/>
    <n v="590.625"/>
  </r>
  <r>
    <s v="21 1037"/>
    <s v="Measure 294"/>
    <s v="21 1037 Measure 294 - Integrated Information Risk Management early Live (meta)"/>
    <d v="2021-07-01T00:00:00"/>
    <d v="2021-12-31T00:00:00"/>
    <d v="2021-07-21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1T00:00:00"/>
    <n v="7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7-21T00:00:00"/>
    <n v="7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7-22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22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2T00:00:00"/>
    <n v="7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22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2T00:00:00"/>
    <n v="7"/>
    <x v="12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7-23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3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6T00:00:00"/>
    <n v="7"/>
    <x v="7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7-26T00:00:00"/>
    <n v="7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7-27T00:00:00"/>
    <n v="7"/>
    <x v="7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7-27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7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7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9T00:00:00"/>
    <n v="7"/>
    <x v="9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9T00:00:00"/>
    <n v="7"/>
    <x v="7"/>
    <s v="metafinanz Informationssysteme GmbH"/>
    <n v="3"/>
    <n v="0.375"/>
    <n v="1000"/>
    <n v="375"/>
  </r>
  <r>
    <s v="21 1037"/>
    <s v="Measure 294"/>
    <s v="21 1037 Measure 294 - Integrated Information Risk Management early Live (meta)"/>
    <d v="2021-07-01T00:00:00"/>
    <d v="2021-12-31T00:00:00"/>
    <d v="2021-07-29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9T00:00:00"/>
    <n v="7"/>
    <x v="10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7-29T00:00:00"/>
    <n v="7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7-30T00:00:00"/>
    <n v="7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7-30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30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30T00:00:00"/>
    <n v="7"/>
    <x v="10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7-30T00:00:00"/>
    <n v="7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8-02T00:00:00"/>
    <n v="8"/>
    <x v="7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2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2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2T00:00:00"/>
    <n v="8"/>
    <x v="8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8-02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3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03T00:00:00"/>
    <n v="8"/>
    <x v="7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03T00:00:00"/>
    <n v="8"/>
    <x v="6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03T00:00:00"/>
    <n v="8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8-03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04T00:00:00"/>
    <n v="8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8-04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4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4T00:00:00"/>
    <n v="8"/>
    <x v="11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05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05T00:00:00"/>
    <n v="8"/>
    <x v="6"/>
    <s v="metafinanz Informationssysteme GmbH"/>
    <n v="3.5"/>
    <n v="0.4375"/>
    <n v="1350"/>
    <n v="590.625"/>
  </r>
  <r>
    <s v="21 1037"/>
    <s v="Measure 294"/>
    <s v="21 1037 Measure 294 - Integrated Information Risk Management early Live (meta)"/>
    <d v="2021-07-01T00:00:00"/>
    <d v="2021-12-31T00:00:00"/>
    <d v="2021-08-05T00:00:00"/>
    <n v="8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7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6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9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0T00:00:00"/>
    <n v="8"/>
    <x v="7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0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10T00:00:00"/>
    <n v="8"/>
    <x v="8"/>
    <s v="metafinanz Informationssysteme GmbH"/>
    <n v="7"/>
    <n v="0.875"/>
    <n v="1000"/>
    <n v="875"/>
  </r>
  <r>
    <s v="21 1037"/>
    <s v="Measure 294"/>
    <s v="21 1037 Measure 294 - Integrated Information Risk Management early Live (meta)"/>
    <d v="2021-07-01T00:00:00"/>
    <d v="2021-12-31T00:00:00"/>
    <d v="2021-08-10T00:00:00"/>
    <n v="8"/>
    <x v="8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0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7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8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2T00:00:00"/>
    <n v="8"/>
    <x v="7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8"/>
    <s v="metafinanz Informationssysteme GmbH"/>
    <n v="5.5"/>
    <n v="0.6875"/>
    <n v="1000"/>
    <n v="687.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8"/>
    <s v="metafinanz Informationssysteme GmbH"/>
    <n v="3"/>
    <n v="0.375"/>
    <n v="1000"/>
    <n v="37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2T00:00:00"/>
    <n v="8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7"/>
    <s v="metafinanz Informationssysteme GmbH"/>
    <n v="0.75"/>
    <n v="9.375E-2"/>
    <n v="1000"/>
    <n v="93.7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8"/>
    <s v="metafinanz Informationssysteme GmbH"/>
    <n v="4.5"/>
    <n v="0.5625"/>
    <n v="1000"/>
    <n v="562.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8"/>
    <s v="metafinanz Informationssysteme GmbH"/>
    <n v="3.5"/>
    <n v="0.4375"/>
    <n v="1000"/>
    <n v="437.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6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16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6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7T00:00:00"/>
    <n v="8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8-17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17T00:00:00"/>
    <n v="8"/>
    <x v="8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8-17T00:00:00"/>
    <n v="8"/>
    <x v="8"/>
    <s v="metafinanz Informationssysteme GmbH"/>
    <n v="2.5"/>
    <n v="0.3125"/>
    <n v="1000"/>
    <n v="312.5"/>
  </r>
  <r>
    <s v="21 1037"/>
    <s v="Measure 294"/>
    <s v="21 1037 Measure 294 - Integrated Information Risk Management early Live (meta)"/>
    <d v="2021-07-01T00:00:00"/>
    <d v="2021-12-31T00:00:00"/>
    <d v="2021-08-17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7T00:00:00"/>
    <n v="8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18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8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8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12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9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19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19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19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20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0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3T00:00:00"/>
    <n v="8"/>
    <x v="6"/>
    <s v="metafinanz Informationssysteme GmbH"/>
    <n v="5.5"/>
    <n v="0.6875"/>
    <n v="1350"/>
    <n v="928.125"/>
  </r>
  <r>
    <s v="21 1037"/>
    <s v="Measure 294"/>
    <s v="21 1037 Measure 294 - Integrated Information Risk Management early Live (meta)"/>
    <d v="2021-07-01T00:00:00"/>
    <d v="2021-12-31T00:00:00"/>
    <d v="2021-08-23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9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6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5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25T00:00:00"/>
    <n v="8"/>
    <x v="6"/>
    <s v="metafinanz Informationssysteme GmbH"/>
    <n v="7"/>
    <n v="0.875"/>
    <n v="1350"/>
    <n v="1181.25"/>
  </r>
  <r>
    <s v="21 1037"/>
    <s v="Measure 294"/>
    <s v="21 1037 Measure 294 - Integrated Information Risk Management early Live (meta)"/>
    <d v="2021-07-01T00:00:00"/>
    <d v="2021-12-31T00:00:00"/>
    <d v="2021-08-25T00:00:00"/>
    <n v="8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8-25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5T00:00:00"/>
    <n v="8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26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2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6T00:00:00"/>
    <n v="8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8-26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27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7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7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30T00:00:00"/>
    <n v="8"/>
    <x v="6"/>
    <s v="metafinanz Informationssysteme GmbH"/>
    <n v="9.5"/>
    <n v="1.1875"/>
    <n v="1350"/>
    <n v="1603.125"/>
  </r>
  <r>
    <s v="21 1037"/>
    <s v="Measure 294"/>
    <s v="21 1037 Measure 294 - Integrated Information Risk Management early Live (meta)"/>
    <d v="2021-07-01T00:00:00"/>
    <d v="2021-12-31T00:00:00"/>
    <d v="2021-08-30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31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31T00:00:00"/>
    <n v="8"/>
    <x v="6"/>
    <s v="metafinanz Informationssysteme GmbH"/>
    <n v="9.5"/>
    <n v="1.1875"/>
    <n v="1350"/>
    <n v="1603.125"/>
  </r>
  <r>
    <s v="21 1037"/>
    <s v="Measure 294"/>
    <s v="21 1037 Measure 294 - Integrated Information Risk Management early Live (meta)"/>
    <d v="2021-07-01T00:00:00"/>
    <d v="2021-12-31T00:00:00"/>
    <d v="2021-08-31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31T00:00:00"/>
    <n v="8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9-01T00:00:00"/>
    <n v="9"/>
    <x v="6"/>
    <s v="metafinanz Informationssysteme GmbH"/>
    <n v="9"/>
    <n v="1.125"/>
    <n v="1350"/>
    <n v="1518.75"/>
  </r>
  <r>
    <s v="21 1037"/>
    <s v="Measure 294"/>
    <s v="21 1037 Measure 294 - Integrated Information Risk Management early Live (meta)"/>
    <d v="2021-07-01T00:00:00"/>
    <d v="2021-12-31T00:00:00"/>
    <d v="2021-09-02T00:00:00"/>
    <n v="9"/>
    <x v="6"/>
    <s v="metafinanz Informationssysteme GmbH"/>
    <n v="8.5"/>
    <n v="1.0625"/>
    <n v="1350"/>
    <n v="1434.375"/>
  </r>
  <r>
    <s v="21 1037"/>
    <s v="Measure 294"/>
    <s v="21 1037 Measure 294 - Integrated Information Risk Management early Live (meta)"/>
    <d v="2021-07-01T00:00:00"/>
    <d v="2021-12-31T00:00:00"/>
    <d v="2021-09-03T00:00:00"/>
    <n v="9"/>
    <x v="6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9-07T00:00:00"/>
    <n v="9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9-08T00:00:00"/>
    <n v="9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9-14T00:00:00"/>
    <n v="9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9-15T00:00:00"/>
    <n v="9"/>
    <x v="12"/>
    <s v="metafinanz Informationssysteme GmbH"/>
    <n v="1"/>
    <n v="0.125"/>
    <n v="1000"/>
    <n v="125"/>
  </r>
  <r>
    <s v="21 1040"/>
    <s v="Measure 299"/>
    <s v="21 1040 Measure 299-1 - Enforcement of Security Architecture"/>
    <d v="2021-07-01T00:00:00"/>
    <d v="2021-12-31T00:00:00"/>
    <d v="2021-07-05T00:00:00"/>
    <n v="7"/>
    <x v="13"/>
    <s v="metafinanz Informationssysteme GmbH"/>
    <n v="0.5"/>
    <n v="6.25E-2"/>
    <n v="1000"/>
    <n v="62.5"/>
  </r>
  <r>
    <s v="21 1040"/>
    <s v="Measure 299"/>
    <s v="21 1040 Measure 299-1 - Enforcement of Security Architecture"/>
    <d v="2021-07-01T00:00:00"/>
    <d v="2021-12-31T00:00:00"/>
    <d v="2021-07-07T00:00:00"/>
    <n v="7"/>
    <x v="13"/>
    <s v="metafinanz Informationssysteme GmbH"/>
    <n v="0.5"/>
    <n v="6.25E-2"/>
    <n v="1000"/>
    <n v="62.5"/>
  </r>
  <r>
    <s v="21 1040"/>
    <s v="Measure 299"/>
    <s v="21 1040 Measure 299-1 - Enforcement of Security Architecture"/>
    <d v="2021-07-01T00:00:00"/>
    <d v="2021-12-31T00:00:00"/>
    <d v="2021-07-19T00:00:00"/>
    <n v="7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7-20T00:00:00"/>
    <n v="7"/>
    <x v="13"/>
    <s v="metafinanz Informationssysteme GmbH"/>
    <n v="2.5"/>
    <n v="0.3125"/>
    <n v="1000"/>
    <n v="312.5"/>
  </r>
  <r>
    <s v="21 1040"/>
    <s v="Measure 299"/>
    <s v="21 1040 Measure 299-1 - Enforcement of Security Architecture"/>
    <d v="2021-07-01T00:00:00"/>
    <d v="2021-12-31T00:00:00"/>
    <d v="2021-07-21T00:00:00"/>
    <n v="7"/>
    <x v="13"/>
    <s v="metafinanz Informationssysteme GmbH"/>
    <n v="2.5"/>
    <n v="0.3125"/>
    <n v="1000"/>
    <n v="312.5"/>
  </r>
  <r>
    <s v="21 1040"/>
    <s v="Measure 299"/>
    <s v="21 1040 Measure 299-1 - Enforcement of Security Architecture"/>
    <d v="2021-07-01T00:00:00"/>
    <d v="2021-12-31T00:00:00"/>
    <d v="2021-07-26T00:00:00"/>
    <n v="7"/>
    <x v="13"/>
    <s v="metafinanz Informationssysteme GmbH"/>
    <n v="3"/>
    <n v="0.375"/>
    <n v="1000"/>
    <n v="375"/>
  </r>
  <r>
    <s v="21 1040"/>
    <s v="Measure 299"/>
    <s v="21 1040 Measure 299-1 - Enforcement of Security Architecture"/>
    <d v="2021-07-01T00:00:00"/>
    <d v="2021-12-31T00:00:00"/>
    <d v="2021-08-03T00:00:00"/>
    <n v="8"/>
    <x v="13"/>
    <s v="metafinanz Informationssysteme GmbH"/>
    <n v="0.5"/>
    <n v="6.25E-2"/>
    <n v="1000"/>
    <n v="62.5"/>
  </r>
  <r>
    <s v="21 1040"/>
    <s v="Measure 299"/>
    <s v="21 1040 Measure 299-1 - Enforcement of Security Architecture"/>
    <d v="2021-07-01T00:00:00"/>
    <d v="2021-12-31T00:00:00"/>
    <d v="2021-08-04T00:00:00"/>
    <n v="8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8-06T00:00:00"/>
    <n v="8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8-09T00:00:00"/>
    <n v="8"/>
    <x v="13"/>
    <s v="metafinanz Informationssysteme GmbH"/>
    <n v="3"/>
    <n v="0.375"/>
    <n v="1000"/>
    <n v="375"/>
  </r>
  <r>
    <s v="21 1040"/>
    <s v="Measure 299"/>
    <s v="21 1040 Measure 299-1 - Enforcement of Security Architecture"/>
    <d v="2021-07-01T00:00:00"/>
    <d v="2021-12-31T00:00:00"/>
    <d v="2021-08-10T00:00:00"/>
    <n v="8"/>
    <x v="13"/>
    <s v="metafinanz Informationssysteme GmbH"/>
    <n v="1"/>
    <n v="0.125"/>
    <n v="1000"/>
    <n v="125"/>
  </r>
  <r>
    <s v="21 1040"/>
    <s v="Measure 299"/>
    <s v="21 1040 Measure 299-1 - Enforcement of Security Architecture"/>
    <d v="2021-07-01T00:00:00"/>
    <d v="2021-12-31T00:00:00"/>
    <d v="2021-08-13T00:00:00"/>
    <n v="8"/>
    <x v="13"/>
    <s v="metafinanz Informationssysteme GmbH"/>
    <n v="1"/>
    <n v="0.125"/>
    <n v="1000"/>
    <n v="125"/>
  </r>
  <r>
    <s v="21 1040"/>
    <s v="Measure 299"/>
    <s v="21 1040 Measure 299-1 - Enforcement of Security Architecture"/>
    <d v="2021-07-01T00:00:00"/>
    <d v="2021-12-31T00:00:00"/>
    <d v="2021-08-23T00:00:00"/>
    <n v="8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8-27T00:00:00"/>
    <n v="8"/>
    <x v="13"/>
    <s v="metafinanz Informationssysteme GmbH"/>
    <n v="4"/>
    <n v="0.5"/>
    <n v="1000"/>
    <n v="500"/>
  </r>
  <r>
    <s v="21 1040"/>
    <s v="Measure 299"/>
    <s v="21 1040 Measure 299-1 - Enforcement of Security Architecture"/>
    <d v="2021-07-01T00:00:00"/>
    <d v="2021-12-31T00:00:00"/>
    <d v="2021-08-30T00:00:00"/>
    <n v="8"/>
    <x v="13"/>
    <s v="metafinanz Informationssysteme GmbH"/>
    <n v="3.5"/>
    <n v="0.4375"/>
    <n v="1000"/>
    <n v="437.5"/>
  </r>
  <r>
    <s v="21 1040"/>
    <s v="Measure 299"/>
    <s v="21 1040 Measure 299-1 - Enforcement of Security Architecture"/>
    <d v="2021-07-01T00:00:00"/>
    <d v="2021-12-31T00:00:00"/>
    <d v="2021-09-06T00:00:00"/>
    <n v="9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9-08T00:00:00"/>
    <n v="9"/>
    <x v="13"/>
    <s v="metafinanz Informationssysteme GmbH"/>
    <n v="2"/>
    <n v="0.25"/>
    <n v="1000"/>
    <n v="250"/>
  </r>
  <r>
    <s v="21 1059"/>
    <s v="Measure 296"/>
    <s v="21 1059 Measure 296 - Financial Loss Quantification Service (Thuspaß)"/>
    <d v="2021-07-01T00:00:00"/>
    <d v="2021-12-31T00:00:00"/>
    <d v="2021-07-05T00:00:00"/>
    <n v="7"/>
    <x v="14"/>
    <s v="metafinanz Informationssysteme GmbH"/>
    <n v="4.5"/>
    <n v="0.5625"/>
    <n v="1350"/>
    <n v="759.375"/>
  </r>
  <r>
    <s v="21 1059"/>
    <s v="Measure 296"/>
    <s v="21 1059 Measure 296 - Financial Loss Quantification Service (Thuspaß)"/>
    <d v="2021-07-01T00:00:00"/>
    <d v="2021-12-31T00:00:00"/>
    <d v="2021-07-06T00:00:00"/>
    <n v="7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7-07T00:00:00"/>
    <n v="7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7-08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09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12T00:00:00"/>
    <n v="7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7-13T00:00:00"/>
    <n v="7"/>
    <x v="14"/>
    <s v="metafinanz Informationssysteme GmbH"/>
    <n v="8"/>
    <n v="1"/>
    <n v="1350"/>
    <n v="1350"/>
  </r>
  <r>
    <s v="21 1059"/>
    <s v="Measure 296"/>
    <s v="21 1059 Measure 296 - Financial Loss Quantification Service (Thuspaß)"/>
    <d v="2021-07-01T00:00:00"/>
    <d v="2021-12-31T00:00:00"/>
    <d v="2021-07-14T00:00:00"/>
    <n v="7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7-15T00:00:00"/>
    <n v="7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7-16T00:00:00"/>
    <n v="7"/>
    <x v="14"/>
    <s v="metafinanz Informationssysteme GmbH"/>
    <n v="2.5"/>
    <n v="0.3125"/>
    <n v="1350"/>
    <n v="421.875"/>
  </r>
  <r>
    <s v="21 1059"/>
    <s v="Measure 296"/>
    <s v="21 1059 Measure 296 - Financial Loss Quantification Service (Thuspaß)"/>
    <d v="2021-07-01T00:00:00"/>
    <d v="2021-12-31T00:00:00"/>
    <d v="2021-07-19T00:00:00"/>
    <n v="7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7-20T00:00:00"/>
    <n v="7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7-21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22T00:00:00"/>
    <n v="7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7-23T00:00:00"/>
    <n v="7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7-26T00:00:00"/>
    <n v="7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7-27T00:00:00"/>
    <n v="7"/>
    <x v="14"/>
    <s v="metafinanz Informationssysteme GmbH"/>
    <n v="3.5"/>
    <n v="0.4375"/>
    <n v="1350"/>
    <n v="590.625"/>
  </r>
  <r>
    <s v="21 1059"/>
    <s v="Measure 296"/>
    <s v="21 1059 Measure 296 - Financial Loss Quantification Service (Thuspaß)"/>
    <d v="2021-07-01T00:00:00"/>
    <d v="2021-12-31T00:00:00"/>
    <d v="2021-07-28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30T00:00:00"/>
    <n v="7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8-02T00:00:00"/>
    <n v="8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8-03T00:00:00"/>
    <n v="8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8-04T00:00:00"/>
    <n v="8"/>
    <x v="14"/>
    <s v="metafinanz Informationssysteme GmbH"/>
    <n v="4.5"/>
    <n v="0.5625"/>
    <n v="1350"/>
    <n v="759.375"/>
  </r>
  <r>
    <s v="21 1059"/>
    <s v="Measure 296"/>
    <s v="21 1059 Measure 296 - Financial Loss Quantification Service (Thuspaß)"/>
    <d v="2021-07-01T00:00:00"/>
    <d v="2021-12-31T00:00:00"/>
    <d v="2021-08-05T00:00:00"/>
    <n v="8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8-09T00:00:00"/>
    <n v="8"/>
    <x v="14"/>
    <s v="metafinanz Informationssysteme GmbH"/>
    <n v="8"/>
    <n v="1"/>
    <n v="1350"/>
    <n v="1350"/>
  </r>
  <r>
    <s v="21 1059"/>
    <s v="Measure 296"/>
    <s v="21 1059 Measure 296 - Financial Loss Quantification Service (Thuspaß)"/>
    <d v="2021-07-01T00:00:00"/>
    <d v="2021-12-31T00:00:00"/>
    <d v="2021-08-10T00:00:00"/>
    <n v="8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8-11T00:00:00"/>
    <n v="8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8-12T00:00:00"/>
    <n v="8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8-13T00:00:00"/>
    <n v="8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8-23T00:00:00"/>
    <n v="8"/>
    <x v="14"/>
    <s v="metafinanz Informationssysteme GmbH"/>
    <n v="9"/>
    <n v="1.125"/>
    <n v="1350"/>
    <n v="1518.75"/>
  </r>
  <r>
    <s v="21 1059"/>
    <s v="Measure 296"/>
    <s v="21 1059 Measure 296 - Financial Loss Quantification Service (Thuspaß)"/>
    <d v="2021-07-01T00:00:00"/>
    <d v="2021-12-31T00:00:00"/>
    <d v="2021-08-24T00:00:00"/>
    <n v="8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8-25T00:00:00"/>
    <n v="8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8-26T00:00:00"/>
    <n v="8"/>
    <x v="14"/>
    <s v="metafinanz Informationssysteme GmbH"/>
    <n v="6.5"/>
    <n v="0.8125"/>
    <n v="1350"/>
    <n v="1096.875"/>
  </r>
  <r>
    <s v="21 1059"/>
    <s v="Measure 296"/>
    <s v="21 1059 Measure 296 - Financial Loss Quantification Service (Thuspaß)"/>
    <d v="2021-07-01T00:00:00"/>
    <d v="2021-12-31T00:00:00"/>
    <d v="2021-08-27T00:00:00"/>
    <n v="8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8-30T00:00:00"/>
    <n v="8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8-31T00:00:00"/>
    <n v="8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9-01T00:00:00"/>
    <n v="9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9-02T00:00:00"/>
    <n v="9"/>
    <x v="14"/>
    <s v="metafinanz Informationssysteme GmbH"/>
    <n v="7.5"/>
    <n v="0.9375"/>
    <n v="1350"/>
    <n v="1265.625"/>
  </r>
  <r>
    <s v="21 1059"/>
    <s v="Measure 296"/>
    <s v="21 1059 Measure 296 - Financial Loss Quantification Service (Thuspaß)"/>
    <d v="2021-07-01T00:00:00"/>
    <d v="2021-12-31T00:00:00"/>
    <d v="2021-09-03T00:00:00"/>
    <n v="9"/>
    <x v="14"/>
    <s v="metafinanz Informationssysteme GmbH"/>
    <n v="6.5"/>
    <n v="0.8125"/>
    <n v="1350"/>
    <n v="1096.875"/>
  </r>
  <r>
    <s v="21 1059"/>
    <s v="Measure 296"/>
    <s v="21 1059 Measure 296 - Financial Loss Quantification Service (Thuspaß)"/>
    <d v="2021-07-01T00:00:00"/>
    <d v="2021-12-31T00:00:00"/>
    <d v="2021-09-06T00:00:00"/>
    <n v="9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9-07T00:00:00"/>
    <n v="9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9-08T00:00:00"/>
    <n v="9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9-09T00:00:00"/>
    <n v="9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9-10T00:00:00"/>
    <n v="9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9-13T00:00:00"/>
    <n v="9"/>
    <x v="14"/>
    <s v="metafinanz Informationssysteme GmbH"/>
    <n v="8"/>
    <n v="1"/>
    <n v="1350"/>
    <n v="1350"/>
  </r>
  <r>
    <s v="21 1059"/>
    <s v="Measure 296"/>
    <s v="21 1059 Measure 296 - Financial Loss Quantification Service (Thuspaß)"/>
    <d v="2021-07-01T00:00:00"/>
    <d v="2021-12-31T00:00:00"/>
    <d v="2021-09-14T00:00:00"/>
    <n v="9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9-15T00:00:00"/>
    <n v="9"/>
    <x v="14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1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2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5T00:00:00"/>
    <n v="7"/>
    <x v="16"/>
    <s v="NTT DATA Deutschland GmbH"/>
    <n v="3.5"/>
    <n v="0.4375"/>
    <n v="1570"/>
    <n v="686.875"/>
  </r>
  <r>
    <s v="21 1063"/>
    <s v="Measure 275"/>
    <s v="21 1063 Measure 275 - Cloud Security Competence Center + Secret Management (divers)"/>
    <d v="2021-07-01T00:00:00"/>
    <d v="2021-12-31T00:00:00"/>
    <d v="2021-07-05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6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7T00:00:00"/>
    <n v="7"/>
    <x v="16"/>
    <s v="NTT DATA Deutschland GmbH"/>
    <n v="3.5"/>
    <n v="0.4375"/>
    <n v="1570"/>
    <n v="686.875"/>
  </r>
  <r>
    <s v="21 1063"/>
    <s v="Measure 275"/>
    <s v="21 1063 Measure 275 - Cloud Security Competence Center + Secret Management (divers)"/>
    <d v="2021-07-01T00:00:00"/>
    <d v="2021-12-31T00:00:00"/>
    <d v="2021-07-07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8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9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2T00:00:00"/>
    <n v="7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12T00:00:00"/>
    <n v="7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12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3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13T00:00:00"/>
    <n v="7"/>
    <x v="16"/>
    <s v="NTT DATA Deutschland GmbH"/>
    <n v="1.5"/>
    <n v="0.1875"/>
    <n v="1570"/>
    <n v="294.375"/>
  </r>
  <r>
    <s v="21 1063"/>
    <s v="Measure 275"/>
    <s v="21 1063 Measure 275 - Cloud Security Competence Center + Secret Management (divers)"/>
    <d v="2021-07-01T00:00:00"/>
    <d v="2021-12-31T00:00:00"/>
    <d v="2021-07-13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4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14T00:00:00"/>
    <n v="7"/>
    <x v="16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14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5T00:00:00"/>
    <n v="7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15T00:00:00"/>
    <n v="7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7-15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6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16T00:00:00"/>
    <n v="7"/>
    <x v="16"/>
    <s v="NTT DATA Deutschland GmbH"/>
    <n v="0.5"/>
    <n v="6.25E-2"/>
    <n v="1570"/>
    <n v="98.125"/>
  </r>
  <r>
    <s v="21 1063"/>
    <s v="Measure 275"/>
    <s v="21 1063 Measure 275 - Cloud Security Competence Center + Secret Management (divers)"/>
    <d v="2021-07-01T00:00:00"/>
    <d v="2021-12-31T00:00:00"/>
    <d v="2021-07-16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9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19T00:00:00"/>
    <n v="7"/>
    <x v="16"/>
    <s v="NTT DATA Deutschland GmbH"/>
    <n v="4.5"/>
    <n v="0.5625"/>
    <n v="1570"/>
    <n v="883.125"/>
  </r>
  <r>
    <s v="21 1063"/>
    <s v="Measure 275"/>
    <s v="21 1063 Measure 275 - Cloud Security Competence Center + Secret Management (divers)"/>
    <d v="2021-07-01T00:00:00"/>
    <d v="2021-12-31T00:00:00"/>
    <d v="2021-07-19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0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0T00:00:00"/>
    <n v="7"/>
    <x v="16"/>
    <s v="NTT DATA Deutschland GmbH"/>
    <n v="6.5"/>
    <n v="0.8125"/>
    <n v="1570"/>
    <n v="1275.625"/>
  </r>
  <r>
    <s v="21 1063"/>
    <s v="Measure 275"/>
    <s v="21 1063 Measure 275 - Cloud Security Competence Center + Secret Management (divers)"/>
    <d v="2021-07-01T00:00:00"/>
    <d v="2021-12-31T00:00:00"/>
    <d v="2021-07-20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1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1T00:00:00"/>
    <n v="7"/>
    <x v="16"/>
    <s v="NTT DATA Deutschland GmbH"/>
    <n v="6.5"/>
    <n v="0.8125"/>
    <n v="1570"/>
    <n v="1275.625"/>
  </r>
  <r>
    <s v="21 1063"/>
    <s v="Measure 275"/>
    <s v="21 1063 Measure 275 - Cloud Security Competence Center + Secret Management (divers)"/>
    <d v="2021-07-01T00:00:00"/>
    <d v="2021-12-31T00:00:00"/>
    <d v="2021-07-21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2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2T00:00:00"/>
    <n v="7"/>
    <x v="16"/>
    <s v="NTT DATA Deutschland GmbH"/>
    <n v="6.5"/>
    <n v="0.8125"/>
    <n v="1570"/>
    <n v="1275.625"/>
  </r>
  <r>
    <s v="21 1063"/>
    <s v="Measure 275"/>
    <s v="21 1063 Measure 275 - Cloud Security Competence Center + Secret Management (divers)"/>
    <d v="2021-07-01T00:00:00"/>
    <d v="2021-12-31T00:00:00"/>
    <d v="2021-07-22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3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3T00:00:00"/>
    <n v="7"/>
    <x v="16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3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6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6T00:00:00"/>
    <n v="7"/>
    <x v="16"/>
    <s v="NTT DATA Deutschland GmbH"/>
    <n v="7"/>
    <n v="0.875"/>
    <n v="1570"/>
    <n v="1373.75"/>
  </r>
  <r>
    <s v="21 1063"/>
    <s v="Measure 275"/>
    <s v="21 1063 Measure 275 - Cloud Security Competence Center + Secret Management (divers)"/>
    <d v="2021-07-01T00:00:00"/>
    <d v="2021-12-31T00:00:00"/>
    <d v="2021-07-26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7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7T00:00:00"/>
    <n v="7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27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8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8T00:00:00"/>
    <n v="7"/>
    <x v="16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8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9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9T00:00:00"/>
    <n v="7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7-29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30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6"/>
    <s v="NTT DATA Deutschland GmbH"/>
    <n v="6"/>
    <n v="0.75"/>
    <n v="1570"/>
    <n v="1177.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03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3T00:00:00"/>
    <n v="8"/>
    <x v="16"/>
    <s v="NTT DATA Deutschland GmbH"/>
    <n v="6"/>
    <n v="0.75"/>
    <n v="1570"/>
    <n v="1177.5"/>
  </r>
  <r>
    <s v="21 1063"/>
    <s v="Measure 275"/>
    <s v="21 1063 Measure 275 - Cloud Security Competence Center + Secret Management (divers)"/>
    <d v="2021-07-01T00:00:00"/>
    <d v="2021-12-31T00:00:00"/>
    <d v="2021-08-03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6"/>
    <s v="NTT DATA Deutschland GmbH"/>
    <n v="5.5"/>
    <n v="0.6875"/>
    <n v="1570"/>
    <n v="1079.37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8"/>
    <s v="metafinanz Informationssysteme GmbH"/>
    <n v="5"/>
    <n v="0.625"/>
    <n v="1000"/>
    <n v="625"/>
  </r>
  <r>
    <s v="21 1063"/>
    <s v="Measure 275"/>
    <s v="21 1063 Measure 275 - Cloud Security Competence Center + Secret Management (divers)"/>
    <d v="2021-07-01T00:00:00"/>
    <d v="2021-12-31T00:00:00"/>
    <d v="2021-08-05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5T00:00:00"/>
    <n v="8"/>
    <x v="16"/>
    <s v="NTT DATA Deutschland GmbH"/>
    <n v="1.5"/>
    <n v="0.1875"/>
    <n v="1570"/>
    <n v="294.375"/>
  </r>
  <r>
    <s v="21 1063"/>
    <s v="Measure 275"/>
    <s v="21 1063 Measure 275 - Cloud Security Competence Center + Secret Management (divers)"/>
    <d v="2021-07-01T00:00:00"/>
    <d v="2021-12-31T00:00:00"/>
    <d v="2021-08-05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6"/>
    <s v="NTT DATA Deutschland GmbH"/>
    <n v="1.5"/>
    <n v="0.1875"/>
    <n v="1570"/>
    <n v="294.37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09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9T00:00:00"/>
    <n v="8"/>
    <x v="16"/>
    <s v="NTT DATA Deutschland GmbH"/>
    <n v="4.5"/>
    <n v="0.5625"/>
    <n v="1570"/>
    <n v="883.125"/>
  </r>
  <r>
    <s v="21 1063"/>
    <s v="Measure 275"/>
    <s v="21 1063 Measure 275 - Cloud Security Competence Center + Secret Management (divers)"/>
    <d v="2021-07-01T00:00:00"/>
    <d v="2021-12-31T00:00:00"/>
    <d v="2021-08-09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10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0T00:00:00"/>
    <n v="8"/>
    <x v="16"/>
    <s v="NTT DATA Deutschland GmbH"/>
    <n v="6"/>
    <n v="0.75"/>
    <n v="1570"/>
    <n v="1177.5"/>
  </r>
  <r>
    <s v="21 1063"/>
    <s v="Measure 275"/>
    <s v="21 1063 Measure 275 - Cloud Security Competence Center + Secret Management (divers)"/>
    <d v="2021-07-01T00:00:00"/>
    <d v="2021-12-31T00:00:00"/>
    <d v="2021-08-10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11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1T00:00:00"/>
    <n v="8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1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12T00:00:00"/>
    <n v="8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8-12T00:00:00"/>
    <n v="8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3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3T00:00:00"/>
    <n v="8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6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7T00:00:00"/>
    <n v="8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8-18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9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20T00:00:00"/>
    <n v="8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8-23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3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3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24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4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4T00:00:00"/>
    <n v="8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8-25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5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5T00:00:00"/>
    <n v="8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8-26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6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6T00:00:00"/>
    <n v="8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8-27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7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7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6"/>
    <s v="NTT DATA Deutschland GmbH"/>
    <n v="4.5"/>
    <n v="0.5625"/>
    <n v="1570"/>
    <n v="883.125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31T00:00:00"/>
    <n v="8"/>
    <x v="16"/>
    <s v="NTT DATA Deutschland GmbH"/>
    <n v="5.5"/>
    <n v="0.6875"/>
    <n v="1570"/>
    <n v="1079.375"/>
  </r>
  <r>
    <s v="21 1063"/>
    <s v="Measure 275"/>
    <s v="21 1063 Measure 275 - Cloud Security Competence Center + Secret Management (divers)"/>
    <d v="2021-07-01T00:00:00"/>
    <d v="2021-12-31T00:00:00"/>
    <d v="2021-08-31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31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1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1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2T00:00:00"/>
    <n v="9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9-02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2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3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3T00:00:00"/>
    <n v="9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9-06T00:00:00"/>
    <n v="9"/>
    <x v="16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9-06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6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7T00:00:00"/>
    <n v="9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9-07T00:00:00"/>
    <n v="9"/>
    <x v="15"/>
    <s v="metafinanz Informationssysteme GmbH"/>
    <n v="6"/>
    <n v="0.75"/>
    <n v="1350"/>
    <n v="1012.5"/>
  </r>
  <r>
    <s v="21 1063"/>
    <s v="Measure 275"/>
    <s v="21 1063 Measure 275 - Cloud Security Competence Center + Secret Management (divers)"/>
    <d v="2021-07-01T00:00:00"/>
    <d v="2021-12-31T00:00:00"/>
    <d v="2021-09-08T00:00:00"/>
    <n v="9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9-08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9T00:00:00"/>
    <n v="9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9-09T00:00:00"/>
    <n v="9"/>
    <x v="15"/>
    <s v="metafinanz Informationssysteme GmbH"/>
    <n v="6"/>
    <n v="0.75"/>
    <n v="1350"/>
    <n v="1012.5"/>
  </r>
  <r>
    <s v="21 1063"/>
    <s v="Measure 275"/>
    <s v="21 1063 Measure 275 - Cloud Security Competence Center + Secret Management (divers)"/>
    <d v="2021-07-01T00:00:00"/>
    <d v="2021-12-31T00:00:00"/>
    <d v="2021-09-09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10T00:00:00"/>
    <n v="9"/>
    <x v="16"/>
    <s v="NTT DATA Deutschland GmbH"/>
    <n v="0.5"/>
    <n v="6.25E-2"/>
    <n v="1570"/>
    <n v="98.125"/>
  </r>
  <r>
    <s v="21 1063"/>
    <s v="Measure 275"/>
    <s v="21 1063 Measure 275 - Cloud Security Competence Center + Secret Management (divers)"/>
    <d v="2021-07-01T00:00:00"/>
    <d v="2021-12-31T00:00:00"/>
    <d v="2021-09-10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10T00:00:00"/>
    <n v="9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9-13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13T00:00:00"/>
    <n v="9"/>
    <x v="18"/>
    <s v="metafinanz Informationssysteme GmbH"/>
    <n v="6"/>
    <n v="0.75"/>
    <n v="1000"/>
    <n v="750"/>
  </r>
  <r>
    <s v="21 1063"/>
    <s v="Measure 275"/>
    <s v="21 1063 Measure 275 - Cloud Security Competence Center + Secret Management (divers)"/>
    <d v="2021-07-01T00:00:00"/>
    <d v="2021-12-31T00:00:00"/>
    <d v="2021-09-14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15T00:00:00"/>
    <n v="9"/>
    <x v="15"/>
    <s v="metafinanz Informationssysteme GmbH"/>
    <n v="5"/>
    <n v="0.625"/>
    <n v="1350"/>
    <n v="843.75"/>
  </r>
  <r>
    <s v="21 1068"/>
    <s v="Measure 300"/>
    <s v="21 1068 Measure 300 - Metrics phase @WeProtect scale up on skills (diverse)"/>
    <d v="2021-07-01T00:00:00"/>
    <d v="2021-12-31T00:00:00"/>
    <d v="2021-07-01T00:00:00"/>
    <n v="7"/>
    <x v="19"/>
    <s v="metafinanz Informationssysteme GmbH"/>
    <n v="5"/>
    <n v="0.625"/>
    <n v="1000"/>
    <n v="625"/>
  </r>
  <r>
    <s v="21 1068"/>
    <s v="Measure 300"/>
    <s v="21 1068 Measure 300 - Metrics phase @WeProtect scale up on skills (diverse)"/>
    <d v="2021-07-01T00:00:00"/>
    <d v="2021-12-31T00:00:00"/>
    <d v="2021-07-01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02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2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02T00:00:00"/>
    <n v="7"/>
    <x v="21"/>
    <s v="metafinanz Informationssysteme GmbH"/>
    <n v="5"/>
    <n v="0.625"/>
    <n v="1350"/>
    <n v="843.75"/>
  </r>
  <r>
    <s v="21 1068"/>
    <s v="Measure 300"/>
    <s v="21 1068 Measure 300 - Metrics phase @WeProtect scale up on skills (diverse)"/>
    <d v="2021-07-01T00:00:00"/>
    <d v="2021-12-31T00:00:00"/>
    <d v="2021-07-05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5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05T00:00:00"/>
    <n v="7"/>
    <x v="21"/>
    <s v="metafinanz Informationssysteme GmbH"/>
    <n v="5.75"/>
    <n v="0.71875"/>
    <n v="1350"/>
    <n v="970.3125"/>
  </r>
  <r>
    <s v="21 1068"/>
    <s v="Measure 300"/>
    <s v="21 1068 Measure 300 - Metrics phase @WeProtect scale up on skills (diverse)"/>
    <d v="2021-07-01T00:00:00"/>
    <d v="2021-12-31T00:00:00"/>
    <d v="2021-07-06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6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6T00:00:00"/>
    <n v="7"/>
    <x v="21"/>
    <s v="metafinanz Informationssysteme GmbH"/>
    <n v="7"/>
    <n v="0.875"/>
    <n v="1350"/>
    <n v="1181.25"/>
  </r>
  <r>
    <s v="21 1068"/>
    <s v="Measure 300"/>
    <s v="21 1068 Measure 300 - Metrics phase @WeProtect scale up on skills (diverse)"/>
    <d v="2021-07-01T00:00:00"/>
    <d v="2021-12-31T00:00:00"/>
    <d v="2021-07-07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7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07T00:00:00"/>
    <n v="7"/>
    <x v="21"/>
    <s v="metafinanz Informationssysteme GmbH"/>
    <n v="5.5"/>
    <n v="0.6875"/>
    <n v="1350"/>
    <n v="928.125"/>
  </r>
  <r>
    <s v="21 1068"/>
    <s v="Measure 300"/>
    <s v="21 1068 Measure 300 - Metrics phase @WeProtect scale up on skills (diverse)"/>
    <d v="2021-07-01T00:00:00"/>
    <d v="2021-12-31T00:00:00"/>
    <d v="2021-07-08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8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9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9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1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2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2T00:00:00"/>
    <n v="7"/>
    <x v="20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2T00:00:00"/>
    <n v="7"/>
    <x v="21"/>
    <s v="metafinanz Informationssysteme GmbH"/>
    <n v="7.5"/>
    <n v="0.9375"/>
    <n v="1350"/>
    <n v="1265.625"/>
  </r>
  <r>
    <s v="21 1068"/>
    <s v="Measure 300"/>
    <s v="21 1068 Measure 300 - Metrics phase @WeProtect scale up on skills (diverse)"/>
    <d v="2021-07-01T00:00:00"/>
    <d v="2021-12-31T00:00:00"/>
    <d v="2021-07-13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3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3T00:00:00"/>
    <n v="7"/>
    <x v="21"/>
    <s v="metafinanz Informationssysteme GmbH"/>
    <n v="4"/>
    <n v="0.5"/>
    <n v="1350"/>
    <n v="675"/>
  </r>
  <r>
    <s v="21 1068"/>
    <s v="Measure 300"/>
    <s v="21 1068 Measure 300 - Metrics phase @WeProtect scale up on skills (diverse)"/>
    <d v="2021-07-01T00:00:00"/>
    <d v="2021-12-31T00:00:00"/>
    <d v="2021-07-14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4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4T00:00:00"/>
    <n v="7"/>
    <x v="21"/>
    <s v="metafinanz Informationssysteme GmbH"/>
    <n v="6"/>
    <n v="0.75"/>
    <n v="1350"/>
    <n v="1012.5"/>
  </r>
  <r>
    <s v="21 1068"/>
    <s v="Measure 300"/>
    <s v="21 1068 Measure 300 - Metrics phase @WeProtect scale up on skills (diverse)"/>
    <d v="2021-07-01T00:00:00"/>
    <d v="2021-12-31T00:00:00"/>
    <d v="2021-07-15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5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5T00:00:00"/>
    <n v="7"/>
    <x v="21"/>
    <s v="metafinanz Informationssysteme GmbH"/>
    <n v="2"/>
    <n v="0.25"/>
    <n v="1350"/>
    <n v="337.5"/>
  </r>
  <r>
    <s v="21 1068"/>
    <s v="Measure 300"/>
    <s v="21 1068 Measure 300 - Metrics phase @WeProtect scale up on skills (diverse)"/>
    <d v="2021-07-01T00:00:00"/>
    <d v="2021-12-31T00:00:00"/>
    <d v="2021-07-16T00:00:00"/>
    <n v="7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16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6T00:00:00"/>
    <n v="7"/>
    <x v="21"/>
    <s v="metafinanz Informationssysteme GmbH"/>
    <n v="5.5"/>
    <n v="0.6875"/>
    <n v="1350"/>
    <n v="928.125"/>
  </r>
  <r>
    <s v="21 1068"/>
    <s v="Measure 300"/>
    <s v="21 1068 Measure 300 - Metrics phase @WeProtect scale up on skills (diverse)"/>
    <d v="2021-07-01T00:00:00"/>
    <d v="2021-12-31T00:00:00"/>
    <d v="2021-07-17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9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9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9T00:00:00"/>
    <n v="7"/>
    <x v="21"/>
    <s v="metafinanz Informationssysteme GmbH"/>
    <n v="4.25"/>
    <n v="0.53125"/>
    <n v="1350"/>
    <n v="717.1875"/>
  </r>
  <r>
    <s v="21 1068"/>
    <s v="Measure 300"/>
    <s v="21 1068 Measure 300 - Metrics phase @WeProtect scale up on skills (diverse)"/>
    <d v="2021-07-01T00:00:00"/>
    <d v="2021-12-31T00:00:00"/>
    <d v="2021-07-20T00:00:00"/>
    <n v="7"/>
    <x v="19"/>
    <s v="metafinanz Informationssysteme GmbH"/>
    <n v="5"/>
    <n v="0.625"/>
    <n v="1000"/>
    <n v="625"/>
  </r>
  <r>
    <s v="21 1068"/>
    <s v="Measure 300"/>
    <s v="21 1068 Measure 300 - Metrics phase @WeProtect scale up on skills (diverse)"/>
    <d v="2021-07-01T00:00:00"/>
    <d v="2021-12-31T00:00:00"/>
    <d v="2021-07-20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20T00:00:00"/>
    <n v="7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7-21T00:00:00"/>
    <n v="7"/>
    <x v="22"/>
    <s v="metafinanz Informationssysteme GmbH"/>
    <n v="1.5"/>
    <n v="0.1875"/>
    <n v="1000"/>
    <n v="187.5"/>
  </r>
  <r>
    <s v="21 1068"/>
    <s v="Measure 300"/>
    <s v="21 1068 Measure 300 - Metrics phase @WeProtect scale up on skills (diverse)"/>
    <d v="2021-07-01T00:00:00"/>
    <d v="2021-12-31T00:00:00"/>
    <d v="2021-07-21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21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1T00:00:00"/>
    <n v="7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7-22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2T00:00:00"/>
    <n v="7"/>
    <x v="20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2T00:00:00"/>
    <n v="7"/>
    <x v="21"/>
    <s v="metafinanz Informationssysteme GmbH"/>
    <n v="7.5"/>
    <n v="0.9375"/>
    <n v="1350"/>
    <n v="1265.625"/>
  </r>
  <r>
    <s v="21 1068"/>
    <s v="Measure 300"/>
    <s v="21 1068 Measure 300 - Metrics phase @WeProtect scale up on skills (diverse)"/>
    <d v="2021-07-01T00:00:00"/>
    <d v="2021-12-31T00:00:00"/>
    <d v="2021-07-23T00:00:00"/>
    <n v="7"/>
    <x v="22"/>
    <s v="metafinanz Informationssysteme GmbH"/>
    <n v="0.5"/>
    <n v="6.25E-2"/>
    <n v="1000"/>
    <n v="62.5"/>
  </r>
  <r>
    <s v="21 1068"/>
    <s v="Measure 300"/>
    <s v="21 1068 Measure 300 - Metrics phase @WeProtect scale up on skills (diverse)"/>
    <d v="2021-07-01T00:00:00"/>
    <d v="2021-12-31T00:00:00"/>
    <d v="2021-07-23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23T00:00:00"/>
    <n v="7"/>
    <x v="20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3T00:00:00"/>
    <n v="7"/>
    <x v="21"/>
    <s v="metafinanz Informationssysteme GmbH"/>
    <n v="7.75"/>
    <n v="0.96875"/>
    <n v="1350"/>
    <n v="1307.8125"/>
  </r>
  <r>
    <s v="21 1068"/>
    <s v="Measure 300"/>
    <s v="21 1068 Measure 300 - Metrics phase @WeProtect scale up on skills (diverse)"/>
    <d v="2021-07-01T00:00:00"/>
    <d v="2021-12-31T00:00:00"/>
    <d v="2021-07-25T00:00:00"/>
    <n v="7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26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6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6T00:00:00"/>
    <n v="7"/>
    <x v="21"/>
    <s v="metafinanz Informationssysteme GmbH"/>
    <n v="2"/>
    <n v="0.25"/>
    <n v="1350"/>
    <n v="337.5"/>
  </r>
  <r>
    <s v="21 1068"/>
    <s v="Measure 300"/>
    <s v="21 1068 Measure 300 - Metrics phase @WeProtect scale up on skills (diverse)"/>
    <d v="2021-07-01T00:00:00"/>
    <d v="2021-12-31T00:00:00"/>
    <d v="2021-07-27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7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7T00:00:00"/>
    <n v="7"/>
    <x v="21"/>
    <s v="metafinanz Informationssysteme GmbH"/>
    <n v="2.5"/>
    <n v="0.3125"/>
    <n v="1350"/>
    <n v="421.875"/>
  </r>
  <r>
    <s v="21 1068"/>
    <s v="Measure 300"/>
    <s v="21 1068 Measure 300 - Metrics phase @WeProtect scale up on skills (diverse)"/>
    <d v="2021-07-01T00:00:00"/>
    <d v="2021-12-31T00:00:00"/>
    <d v="2021-07-28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8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8T00:00:00"/>
    <n v="7"/>
    <x v="21"/>
    <s v="metafinanz Informationssysteme GmbH"/>
    <n v="5.75"/>
    <n v="0.71875"/>
    <n v="1350"/>
    <n v="970.3125"/>
  </r>
  <r>
    <s v="21 1068"/>
    <s v="Measure 300"/>
    <s v="21 1068 Measure 300 - Metrics phase @WeProtect scale up on skills (diverse)"/>
    <d v="2021-07-01T00:00:00"/>
    <d v="2021-12-31T00:00:00"/>
    <d v="2021-07-29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9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29T00:00:00"/>
    <n v="7"/>
    <x v="21"/>
    <s v="metafinanz Informationssysteme GmbH"/>
    <n v="2"/>
    <n v="0.25"/>
    <n v="1350"/>
    <n v="337.5"/>
  </r>
  <r>
    <s v="21 1068"/>
    <s v="Measure 300"/>
    <s v="21 1068 Measure 300 - Metrics phase @WeProtect scale up on skills (diverse)"/>
    <d v="2021-07-01T00:00:00"/>
    <d v="2021-12-31T00:00:00"/>
    <d v="2021-07-30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30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30T00:00:00"/>
    <n v="7"/>
    <x v="21"/>
    <s v="metafinanz Informationssysteme GmbH"/>
    <n v="3.75"/>
    <n v="0.46875"/>
    <n v="1350"/>
    <n v="632.8125"/>
  </r>
  <r>
    <s v="21 1068"/>
    <s v="Measure 300"/>
    <s v="21 1068 Measure 300 - Metrics phase @WeProtect scale up on skills (diverse)"/>
    <d v="2021-07-01T00:00:00"/>
    <d v="2021-12-31T00:00:00"/>
    <d v="2021-08-02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02T00:00:00"/>
    <n v="8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8-02T00:00:00"/>
    <n v="8"/>
    <x v="21"/>
    <s v="metafinanz Informationssysteme GmbH"/>
    <n v="4"/>
    <n v="0.5"/>
    <n v="1350"/>
    <n v="675"/>
  </r>
  <r>
    <s v="21 1068"/>
    <s v="Measure 300"/>
    <s v="21 1068 Measure 300 - Metrics phase @WeProtect scale up on skills (diverse)"/>
    <d v="2021-07-01T00:00:00"/>
    <d v="2021-12-31T00:00:00"/>
    <d v="2021-08-05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05T00:00:00"/>
    <n v="8"/>
    <x v="21"/>
    <s v="metafinanz Informationssysteme GmbH"/>
    <n v="5.25"/>
    <n v="0.65625"/>
    <n v="1350"/>
    <n v="885.9375"/>
  </r>
  <r>
    <s v="21 1068"/>
    <s v="Measure 300"/>
    <s v="21 1068 Measure 300 - Metrics phase @WeProtect scale up on skills (diverse)"/>
    <d v="2021-07-01T00:00:00"/>
    <d v="2021-12-31T00:00:00"/>
    <d v="2021-08-06T00:00:00"/>
    <n v="8"/>
    <x v="21"/>
    <s v="metafinanz Informationssysteme GmbH"/>
    <n v="5"/>
    <n v="0.625"/>
    <n v="1350"/>
    <n v="843.75"/>
  </r>
  <r>
    <s v="21 1068"/>
    <s v="Measure 300"/>
    <s v="21 1068 Measure 300 - Metrics phase @WeProtect scale up on skills (diverse)"/>
    <d v="2021-07-01T00:00:00"/>
    <d v="2021-12-31T00:00:00"/>
    <d v="2021-08-09T00:00:00"/>
    <n v="8"/>
    <x v="21"/>
    <s v="metafinanz Informationssysteme GmbH"/>
    <n v="7"/>
    <n v="0.875"/>
    <n v="1350"/>
    <n v="1181.25"/>
  </r>
  <r>
    <s v="21 1068"/>
    <s v="Measure 300"/>
    <s v="21 1068 Measure 300 - Metrics phase @WeProtect scale up on skills (diverse)"/>
    <d v="2021-07-01T00:00:00"/>
    <d v="2021-12-31T00:00:00"/>
    <d v="2021-08-10T00:00:00"/>
    <n v="8"/>
    <x v="23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8-10T00:00:00"/>
    <n v="8"/>
    <x v="21"/>
    <s v="metafinanz Informationssysteme GmbH"/>
    <n v="7.75"/>
    <n v="0.96875"/>
    <n v="1350"/>
    <n v="1307.8125"/>
  </r>
  <r>
    <s v="21 1068"/>
    <s v="Measure 300"/>
    <s v="21 1068 Measure 300 - Metrics phase @WeProtect scale up on skills (diverse)"/>
    <d v="2021-07-01T00:00:00"/>
    <d v="2021-12-31T00:00:00"/>
    <d v="2021-08-11T00:00:00"/>
    <n v="8"/>
    <x v="21"/>
    <s v="metafinanz Informationssysteme GmbH"/>
    <n v="6.25"/>
    <n v="0.78125"/>
    <n v="1350"/>
    <n v="1054.6875"/>
  </r>
  <r>
    <s v="21 1068"/>
    <s v="Measure 300"/>
    <s v="21 1068 Measure 300 - Metrics phase @WeProtect scale up on skills (diverse)"/>
    <d v="2021-07-01T00:00:00"/>
    <d v="2021-12-31T00:00:00"/>
    <d v="2021-08-12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12T00:00:00"/>
    <n v="8"/>
    <x v="21"/>
    <s v="metafinanz Informationssysteme GmbH"/>
    <n v="6.75"/>
    <n v="0.84375"/>
    <n v="1350"/>
    <n v="1139.0625"/>
  </r>
  <r>
    <s v="21 1068"/>
    <s v="Measure 300"/>
    <s v="21 1068 Measure 300 - Metrics phase @WeProtect scale up on skills (diverse)"/>
    <d v="2021-07-01T00:00:00"/>
    <d v="2021-12-31T00:00:00"/>
    <d v="2021-08-13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13T00:00:00"/>
    <n v="8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8-16T00:00:00"/>
    <n v="8"/>
    <x v="21"/>
    <s v="metafinanz Informationssysteme GmbH"/>
    <n v="8.75"/>
    <n v="1.09375"/>
    <n v="1350"/>
    <n v="1476.5625"/>
  </r>
  <r>
    <s v="21 1068"/>
    <s v="Measure 300"/>
    <s v="21 1068 Measure 300 - Metrics phase @WeProtect scale up on skills (diverse)"/>
    <d v="2021-07-01T00:00:00"/>
    <d v="2021-12-31T00:00:00"/>
    <d v="2021-08-17T00:00:00"/>
    <n v="8"/>
    <x v="21"/>
    <s v="metafinanz Informationssysteme GmbH"/>
    <n v="5.75"/>
    <n v="0.71875"/>
    <n v="1350"/>
    <n v="970.3125"/>
  </r>
  <r>
    <s v="21 1068"/>
    <s v="Measure 300"/>
    <s v="21 1068 Measure 300 - Metrics phase @WeProtect scale up on skills (diverse)"/>
    <d v="2021-07-01T00:00:00"/>
    <d v="2021-12-31T00:00:00"/>
    <d v="2021-08-18T00:00:00"/>
    <n v="8"/>
    <x v="22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8-18T00:00:00"/>
    <n v="8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8-19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19T00:00:00"/>
    <n v="8"/>
    <x v="21"/>
    <s v="metafinanz Informationssysteme GmbH"/>
    <n v="7"/>
    <n v="0.875"/>
    <n v="1350"/>
    <n v="1181.25"/>
  </r>
  <r>
    <s v="21 1068"/>
    <s v="Measure 300"/>
    <s v="21 1068 Measure 300 - Metrics phase @WeProtect scale up on skills (diverse)"/>
    <d v="2021-07-01T00:00:00"/>
    <d v="2021-12-31T00:00:00"/>
    <d v="2021-08-20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20T00:00:00"/>
    <n v="8"/>
    <x v="21"/>
    <s v="metafinanz Informationssysteme GmbH"/>
    <n v="3"/>
    <n v="0.375"/>
    <n v="1350"/>
    <n v="506.25"/>
  </r>
  <r>
    <s v="21 1068"/>
    <s v="Measure 300"/>
    <s v="21 1068 Measure 300 - Metrics phase @WeProtect scale up on skills (diverse)"/>
    <d v="2021-07-01T00:00:00"/>
    <d v="2021-12-31T00:00:00"/>
    <d v="2021-08-23T00:00:00"/>
    <n v="8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8-23T00:00:00"/>
    <n v="8"/>
    <x v="21"/>
    <s v="metafinanz Informationssysteme GmbH"/>
    <n v="8"/>
    <n v="1"/>
    <n v="1350"/>
    <n v="1350"/>
  </r>
  <r>
    <s v="21 1068"/>
    <s v="Measure 300"/>
    <s v="21 1068 Measure 300 - Metrics phase @WeProtect scale up on skills (diverse)"/>
    <d v="2021-07-01T00:00:00"/>
    <d v="2021-12-31T00:00:00"/>
    <d v="2021-08-24T00:00:00"/>
    <n v="8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8-24T00:00:00"/>
    <n v="8"/>
    <x v="21"/>
    <s v="metafinanz Informationssysteme GmbH"/>
    <n v="3.5"/>
    <n v="0.4375"/>
    <n v="1350"/>
    <n v="590.625"/>
  </r>
  <r>
    <s v="21 1068"/>
    <s v="Measure 300"/>
    <s v="21 1068 Measure 300 - Metrics phase @WeProtect scale up on skills (diverse)"/>
    <d v="2021-07-01T00:00:00"/>
    <d v="2021-12-31T00:00:00"/>
    <d v="2021-08-25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26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30T00:00:00"/>
    <n v="8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8-31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9-01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01T00:00:00"/>
    <n v="9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9-02T00:00:00"/>
    <n v="9"/>
    <x v="24"/>
    <s v="SimplyVision GmbH"/>
    <n v="9"/>
    <n v="1.125"/>
    <n v="1450"/>
    <n v="1631.25"/>
  </r>
  <r>
    <s v="21 1068"/>
    <s v="Measure 300"/>
    <s v="21 1068 Measure 300 - Metrics phase @WeProtect scale up on skills (diverse)"/>
    <d v="2021-07-01T00:00:00"/>
    <d v="2021-12-31T00:00:00"/>
    <d v="2021-09-03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03T00:00:00"/>
    <n v="9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9-04T00:00:00"/>
    <n v="9"/>
    <x v="24"/>
    <s v="SimplyVision GmbH"/>
    <n v="5"/>
    <n v="0.625"/>
    <n v="1450"/>
    <n v="906.25"/>
  </r>
  <r>
    <s v="21 1068"/>
    <s v="Measure 300"/>
    <s v="21 1068 Measure 300 - Metrics phase @WeProtect scale up on skills (diverse)"/>
    <d v="2021-07-01T00:00:00"/>
    <d v="2021-12-31T00:00:00"/>
    <d v="2021-09-05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06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06T00:00:00"/>
    <n v="9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9-07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08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08T00:00:00"/>
    <n v="9"/>
    <x v="22"/>
    <s v="metafinanz Informationssysteme GmbH"/>
    <n v="0.75"/>
    <n v="9.375E-2"/>
    <n v="1000"/>
    <n v="93.75"/>
  </r>
  <r>
    <s v="21 1068"/>
    <s v="Measure 300"/>
    <s v="21 1068 Measure 300 - Metrics phase @WeProtect scale up on skills (diverse)"/>
    <d v="2021-07-01T00:00:00"/>
    <d v="2021-12-31T00:00:00"/>
    <d v="2021-09-09T00:00:00"/>
    <n v="9"/>
    <x v="24"/>
    <s v="SimplyVision GmbH"/>
    <n v="11"/>
    <n v="1.375"/>
    <n v="1450"/>
    <n v="1993.75"/>
  </r>
  <r>
    <s v="21 1068"/>
    <s v="Measure 300"/>
    <s v="21 1068 Measure 300 - Metrics phase @WeProtect scale up on skills (diverse)"/>
    <d v="2021-07-01T00:00:00"/>
    <d v="2021-12-31T00:00:00"/>
    <d v="2021-09-10T00:00:00"/>
    <n v="9"/>
    <x v="24"/>
    <s v="SimplyVision GmbH"/>
    <n v="9"/>
    <n v="1.125"/>
    <n v="1450"/>
    <n v="1631.25"/>
  </r>
  <r>
    <s v="21 1068"/>
    <s v="Measure 300"/>
    <s v="21 1068 Measure 300 - Metrics phase @WeProtect scale up on skills (diverse)"/>
    <d v="2021-07-01T00:00:00"/>
    <d v="2021-12-31T00:00:00"/>
    <d v="2021-09-11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12T00:00:00"/>
    <n v="9"/>
    <x v="24"/>
    <s v="SimplyVision GmbH"/>
    <n v="2"/>
    <n v="0.25"/>
    <n v="1450"/>
    <n v="362.5"/>
  </r>
  <r>
    <s v="21 1068"/>
    <s v="Measure 300"/>
    <s v="21 1068 Measure 300 - Metrics phase @WeProtect scale up on skills (diverse)"/>
    <d v="2021-07-01T00:00:00"/>
    <d v="2021-12-31T00:00:00"/>
    <d v="2021-09-13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15T00:00:00"/>
    <n v="9"/>
    <x v="22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16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19T00:00:00"/>
    <n v="7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7-19T00:00:00"/>
    <n v="7"/>
    <x v="26"/>
    <s v="metafinanz Informationssysteme GmbH"/>
    <n v="2.5"/>
    <n v="0.3125"/>
    <n v="1350"/>
    <n v="421.875"/>
  </r>
  <r>
    <s v="21 1079"/>
    <s v="Measure 295"/>
    <s v="21 1079 Measure 295 - Global Security Platform GITSO blueprint (meta)"/>
    <d v="2021-07-01T00:00:00"/>
    <d v="2021-12-31T00:00:00"/>
    <d v="2021-07-19T00:00:00"/>
    <n v="7"/>
    <x v="27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20T00:00:00"/>
    <n v="7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7-20T00:00:00"/>
    <n v="7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7-20T00:00:00"/>
    <n v="7"/>
    <x v="26"/>
    <s v="metafinanz Informationssysteme GmbH"/>
    <n v="2.75"/>
    <n v="0.34375"/>
    <n v="1350"/>
    <n v="464.0625"/>
  </r>
  <r>
    <s v="21 1079"/>
    <s v="Measure 295"/>
    <s v="21 1079 Measure 295 - Global Security Platform GITSO blueprint (meta)"/>
    <d v="2021-07-01T00:00:00"/>
    <d v="2021-12-31T00:00:00"/>
    <d v="2021-07-21T00:00:00"/>
    <n v="7"/>
    <x v="26"/>
    <s v="metafinanz Informationssysteme GmbH"/>
    <n v="6.25"/>
    <n v="0.78125"/>
    <n v="1350"/>
    <n v="1054.6875"/>
  </r>
  <r>
    <s v="21 1079"/>
    <s v="Measure 295"/>
    <s v="21 1079 Measure 295 - Global Security Platform GITSO blueprint (meta)"/>
    <d v="2021-07-01T00:00:00"/>
    <d v="2021-12-31T00:00:00"/>
    <d v="2021-07-21T00:00:00"/>
    <n v="7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7-21T00:00:00"/>
    <n v="7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22T00:00:00"/>
    <n v="7"/>
    <x v="26"/>
    <s v="metafinanz Informationssysteme GmbH"/>
    <n v="8.25"/>
    <n v="1.03125"/>
    <n v="1350"/>
    <n v="1392.1875"/>
  </r>
  <r>
    <s v="21 1079"/>
    <s v="Measure 295"/>
    <s v="21 1079 Measure 295 - Global Security Platform GITSO blueprint (meta)"/>
    <d v="2021-07-01T00:00:00"/>
    <d v="2021-12-31T00:00:00"/>
    <d v="2021-07-22T00:00:00"/>
    <n v="7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7-22T00:00:00"/>
    <n v="7"/>
    <x v="27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23T00:00:00"/>
    <n v="7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7-23T00:00:00"/>
    <n v="7"/>
    <x v="26"/>
    <s v="metafinanz Informationssysteme GmbH"/>
    <n v="4.75"/>
    <n v="0.59375"/>
    <n v="1350"/>
    <n v="801.5625"/>
  </r>
  <r>
    <s v="21 1079"/>
    <s v="Measure 295"/>
    <s v="21 1079 Measure 295 - Global Security Platform GITSO blueprint (meta)"/>
    <d v="2021-07-01T00:00:00"/>
    <d v="2021-12-31T00:00:00"/>
    <d v="2021-07-26T00:00:00"/>
    <n v="7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7-26T00:00:00"/>
    <n v="7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7-26T00:00:00"/>
    <n v="7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26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27T00:00:00"/>
    <n v="7"/>
    <x v="26"/>
    <s v="metafinanz Informationssysteme GmbH"/>
    <n v="8.25"/>
    <n v="1.03125"/>
    <n v="1350"/>
    <n v="1392.1875"/>
  </r>
  <r>
    <s v="21 1079"/>
    <s v="Measure 295"/>
    <s v="21 1079 Measure 295 - Global Security Platform GITSO blueprint (meta)"/>
    <d v="2021-07-01T00:00:00"/>
    <d v="2021-12-31T00:00:00"/>
    <d v="2021-07-27T00:00:00"/>
    <n v="7"/>
    <x v="13"/>
    <s v="metafinanz Informationssysteme GmbH"/>
    <n v="3"/>
    <n v="0.375"/>
    <n v="1000"/>
    <n v="375"/>
  </r>
  <r>
    <s v="21 1079"/>
    <s v="Measure 295"/>
    <s v="21 1079 Measure 295 - Global Security Platform GITSO blueprint (meta)"/>
    <d v="2021-07-01T00:00:00"/>
    <d v="2021-12-31T00:00:00"/>
    <d v="2021-07-28T00:00:00"/>
    <n v="7"/>
    <x v="26"/>
    <s v="metafinanz Informationssysteme GmbH"/>
    <n v="2.75"/>
    <n v="0.34375"/>
    <n v="1350"/>
    <n v="464.0625"/>
  </r>
  <r>
    <s v="21 1079"/>
    <s v="Measure 295"/>
    <s v="21 1079 Measure 295 - Global Security Platform GITSO blueprint (meta)"/>
    <d v="2021-07-01T00:00:00"/>
    <d v="2021-12-31T00:00:00"/>
    <d v="2021-07-28T00:00:00"/>
    <n v="7"/>
    <x v="26"/>
    <s v="metafinanz Informationssysteme GmbH"/>
    <n v="3"/>
    <n v="0.375"/>
    <n v="1350"/>
    <n v="506.25"/>
  </r>
  <r>
    <s v="21 1079"/>
    <s v="Measure 295"/>
    <s v="21 1079 Measure 295 - Global Security Platform GITSO blueprint (meta)"/>
    <d v="2021-07-01T00:00:00"/>
    <d v="2021-12-31T00:00:00"/>
    <d v="2021-07-28T00:00:00"/>
    <n v="7"/>
    <x v="13"/>
    <s v="metafinanz Informationssysteme GmbH"/>
    <n v="3"/>
    <n v="0.375"/>
    <n v="1000"/>
    <n v="375"/>
  </r>
  <r>
    <s v="21 1079"/>
    <s v="Measure 295"/>
    <s v="21 1079 Measure 295 - Global Security Platform GITSO blueprint (meta)"/>
    <d v="2021-07-01T00:00:00"/>
    <d v="2021-12-31T00:00:00"/>
    <d v="2021-07-28T00:00:00"/>
    <n v="7"/>
    <x v="25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7-29T00:00:00"/>
    <n v="7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7-29T00:00:00"/>
    <n v="7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7-29T00:00:00"/>
    <n v="7"/>
    <x v="13"/>
    <s v="metafinanz Informationssysteme GmbH"/>
    <n v="2.5"/>
    <n v="0.3125"/>
    <n v="1000"/>
    <n v="312.5"/>
  </r>
  <r>
    <s v="21 1079"/>
    <s v="Measure 295"/>
    <s v="21 1079 Measure 295 - Global Security Platform GITSO blueprint (meta)"/>
    <d v="2021-07-01T00:00:00"/>
    <d v="2021-12-31T00:00:00"/>
    <d v="2021-07-29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30T00:00:00"/>
    <n v="7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7-30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02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2T00:00:00"/>
    <n v="8"/>
    <x v="13"/>
    <s v="metafinanz Informationssysteme GmbH"/>
    <n v="1.5"/>
    <n v="0.1875"/>
    <n v="1000"/>
    <n v="187.5"/>
  </r>
  <r>
    <s v="21 1079"/>
    <s v="Measure 295"/>
    <s v="21 1079 Measure 295 - Global Security Platform GITSO blueprint (meta)"/>
    <d v="2021-07-01T00:00:00"/>
    <d v="2021-12-31T00:00:00"/>
    <d v="2021-08-03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2.25"/>
    <n v="0.28125"/>
    <n v="1350"/>
    <n v="379.687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8-03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04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2"/>
    <n v="0.25"/>
    <n v="1350"/>
    <n v="337.5"/>
  </r>
  <r>
    <s v="21 1079"/>
    <s v="Measure 295"/>
    <s v="21 1079 Measure 295 - Global Security Platform GITSO blueprint (meta)"/>
    <d v="2021-07-01T00:00:00"/>
    <d v="2021-12-31T00:00:00"/>
    <d v="2021-08-04T00:00:00"/>
    <n v="8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8-05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8-06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9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0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0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11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1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12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2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13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3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16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3"/>
    <n v="0.375"/>
    <n v="1350"/>
    <n v="506.2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0.25"/>
    <n v="3.125E-2"/>
    <n v="1350"/>
    <n v="42.187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2.5"/>
    <n v="0.3125"/>
    <n v="1350"/>
    <n v="421.87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7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0.25"/>
    <n v="3.125E-2"/>
    <n v="1350"/>
    <n v="42.187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3.75"/>
    <n v="0.46875"/>
    <n v="1350"/>
    <n v="632.812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18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4.75"/>
    <n v="0.59375"/>
    <n v="1350"/>
    <n v="801.562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9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2.5"/>
    <n v="0.3125"/>
    <n v="1350"/>
    <n v="421.875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20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2.25"/>
    <n v="0.28125"/>
    <n v="1350"/>
    <n v="379.68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0.25"/>
    <n v="3.125E-2"/>
    <n v="1350"/>
    <n v="42.18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8-23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24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5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6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6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7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7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30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3.75"/>
    <n v="0.46875"/>
    <n v="1350"/>
    <n v="632.812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0T00:00:00"/>
    <n v="8"/>
    <x v="13"/>
    <s v="metafinanz Informationssysteme GmbH"/>
    <n v="3"/>
    <n v="0.375"/>
    <n v="1000"/>
    <n v="375"/>
  </r>
  <r>
    <s v="21 1079"/>
    <s v="Measure 295"/>
    <s v="21 1079 Measure 295 - Global Security Platform GITSO blueprint (meta)"/>
    <d v="2021-07-01T00:00:00"/>
    <d v="2021-12-31T00:00:00"/>
    <d v="2021-08-31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2.75"/>
    <n v="0.34375"/>
    <n v="1350"/>
    <n v="464.0625"/>
  </r>
  <r>
    <s v="21 1079"/>
    <s v="Measure 295"/>
    <s v="21 1079 Measure 295 - Global Security Platform GITSO blueprint (meta)"/>
    <d v="2021-07-01T00:00:00"/>
    <d v="2021-12-31T00:00:00"/>
    <d v="2021-08-31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31T00:00:00"/>
    <n v="8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9-01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02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06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06T00:00:00"/>
    <n v="9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9-06T00:00:00"/>
    <n v="9"/>
    <x v="25"/>
    <s v="metafinanz Informationssysteme GmbH"/>
    <n v="4.5"/>
    <n v="0.5625"/>
    <n v="1000"/>
    <n v="562.5"/>
  </r>
  <r>
    <s v="21 1079"/>
    <s v="Measure 295"/>
    <s v="21 1079 Measure 295 - Global Security Platform GITSO blueprint (meta)"/>
    <d v="2021-07-01T00:00:00"/>
    <d v="2021-12-31T00:00:00"/>
    <d v="2021-09-07T00:00:00"/>
    <n v="9"/>
    <x v="28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07T00:00:00"/>
    <n v="9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9-08T00:00:00"/>
    <n v="9"/>
    <x v="28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09T00:00:00"/>
    <n v="9"/>
    <x v="28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09T00:00:00"/>
    <n v="9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9-10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10T00:00:00"/>
    <n v="9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9-13T00:00:00"/>
    <n v="9"/>
    <x v="28"/>
    <s v="metafinanz Informationssysteme GmbH"/>
    <n v="6"/>
    <n v="0.75"/>
    <n v="1000"/>
    <n v="750"/>
  </r>
  <r>
    <s v="21 1079"/>
    <s v="Measure 295"/>
    <s v="21 1079 Measure 295 - Global Security Platform GITSO blueprint (meta)"/>
    <d v="2021-07-01T00:00:00"/>
    <d v="2021-12-31T00:00:00"/>
    <d v="2021-09-14T00:00:00"/>
    <n v="9"/>
    <x v="28"/>
    <s v="metafinanz Informationssysteme GmbH"/>
    <n v="6"/>
    <n v="0.75"/>
    <n v="1000"/>
    <n v="750"/>
  </r>
  <r>
    <s v="21 1079"/>
    <s v="Measure 295"/>
    <s v="21 1079 Measure 295 - Global Security Platform GITSO blueprint (meta)"/>
    <d v="2021-07-01T00:00:00"/>
    <d v="2021-12-31T00:00:00"/>
    <d v="2021-09-14T00:00:00"/>
    <n v="9"/>
    <x v="25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15T00:00:00"/>
    <n v="9"/>
    <x v="28"/>
    <s v="metafinanz Informationssysteme GmbH"/>
    <n v="6"/>
    <n v="0.75"/>
    <n v="1000"/>
    <n v="750"/>
  </r>
  <r>
    <s v="21 1079"/>
    <s v="Measure 295"/>
    <s v="21 1079 Measure 295 - Global Security Platform GITSO blueprint (meta)"/>
    <d v="2021-07-01T00:00:00"/>
    <d v="2021-12-31T00:00:00"/>
    <d v="2021-09-15T00:00:00"/>
    <n v="9"/>
    <x v="25"/>
    <s v="metafinanz Informationssysteme GmbH"/>
    <n v="3.5"/>
    <n v="0.4375"/>
    <n v="1000"/>
    <n v="437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4B59C-365E-4F4D-9AE9-E291A059CBC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31" firstHeaderRow="1" firstDataRow="1" firstDataCol="1" rowPageCount="1" colPageCount="1"/>
  <pivotFields count="24">
    <pivotField showAll="0"/>
    <pivotField showAll="0"/>
    <pivotField showAll="0"/>
    <pivotField axis="axisRow" showAll="0">
      <items count="1391">
        <item m="1" x="173"/>
        <item m="1" x="646"/>
        <item m="1" x="811"/>
        <item m="1" x="960"/>
        <item m="1" x="992"/>
        <item m="1" x="1280"/>
        <item m="1" x="381"/>
        <item m="1" x="1298"/>
        <item m="1" x="977"/>
        <item m="1" x="1275"/>
        <item m="1" x="371"/>
        <item m="1" x="679"/>
        <item m="1" x="1010"/>
        <item m="1" x="587"/>
        <item m="1" x="906"/>
        <item m="1" x="448"/>
        <item m="1" x="755"/>
        <item m="1" x="1057"/>
        <item m="1" x="1328"/>
        <item m="1" x="529"/>
        <item m="1" x="572"/>
        <item m="1" x="1325"/>
        <item m="1" x="420"/>
        <item m="1" x="722"/>
        <item m="1" x="270"/>
        <item m="1" x="561"/>
        <item m="1" x="880"/>
        <item m="1" x="487"/>
        <item m="1" x="802"/>
        <item m="1" x="1114"/>
        <item m="1" x="824"/>
        <item m="1" x="477"/>
        <item m="1" x="795"/>
        <item m="1" x="171"/>
        <item m="1" x="500"/>
        <item m="1" x="1304"/>
        <item m="1" x="400"/>
        <item m="1" x="1173"/>
        <item m="1" x="251"/>
        <item m="1" x="542"/>
        <item m="1" x="860"/>
        <item m="1" x="1064"/>
        <item m="1" x="1030"/>
        <item m="1" x="747"/>
        <item m="1" x="705"/>
        <item m="1" x="1315"/>
        <item m="1" x="330"/>
        <item m="1" x="161"/>
        <item m="1" x="480"/>
        <item m="1" x="1147"/>
        <item m="1" x="814"/>
        <item m="1" x="1122"/>
        <item m="1" x="519"/>
        <item m="1" x="838"/>
        <item m="1" x="1155"/>
        <item m="1" x="825"/>
        <item m="1" x="1134"/>
        <item m="1" x="531"/>
        <item m="1" x="855"/>
        <item m="1" x="748"/>
        <item m="1" x="290"/>
        <item m="1" x="583"/>
        <item m="1" x="709"/>
        <item m="1" x="590"/>
        <item m="1" x="696"/>
        <item m="1" x="581"/>
        <item m="1" x="600"/>
        <item m="1" x="1156"/>
        <item m="1" x="549"/>
        <item m="1" x="856"/>
        <item m="1" x="242"/>
        <item m="1" x="876"/>
        <item m="1" x="566"/>
        <item m="1" x="264"/>
        <item m="1" x="892"/>
        <item m="1" x="1084"/>
        <item m="1" x="453"/>
        <item m="1" x="768"/>
        <item m="1" x="883"/>
        <item m="1" x="891"/>
        <item m="1" x="903"/>
        <item m="1" x="931"/>
        <item m="1" x="799"/>
        <item m="1" x="812"/>
        <item m="1" x="912"/>
        <item m="1" x="925"/>
        <item m="1" x="1350"/>
        <item m="1" x="772"/>
        <item m="1" x="1068"/>
        <item m="1" x="454"/>
        <item m="1" x="1087"/>
        <item m="1" x="466"/>
        <item m="1" x="956"/>
        <item m="1" x="932"/>
        <item m="1" x="325"/>
        <item m="1" x="634"/>
        <item m="1" x="604"/>
        <item m="1" x="1231"/>
        <item m="1" x="358"/>
        <item m="1" x="665"/>
        <item m="1" x="199"/>
        <item m="1" x="928"/>
        <item m="1" x="1355"/>
        <item m="1" x="364"/>
        <item m="1" x="718"/>
        <item m="1" x="1299"/>
        <item m="1" x="377"/>
        <item m="1" x="666"/>
        <item m="1" x="964"/>
        <item m="1" x="693"/>
        <item m="1" x="340"/>
        <item m="1" x="872"/>
        <item m="1" x="649"/>
        <item m="1" x="1164"/>
        <item m="1" x="1009"/>
        <item m="1" x="180"/>
        <item m="1" x="1212"/>
        <item m="1" x="182"/>
        <item m="1" x="355"/>
        <item m="1" x="1143"/>
        <item m="1" x="1310"/>
        <item m="1" x="1379"/>
        <item m="1" x="822"/>
        <item m="1" x="214"/>
        <item x="58"/>
        <item m="1" x="576"/>
        <item m="1" x="252"/>
        <item m="1" x="1027"/>
        <item m="1" x="305"/>
        <item m="1" x="1265"/>
        <item m="1" x="770"/>
        <item m="1" x="1112"/>
        <item x="82"/>
        <item m="1" x="205"/>
        <item m="1" x="1289"/>
        <item x="3"/>
        <item m="1" x="1161"/>
        <item m="1" x="1363"/>
        <item m="1" x="733"/>
        <item x="64"/>
        <item m="1" x="648"/>
        <item m="1" x="1061"/>
        <item m="1" x="1293"/>
        <item m="1" x="168"/>
        <item m="1" x="404"/>
        <item x="51"/>
        <item m="1" x="181"/>
        <item m="1" x="492"/>
        <item x="120"/>
        <item m="1" x="973"/>
        <item m="1" x="207"/>
        <item m="1" x="467"/>
        <item m="1" x="200"/>
        <item x="11"/>
        <item m="1" x="342"/>
        <item m="1" x="1123"/>
        <item m="1" x="185"/>
        <item m="1" x="374"/>
        <item m="1" x="356"/>
        <item m="1" x="965"/>
        <item m="1" x="490"/>
        <item m="1" x="917"/>
        <item m="1" x="695"/>
        <item x="91"/>
        <item m="1" x="441"/>
        <item x="133"/>
        <item m="1" x="951"/>
        <item m="1" x="920"/>
        <item m="1" x="1005"/>
        <item m="1" x="204"/>
        <item x="75"/>
        <item x="32"/>
        <item x="50"/>
        <item m="1" x="1229"/>
        <item m="1" x="515"/>
        <item m="1" x="630"/>
        <item m="1" x="1262"/>
        <item x="121"/>
        <item m="1" x="1294"/>
        <item m="1" x="1007"/>
        <item x="81"/>
        <item m="1" x="1226"/>
        <item m="1" x="1273"/>
        <item m="1" x="222"/>
        <item m="1" x="651"/>
        <item m="1" x="753"/>
        <item m="1" x="211"/>
        <item m="1" x="496"/>
        <item m="1" x="739"/>
        <item m="1" x="624"/>
        <item m="1" x="449"/>
        <item m="1" x="941"/>
        <item m="1" x="726"/>
        <item m="1" x="884"/>
        <item m="1" x="1256"/>
        <item m="1" x="1042"/>
        <item m="1" x="936"/>
        <item m="1" x="534"/>
        <item m="1" x="615"/>
        <item m="1" x="684"/>
        <item m="1" x="1361"/>
        <item m="1" x="245"/>
        <item m="1" x="629"/>
        <item m="1" x="562"/>
        <item m="1" x="771"/>
        <item m="1" x="1330"/>
        <item x="84"/>
        <item x="21"/>
        <item m="1" x="617"/>
        <item m="1" x="1349"/>
        <item m="1" x="1240"/>
        <item m="1" x="1186"/>
        <item x="38"/>
        <item m="1" x="1080"/>
        <item m="1" x="628"/>
        <item m="1" x="760"/>
        <item m="1" x="1197"/>
        <item m="1" x="281"/>
        <item m="1" x="1217"/>
        <item m="1" x="1189"/>
        <item m="1" x="946"/>
        <item m="1" x="1375"/>
        <item m="1" x="954"/>
        <item m="1" x="359"/>
        <item m="1" x="437"/>
        <item m="1" x="963"/>
        <item m="1" x="511"/>
        <item x="2"/>
        <item m="1" x="489"/>
        <item m="1" x="1133"/>
        <item m="1" x="547"/>
        <item x="47"/>
        <item m="1" x="301"/>
        <item m="1" x="746"/>
        <item m="1" x="871"/>
        <item m="1" x="422"/>
        <item x="106"/>
        <item m="1" x="175"/>
        <item x="112"/>
        <item m="1" x="1282"/>
        <item m="1" x="189"/>
        <item m="1" x="337"/>
        <item m="1" x="523"/>
        <item m="1" x="618"/>
        <item m="1" x="255"/>
        <item m="1" x="635"/>
        <item m="1" x="867"/>
        <item m="1" x="360"/>
        <item m="1" x="1138"/>
        <item m="1" x="291"/>
        <item m="1" x="691"/>
        <item m="1" x="911"/>
        <item m="1" x="1195"/>
        <item m="1" x="570"/>
        <item m="1" x="1340"/>
        <item m="1" x="921"/>
        <item m="1" x="407"/>
        <item m="1" x="350"/>
        <item m="1" x="888"/>
        <item m="1" x="848"/>
        <item m="1" x="633"/>
        <item m="1" x="817"/>
        <item m="1" x="597"/>
        <item m="1" x="1255"/>
        <item m="1" x="640"/>
        <item m="1" x="1045"/>
        <item m="1" x="1144"/>
        <item m="1" x="227"/>
        <item m="1" x="1067"/>
        <item m="1" x="1026"/>
        <item m="1" x="1279"/>
        <item m="1" x="235"/>
        <item m="1" x="852"/>
        <item m="1" x="997"/>
        <item m="1" x="979"/>
        <item m="1" x="697"/>
        <item m="1" x="237"/>
        <item m="1" x="933"/>
        <item x="7"/>
        <item m="1" x="443"/>
        <item m="1" x="1345"/>
        <item m="1" x="701"/>
        <item x="62"/>
        <item m="1" x="309"/>
        <item m="1" x="369"/>
        <item m="1" x="650"/>
        <item m="1" x="246"/>
        <item m="1" x="988"/>
        <item m="1" x="835"/>
        <item m="1" x="794"/>
        <item x="34"/>
        <item m="1" x="909"/>
        <item m="1" x="857"/>
        <item m="1" x="1016"/>
        <item m="1" x="212"/>
        <item m="1" x="1108"/>
        <item m="1" x="483"/>
        <item x="68"/>
        <item m="1" x="451"/>
        <item m="1" x="224"/>
        <item m="1" x="320"/>
        <item m="1" x="541"/>
        <item m="1" x="436"/>
        <item m="1" x="654"/>
        <item m="1" x="1060"/>
        <item m="1" x="1380"/>
        <item m="1" x="433"/>
        <item x="29"/>
        <item m="1" x="1187"/>
        <item m="1" x="929"/>
        <item m="1" x="1283"/>
        <item m="1" x="1235"/>
        <item m="1" x="442"/>
        <item x="134"/>
        <item x="37"/>
        <item m="1" x="386"/>
        <item m="1" x="830"/>
        <item m="1" x="751"/>
        <item m="1" x="707"/>
        <item m="1" x="887"/>
        <item m="1" x="1373"/>
        <item m="1" x="1094"/>
        <item m="1" x="841"/>
        <item m="1" x="410"/>
        <item m="1" x="881"/>
        <item m="1" x="692"/>
        <item x="73"/>
        <item m="1" x="560"/>
        <item m="1" x="445"/>
        <item m="1" x="221"/>
        <item m="1" x="1038"/>
        <item m="1" x="756"/>
        <item m="1" x="315"/>
        <item m="1" x="642"/>
        <item m="1" x="416"/>
        <item m="1" x="538"/>
        <item x="36"/>
        <item m="1" x="1055"/>
        <item x="79"/>
        <item m="1" x="763"/>
        <item m="1" x="914"/>
        <item m="1" x="444"/>
        <item m="1" x="939"/>
        <item m="1" x="220"/>
        <item m="1" x="1281"/>
        <item m="1" x="426"/>
        <item m="1" x="428"/>
        <item m="1" x="277"/>
        <item m="1" x="715"/>
        <item m="1" x="1111"/>
        <item m="1" x="457"/>
        <item m="1" x="528"/>
        <item m="1" x="338"/>
        <item m="1" x="1306"/>
        <item m="1" x="507"/>
        <item m="1" x="1024"/>
        <item m="1" x="1353"/>
        <item m="1" x="1025"/>
        <item m="1" x="832"/>
        <item m="1" x="833"/>
        <item m="1" x="714"/>
        <item m="1" x="1248"/>
        <item m="1" x="395"/>
        <item m="1" x="783"/>
        <item m="1" x="762"/>
        <item m="1" x="1115"/>
        <item m="1" x="1292"/>
        <item x="122"/>
        <item m="1" x="434"/>
        <item m="1" x="775"/>
        <item m="1" x="548"/>
        <item m="1" x="556"/>
        <item m="1" x="725"/>
        <item m="1" x="656"/>
        <item m="1" x="901"/>
        <item x="77"/>
        <item m="1" x="502"/>
        <item m="1" x="674"/>
        <item m="1" x="1029"/>
        <item m="1" x="1145"/>
        <item m="1" x="1146"/>
        <item m="1" x="1166"/>
        <item m="1" x="1167"/>
        <item m="1" x="645"/>
        <item m="1" x="274"/>
        <item m="1" x="275"/>
        <item m="1" x="421"/>
        <item m="1" x="935"/>
        <item m="1" x="383"/>
        <item m="1" x="1023"/>
        <item m="1" x="807"/>
        <item m="1" x="1130"/>
        <item m="1" x="919"/>
        <item m="1" x="1160"/>
        <item x="98"/>
        <item m="1" x="353"/>
        <item m="1" x="1303"/>
        <item m="1" x="248"/>
        <item m="1" x="668"/>
        <item m="1" x="823"/>
        <item m="1" x="926"/>
        <item m="1" x="836"/>
        <item m="1" x="602"/>
        <item m="1" x="994"/>
        <item m="1" x="579"/>
        <item m="1" x="501"/>
        <item m="1" x="1098"/>
        <item m="1" x="1183"/>
        <item m="1" x="230"/>
        <item m="1" x="1277"/>
        <item m="1" x="1037"/>
        <item m="1" x="899"/>
        <item m="1" x="1287"/>
        <item m="1" x="1012"/>
        <item m="1" x="797"/>
        <item m="1" x="1236"/>
        <item x="16"/>
        <item m="1" x="304"/>
        <item x="135"/>
        <item m="1" x="517"/>
        <item m="1" x="244"/>
        <item m="1" x="366"/>
        <item m="1" x="1257"/>
        <item x="41"/>
        <item m="1" x="526"/>
        <item m="1" x="317"/>
        <item m="1" x="1090"/>
        <item m="1" x="1239"/>
        <item m="1" x="776"/>
        <item x="136"/>
        <item m="1" x="166"/>
        <item m="1" x="1244"/>
        <item x="88"/>
        <item x="137"/>
        <item x="35"/>
        <item m="1" x="209"/>
        <item m="1" x="553"/>
        <item m="1" x="1033"/>
        <item m="1" x="667"/>
        <item m="1" x="1049"/>
        <item m="1" x="545"/>
        <item x="119"/>
        <item m="1" x="940"/>
        <item m="1" x="165"/>
        <item m="1" x="354"/>
        <item m="1" x="782"/>
        <item m="1" x="1319"/>
        <item m="1" x="463"/>
        <item m="1" x="432"/>
        <item m="1" x="745"/>
        <item x="116"/>
        <item m="1" x="226"/>
        <item m="1" x="1074"/>
        <item m="1" x="391"/>
        <item m="1" x="804"/>
        <item m="1" x="571"/>
        <item m="1" x="348"/>
        <item m="1" x="1170"/>
        <item m="1" x="1131"/>
        <item x="74"/>
        <item m="1" x="1097"/>
        <item m="1" x="999"/>
        <item m="1" x="1091"/>
        <item m="1" x="829"/>
        <item m="1" x="303"/>
        <item m="1" x="498"/>
        <item m="1" x="694"/>
        <item m="1" x="439"/>
        <item m="1" x="334"/>
        <item m="1" x="1180"/>
        <item m="1" x="513"/>
        <item m="1" x="397"/>
        <item m="1" x="636"/>
        <item m="1" x="1278"/>
        <item m="1" x="896"/>
        <item m="1" x="865"/>
        <item m="1" x="1219"/>
        <item m="1" x="564"/>
        <item m="1" x="1157"/>
        <item m="1" x="702"/>
        <item m="1" x="593"/>
        <item m="1" x="1039"/>
        <item m="1" x="1245"/>
        <item m="1" x="273"/>
        <item m="1" x="272"/>
        <item m="1" x="218"/>
        <item m="1" x="978"/>
        <item m="1" x="1113"/>
        <item m="1" x="497"/>
        <item m="1" x="194"/>
        <item m="1" x="938"/>
        <item m="1" x="1216"/>
        <item m="1" x="1204"/>
        <item m="1" x="968"/>
        <item x="92"/>
        <item x="100"/>
        <item m="1" x="805"/>
        <item m="1" x="1237"/>
        <item m="1" x="575"/>
        <item m="1" x="268"/>
        <item m="1" x="908"/>
        <item m="1" x="543"/>
        <item m="1" x="1372"/>
        <item m="1" x="1081"/>
        <item m="1" x="810"/>
        <item m="1" x="1141"/>
        <item x="5"/>
        <item m="1" x="1015"/>
        <item m="1" x="1260"/>
        <item m="1" x="1220"/>
        <item m="1" x="323"/>
        <item m="1" x="779"/>
        <item m="1" x="619"/>
        <item m="1" x="1004"/>
        <item m="1" x="406"/>
        <item m="1" x="362"/>
        <item m="1" x="851"/>
        <item m="1" x="311"/>
        <item m="1" x="980"/>
        <item m="1" x="589"/>
        <item m="1" x="289"/>
        <item m="1" x="738"/>
        <item m="1" x="438"/>
        <item m="1" x="162"/>
        <item m="1" x="1381"/>
        <item m="1" x="847"/>
        <item m="1" x="1242"/>
        <item m="1" x="945"/>
        <item m="1" x="1176"/>
        <item m="1" x="1153"/>
        <item x="57"/>
        <item x="15"/>
        <item m="1" x="494"/>
        <item m="1" x="1110"/>
        <item x="22"/>
        <item m="1" x="241"/>
        <item m="1" x="866"/>
        <item x="138"/>
        <item x="9"/>
        <item x="40"/>
        <item m="1" x="298"/>
        <item m="1" x="1348"/>
        <item m="1" x="1271"/>
        <item m="1" x="786"/>
        <item m="1" x="568"/>
        <item m="1" x="1120"/>
        <item m="1" x="754"/>
        <item m="1" x="378"/>
        <item m="1" x="468"/>
        <item m="1" x="1356"/>
        <item m="1" x="639"/>
        <item m="1" x="1200"/>
        <item m="1" x="1259"/>
        <item m="1" x="611"/>
        <item x="95"/>
        <item x="85"/>
        <item m="1" x="949"/>
        <item m="1" x="527"/>
        <item m="1" x="1369"/>
        <item m="1" x="842"/>
        <item m="1" x="563"/>
        <item m="1" x="1168"/>
        <item m="1" x="1050"/>
        <item x="139"/>
        <item m="1" x="308"/>
        <item m="1" x="791"/>
        <item m="1" x="781"/>
        <item x="140"/>
        <item m="1" x="403"/>
        <item m="1" x="961"/>
        <item m="1" x="495"/>
        <item x="141"/>
        <item m="1" x="1312"/>
        <item m="1" x="1014"/>
        <item m="1" x="991"/>
        <item m="1" x="1266"/>
        <item m="1" x="905"/>
        <item m="1" x="250"/>
        <item m="1" x="1121"/>
        <item m="1" x="985"/>
        <item m="1" x="653"/>
        <item m="1" x="1127"/>
        <item m="1" x="1243"/>
        <item m="1" x="789"/>
        <item x="105"/>
        <item m="1" x="1165"/>
        <item m="1" x="655"/>
        <item m="1" x="558"/>
        <item m="1" x="644"/>
        <item m="1" x="1022"/>
        <item x="107"/>
        <item m="1" x="874"/>
        <item m="1" x="1140"/>
        <item m="1" x="661"/>
        <item m="1" x="524"/>
        <item m="1" x="735"/>
        <item m="1" x="895"/>
        <item m="1" x="1137"/>
        <item m="1" x="686"/>
        <item m="1" x="316"/>
        <item m="1" x="1198"/>
        <item m="1" x="460"/>
        <item m="1" x="1048"/>
        <item m="1" x="163"/>
        <item m="1" x="664"/>
        <item m="1" x="757"/>
        <item m="1" x="368"/>
        <item m="1" x="1250"/>
        <item m="1" x="1307"/>
        <item m="1" x="1324"/>
        <item m="1" x="877"/>
        <item m="1" x="1086"/>
        <item m="1" x="1072"/>
        <item m="1" x="1253"/>
        <item m="1" x="1106"/>
        <item m="1" x="414"/>
        <item m="1" x="387"/>
        <item m="1" x="1046"/>
        <item x="102"/>
        <item x="53"/>
        <item m="1" x="1274"/>
        <item m="1" x="465"/>
        <item m="1" x="990"/>
        <item m="1" x="509"/>
        <item m="1" x="1326"/>
        <item m="1" x="231"/>
        <item m="1" x="313"/>
        <item m="1" x="790"/>
        <item m="1" x="1327"/>
        <item m="1" x="177"/>
        <item m="1" x="1331"/>
        <item m="1" x="234"/>
        <item m="1" x="284"/>
        <item m="1" x="314"/>
        <item m="1" x="1228"/>
        <item m="1" x="1377"/>
        <item m="1" x="179"/>
        <item m="1" x="236"/>
        <item m="1" x="286"/>
        <item m="1" x="952"/>
        <item m="1" x="710"/>
        <item m="1" x="419"/>
        <item m="1" x="260"/>
        <item m="1" x="243"/>
        <item m="1" x="174"/>
        <item m="1" x="1149"/>
        <item m="1" x="1066"/>
        <item m="1" x="409"/>
        <item m="1" x="1305"/>
        <item m="1" x="1181"/>
        <item m="1" x="1031"/>
        <item m="1" x="263"/>
        <item m="1" x="685"/>
        <item m="1" x="1020"/>
        <item m="1" x="947"/>
        <item m="1" x="1182"/>
        <item m="1" x="598"/>
        <item m="1" x="170"/>
        <item m="1" x="183"/>
        <item m="1" x="197"/>
        <item m="1" x="329"/>
        <item m="1" x="1384"/>
        <item m="1" x="312"/>
        <item m="1" x="972"/>
        <item m="1" x="516"/>
        <item m="1" x="503"/>
        <item x="89"/>
        <item m="1" x="610"/>
        <item x="99"/>
        <item m="1" x="210"/>
        <item m="1" x="584"/>
        <item m="1" x="1093"/>
        <item m="1" x="1035"/>
        <item m="1" x="820"/>
        <item m="1" x="588"/>
        <item m="1" x="1073"/>
        <item m="1" x="594"/>
        <item m="1" x="376"/>
        <item m="1" x="413"/>
        <item m="1" x="282"/>
        <item m="1" x="1105"/>
        <item m="1" x="1044"/>
        <item m="1" x="167"/>
        <item m="1" x="228"/>
        <item m="1" x="953"/>
        <item m="1" x="380"/>
        <item m="1" x="411"/>
        <item m="1" x="471"/>
        <item m="1" x="417"/>
        <item m="1" x="352"/>
        <item m="1" x="1364"/>
        <item m="1" x="306"/>
        <item m="1" x="858"/>
        <item m="1" x="614"/>
        <item m="1" x="916"/>
        <item m="1" x="873"/>
        <item m="1" x="942"/>
        <item x="142"/>
        <item x="24"/>
        <item m="1" x="257"/>
        <item m="1" x="1323"/>
        <item m="1" x="1297"/>
        <item m="1" x="159"/>
        <item m="1" x="698"/>
        <item m="1" x="525"/>
        <item m="1" x="331"/>
        <item x="66"/>
        <item m="1" x="1360"/>
        <item m="1" x="996"/>
        <item x="80"/>
        <item m="1" x="774"/>
        <item m="1" x="1190"/>
        <item m="1" x="1017"/>
        <item x="39"/>
        <item x="13"/>
        <item x="114"/>
        <item m="1" x="1385"/>
        <item m="1" x="321"/>
        <item m="1" x="1382"/>
        <item x="76"/>
        <item m="1" x="1320"/>
        <item m="1" x="326"/>
        <item m="1" x="533"/>
        <item x="31"/>
        <item m="1" x="1065"/>
        <item x="17"/>
        <item m="1" x="398"/>
        <item x="78"/>
        <item x="143"/>
        <item m="1" x="711"/>
        <item m="1" x="484"/>
        <item m="1" x="1175"/>
        <item m="1" x="1214"/>
        <item m="1" x="986"/>
        <item m="1" x="596"/>
        <item x="144"/>
        <item m="1" x="544"/>
        <item m="1" x="1172"/>
        <item m="1" x="758"/>
        <item m="1" x="415"/>
        <item m="1" x="843"/>
        <item x="59"/>
        <item m="1" x="616"/>
        <item m="1" x="1388"/>
        <item m="1" x="367"/>
        <item m="1" x="485"/>
        <item m="1" x="349"/>
        <item m="1" x="1301"/>
        <item m="1" x="1118"/>
        <item m="1" x="765"/>
        <item m="1" x="769"/>
        <item m="1" x="1117"/>
        <item m="1" x="279"/>
        <item m="1" x="1021"/>
        <item m="1" x="788"/>
        <item m="1" x="1296"/>
        <item m="1" x="552"/>
        <item m="1" x="1059"/>
        <item m="1" x="396"/>
        <item m="1" x="276"/>
        <item m="1" x="699"/>
        <item x="145"/>
        <item m="1" x="846"/>
        <item m="1" x="859"/>
        <item m="1" x="1342"/>
        <item x="12"/>
        <item m="1" x="728"/>
        <item m="1" x="390"/>
        <item m="1" x="1224"/>
        <item m="1" x="806"/>
        <item m="1" x="669"/>
        <item m="1" x="176"/>
        <item m="1" x="261"/>
        <item m="1" x="1359"/>
        <item m="1" x="472"/>
        <item m="1" x="690"/>
        <item m="1" x="1119"/>
        <item m="1" x="382"/>
        <item m="1" x="297"/>
        <item m="1" x="389"/>
        <item m="1" x="971"/>
        <item m="1" x="787"/>
        <item m="1" x="1169"/>
        <item m="1" x="678"/>
        <item m="1" x="734"/>
        <item m="1" x="1011"/>
        <item m="1" x="828"/>
        <item m="1" x="1163"/>
        <item m="1" x="808"/>
        <item m="1" x="1276"/>
        <item m="1" x="287"/>
        <item m="1" x="752"/>
        <item m="1" x="1238"/>
        <item m="1" x="551"/>
        <item m="1" x="1268"/>
        <item m="1" x="897"/>
        <item m="1" x="347"/>
        <item m="1" x="800"/>
        <item m="1" x="288"/>
        <item m="1" x="1075"/>
        <item m="1" x="1263"/>
        <item m="1" x="750"/>
        <item m="1" x="670"/>
        <item m="1" x="974"/>
        <item m="1" x="1321"/>
        <item m="1" x="1041"/>
        <item m="1" x="1333"/>
        <item m="1" x="295"/>
        <item m="1" x="232"/>
        <item m="1" x="793"/>
        <item m="1" x="1148"/>
        <item m="1" x="198"/>
        <item m="1" x="1386"/>
        <item m="1" x="1103"/>
        <item m="1" x="1352"/>
        <item m="1" x="840"/>
        <item m="1" x="296"/>
        <item m="1" x="1100"/>
        <item m="1" x="736"/>
        <item m="1" x="740"/>
        <item m="1" x="379"/>
        <item m="1" x="767"/>
        <item x="67"/>
        <item m="1" x="704"/>
        <item m="1" x="1376"/>
        <item m="1" x="796"/>
        <item m="1" x="1179"/>
        <item x="44"/>
        <item x="30"/>
        <item x="42"/>
        <item x="43"/>
        <item m="1" x="970"/>
        <item m="1" x="898"/>
        <item m="1" x="1126"/>
        <item m="1" x="470"/>
        <item x="146"/>
        <item m="1" x="1192"/>
        <item m="1" x="719"/>
        <item m="1" x="976"/>
        <item m="1" x="1154"/>
        <item m="1" x="258"/>
        <item m="1" x="849"/>
        <item m="1" x="712"/>
        <item m="1" x="623"/>
        <item m="1" x="1365"/>
        <item m="1" x="1351"/>
        <item m="1" x="638"/>
        <item m="1" x="375"/>
        <item m="1" x="536"/>
        <item x="33"/>
        <item x="54"/>
        <item m="1" x="688"/>
        <item m="1" x="966"/>
        <item m="1" x="647"/>
        <item m="1" x="1150"/>
        <item m="1" x="190"/>
        <item m="1" x="461"/>
        <item m="1" x="730"/>
        <item m="1" x="259"/>
        <item m="1" x="801"/>
        <item m="1" x="216"/>
        <item m="1" x="225"/>
        <item m="1" x="1314"/>
        <item m="1" x="1006"/>
        <item x="8"/>
        <item m="1" x="1191"/>
        <item m="1" x="1354"/>
        <item x="10"/>
        <item m="1" x="913"/>
        <item m="1" x="681"/>
        <item m="1" x="663"/>
        <item m="1" x="1343"/>
        <item m="1" x="1284"/>
        <item m="1" x="299"/>
        <item m="1" x="1116"/>
        <item x="46"/>
        <item m="1" x="514"/>
        <item m="1" x="474"/>
        <item m="1" x="557"/>
        <item x="96"/>
        <item m="1" x="1000"/>
        <item m="1" x="1063"/>
        <item m="1" x="1232"/>
        <item m="1" x="582"/>
        <item m="1" x="1135"/>
        <item m="1" x="285"/>
        <item m="1" x="1162"/>
        <item m="1" x="620"/>
        <item m="1" x="201"/>
        <item m="1" x="479"/>
        <item m="1" x="455"/>
        <item m="1" x="1139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580"/>
        <item m="1" x="1234"/>
        <item m="1" x="1003"/>
        <item m="1" x="431"/>
        <item m="1" x="778"/>
        <item m="1" x="370"/>
        <item m="1" x="915"/>
        <item m="1" x="1001"/>
        <item m="1" x="293"/>
        <item m="1" x="777"/>
        <item m="1" x="300"/>
        <item m="1" x="1367"/>
        <item m="1" x="1267"/>
        <item m="1" x="1272"/>
        <item m="1" x="269"/>
        <item m="1" x="749"/>
        <item m="1" x="333"/>
        <item m="1" x="425"/>
        <item m="1" x="764"/>
        <item m="1" x="853"/>
        <item m="1" x="780"/>
        <item m="1" x="689"/>
        <item m="1" x="819"/>
        <item m="1" x="1018"/>
        <item m="1" x="319"/>
        <item m="1" x="599"/>
        <item m="1" x="680"/>
        <item m="1" x="336"/>
        <item m="1" x="1389"/>
        <item m="1" x="344"/>
        <item m="1" x="310"/>
        <item m="1" x="1254"/>
        <item m="1" x="1334"/>
        <item m="1" x="266"/>
        <item m="1" x="882"/>
        <item m="1" x="803"/>
        <item m="1" x="1249"/>
        <item m="1" x="1077"/>
        <item x="86"/>
        <item m="1" x="1223"/>
        <item m="1" x="1185"/>
        <item m="1" x="845"/>
        <item m="1" x="1083"/>
        <item m="1" x="815"/>
        <item m="1" x="918"/>
        <item m="1" x="662"/>
        <item m="1" x="1357"/>
        <item m="1" x="157"/>
        <item m="1" x="491"/>
        <item m="1" x="1318"/>
        <item m="1" x="1196"/>
        <item m="1" x="1171"/>
        <item m="1" x="975"/>
        <item m="1" x="294"/>
        <item m="1" x="1387"/>
        <item m="1" x="1013"/>
        <item m="1" x="233"/>
        <item m="1" x="164"/>
        <item m="1" x="219"/>
        <item m="1" x="1174"/>
        <item m="1" x="627"/>
        <item m="1" x="1269"/>
        <item x="104"/>
        <item m="1" x="1076"/>
        <item m="1" x="1288"/>
        <item m="1" x="1227"/>
        <item x="117"/>
        <item m="1" x="504"/>
        <item m="1" x="585"/>
        <item m="1" x="950"/>
        <item m="1" x="984"/>
        <item m="1" x="813"/>
        <item m="1" x="488"/>
        <item m="1" x="537"/>
        <item m="1" x="890"/>
        <item m="1" x="160"/>
        <item m="1" x="1032"/>
        <item m="1" x="278"/>
        <item x="23"/>
        <item m="1" x="607"/>
        <item m="1" x="889"/>
        <item m="1" x="900"/>
        <item m="1" x="217"/>
        <item m="1" x="943"/>
        <item m="1" x="834"/>
        <item m="1" x="609"/>
        <item m="1" x="393"/>
        <item m="1" x="1316"/>
        <item m="1" x="1062"/>
        <item m="1" x="1104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5"/>
        <item m="1" x="863"/>
        <item m="1" x="1047"/>
        <item x="94"/>
        <item m="1" x="462"/>
        <item m="1" x="854"/>
        <item m="1" x="423"/>
        <item m="1" x="982"/>
        <item m="1" x="641"/>
        <item m="1" x="601"/>
        <item m="1" x="365"/>
        <item m="1" x="1142"/>
        <item x="147"/>
        <item m="1" x="1264"/>
        <item m="1" x="187"/>
        <item x="93"/>
        <item m="1" x="622"/>
        <item m="1" x="907"/>
        <item m="1" x="1043"/>
        <item m="1" x="493"/>
        <item m="1" x="499"/>
        <item m="1" x="1058"/>
        <item m="1" x="827"/>
        <item m="1" x="361"/>
        <item m="1" x="550"/>
        <item m="1" x="821"/>
        <item m="1" x="798"/>
        <item m="1" x="785"/>
        <item m="1" x="766"/>
        <item m="1" x="1203"/>
        <item m="1" x="1054"/>
        <item m="1" x="721"/>
        <item x="19"/>
        <item m="1" x="1002"/>
        <item m="1" x="837"/>
        <item m="1" x="844"/>
        <item m="1" x="784"/>
        <item x="148"/>
        <item m="1" x="878"/>
        <item m="1" x="322"/>
        <item m="1" x="469"/>
        <item m="1" x="522"/>
        <item m="1" x="473"/>
        <item m="1" x="240"/>
        <item x="83"/>
        <item m="1" x="1302"/>
        <item m="1" x="637"/>
        <item m="1" x="1194"/>
        <item m="1" x="706"/>
        <item m="1" x="922"/>
        <item m="1" x="612"/>
        <item x="115"/>
        <item m="1" x="910"/>
        <item m="1" x="886"/>
        <item m="1" x="969"/>
        <item m="1" x="717"/>
        <item m="1" x="959"/>
        <item x="149"/>
        <item x="150"/>
        <item m="1" x="839"/>
        <item m="1" x="962"/>
        <item m="1" x="1206"/>
        <item m="1" x="283"/>
        <item m="1" x="737"/>
        <item m="1" x="1247"/>
        <item m="1" x="408"/>
        <item m="1" x="1152"/>
        <item m="1" x="948"/>
        <item m="1" x="459"/>
        <item m="1" x="265"/>
        <item m="1" x="957"/>
        <item m="1" x="603"/>
        <item m="1" x="577"/>
        <item m="1" x="249"/>
        <item m="1" x="1337"/>
        <item m="1" x="1230"/>
        <item m="1" x="223"/>
        <item m="1" x="1211"/>
        <item m="1" x="1178"/>
        <item m="1" x="1036"/>
        <item m="1" x="188"/>
        <item m="1" x="826"/>
        <item m="1" x="727"/>
        <item m="1" x="660"/>
        <item m="1" x="1309"/>
        <item m="1" x="870"/>
        <item m="1" x="1246"/>
        <item m="1" x="1125"/>
        <item m="1" x="412"/>
        <item m="1" x="657"/>
        <item m="1" x="741"/>
        <item m="1" x="1285"/>
        <item m="1" x="247"/>
        <item m="1" x="1070"/>
        <item m="1" x="327"/>
        <item m="1" x="1132"/>
        <item m="1" x="869"/>
        <item m="1" x="567"/>
        <item m="1" x="868"/>
        <item m="1" x="346"/>
        <item m="1" x="850"/>
        <item m="1" x="1101"/>
        <item m="1" x="505"/>
        <item m="1" x="1295"/>
        <item m="1" x="703"/>
        <item m="1" x="1088"/>
        <item m="1" x="512"/>
        <item x="6"/>
        <item x="4"/>
        <item m="1" x="708"/>
        <item m="1" x="372"/>
        <item m="1" x="864"/>
        <item m="1" x="677"/>
        <item m="1" x="388"/>
        <item m="1" x="927"/>
        <item m="1" x="196"/>
        <item m="1" x="682"/>
        <item m="1" x="1199"/>
        <item m="1" x="318"/>
        <item m="1" x="1188"/>
        <item m="1" x="539"/>
        <item x="0"/>
        <item x="97"/>
        <item m="1" x="724"/>
        <item m="1" x="1270"/>
        <item m="1" x="902"/>
        <item m="1" x="1085"/>
        <item m="1" x="1358"/>
        <item m="1" x="464"/>
        <item m="1" x="192"/>
        <item m="1" x="399"/>
        <item m="1" x="482"/>
        <item m="1" x="934"/>
        <item m="1" x="193"/>
        <item m="1" x="1341"/>
        <item m="1" x="676"/>
        <item m="1" x="195"/>
        <item m="1" x="1383"/>
        <item m="1" x="508"/>
        <item m="1" x="351"/>
        <item x="70"/>
        <item x="126"/>
        <item x="124"/>
        <item x="125"/>
        <item x="128"/>
        <item x="129"/>
        <item x="127"/>
        <item x="131"/>
        <item x="69"/>
        <item m="1" x="172"/>
        <item m="1" x="574"/>
        <item m="1" x="392"/>
        <item x="151"/>
        <item x="108"/>
        <item m="1" x="1079"/>
        <item m="1" x="345"/>
        <item x="55"/>
        <item x="71"/>
        <item m="1" x="481"/>
        <item x="45"/>
        <item m="1" x="328"/>
        <item m="1" x="606"/>
        <item m="1" x="713"/>
        <item m="1" x="1151"/>
        <item m="1" x="744"/>
        <item m="1" x="1136"/>
        <item m="1" x="1128"/>
        <item x="63"/>
        <item m="1" x="743"/>
        <item m="1" x="1378"/>
        <item x="152"/>
        <item x="52"/>
        <item m="1" x="1019"/>
        <item m="1" x="631"/>
        <item m="1" x="450"/>
        <item m="1" x="1209"/>
        <item m="1" x="1347"/>
        <item m="1" x="1366"/>
        <item m="1" x="573"/>
        <item m="1" x="208"/>
        <item m="1" x="944"/>
        <item m="1" x="1193"/>
        <item x="109"/>
        <item m="1" x="687"/>
        <item m="1" x="632"/>
        <item m="1" x="229"/>
        <item m="1" x="430"/>
        <item m="1" x="1051"/>
        <item m="1" x="1225"/>
        <item m="1" x="1159"/>
        <item m="1" x="1332"/>
        <item x="111"/>
        <item m="1" x="1053"/>
        <item m="1" x="1205"/>
        <item m="1" x="530"/>
        <item m="1" x="475"/>
        <item m="1" x="595"/>
        <item x="60"/>
        <item m="1" x="478"/>
        <item m="1" x="861"/>
        <item m="1" x="586"/>
        <item m="1" x="332"/>
        <item m="1" x="186"/>
        <item m="1" x="169"/>
        <item m="1" x="1313"/>
        <item m="1" x="983"/>
        <item m="1" x="862"/>
        <item m="1" x="335"/>
        <item m="1" x="405"/>
        <item m="1" x="206"/>
        <item m="1" x="716"/>
        <item m="1" x="178"/>
        <item m="1" x="569"/>
        <item m="1" x="742"/>
        <item m="1" x="521"/>
        <item m="1" x="700"/>
        <item m="1" x="981"/>
        <item x="87"/>
        <item x="27"/>
        <item x="14"/>
        <item m="1" x="1241"/>
        <item m="1" x="401"/>
        <item m="1" x="256"/>
        <item m="1" x="559"/>
        <item m="1" x="879"/>
        <item x="153"/>
        <item m="1" x="1102"/>
        <item m="1" x="1368"/>
        <item x="154"/>
        <item m="1" x="613"/>
        <item m="1" x="759"/>
        <item m="1" x="592"/>
        <item m="1" x="254"/>
        <item m="1" x="203"/>
        <item m="1" x="394"/>
        <item m="1" x="532"/>
        <item m="1" x="1052"/>
        <item x="90"/>
        <item m="1" x="213"/>
        <item m="1" x="384"/>
        <item m="1" x="1028"/>
        <item m="1" x="385"/>
        <item m="1" x="809"/>
        <item x="25"/>
        <item m="1" x="1099"/>
        <item m="1" x="1008"/>
        <item x="28"/>
        <item x="61"/>
        <item x="101"/>
        <item m="1" x="1040"/>
        <item m="1" x="1317"/>
        <item m="1" x="452"/>
        <item m="1" x="578"/>
        <item m="1" x="253"/>
        <item m="1" x="510"/>
        <item m="1" x="184"/>
        <item m="1" x="456"/>
        <item m="1" x="1201"/>
        <item m="1" x="893"/>
        <item m="1" x="1208"/>
        <item m="1" x="955"/>
        <item m="1" x="1252"/>
        <item m="1" x="1218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1124"/>
        <item m="1" x="435"/>
        <item m="1" x="1338"/>
        <item m="1" x="1339"/>
        <item m="1" x="292"/>
        <item m="1" x="554"/>
        <item m="1" x="591"/>
        <item m="1" x="626"/>
        <item m="1" x="1336"/>
        <item m="1" x="1258"/>
        <item m="1" x="1322"/>
        <item m="1" x="1177"/>
        <item m="1" x="958"/>
        <item m="1" x="1213"/>
        <item m="1" x="1251"/>
        <item m="1" x="967"/>
        <item m="1" x="875"/>
        <item m="1" x="1158"/>
        <item m="1" x="202"/>
        <item m="1" x="930"/>
        <item m="1" x="424"/>
        <item m="1" x="761"/>
        <item m="1" x="267"/>
        <item m="1" x="535"/>
        <item m="1" x="1291"/>
        <item m="1" x="1261"/>
        <item m="1" x="731"/>
        <item m="1" x="683"/>
        <item m="1" x="402"/>
        <item m="1" x="1346"/>
        <item m="1" x="280"/>
        <item m="1" x="1207"/>
        <item m="1" x="1362"/>
        <item m="1" x="271"/>
        <item m="1" x="446"/>
        <item m="1" x="429"/>
        <item m="1" x="363"/>
        <item m="1" x="1096"/>
        <item m="1" x="1184"/>
        <item m="1" x="732"/>
        <item m="1" x="923"/>
        <item m="1" x="546"/>
        <item m="1" x="307"/>
        <item m="1" x="987"/>
        <item m="1" x="1089"/>
        <item m="1" x="937"/>
        <item m="1" x="476"/>
        <item m="1" x="1069"/>
        <item m="1" x="302"/>
        <item m="1" x="1370"/>
        <item m="1" x="1071"/>
        <item m="1" x="339"/>
        <item x="110"/>
        <item m="1" x="324"/>
        <item m="1" x="540"/>
        <item m="1" x="191"/>
        <item m="1" x="1311"/>
        <item x="118"/>
        <item m="1" x="555"/>
        <item m="1" x="1082"/>
        <item m="1" x="605"/>
        <item m="1" x="1092"/>
        <item m="1" x="625"/>
        <item m="1" x="1308"/>
        <item m="1" x="723"/>
        <item x="72"/>
        <item m="1" x="993"/>
        <item m="1" x="1233"/>
        <item m="1" x="447"/>
        <item m="1" x="1034"/>
        <item x="155"/>
        <item m="1" x="1078"/>
        <item x="113"/>
        <item m="1" x="989"/>
        <item m="1" x="998"/>
        <item m="1" x="773"/>
        <item m="1" x="239"/>
        <item m="1" x="658"/>
        <item m="1" x="792"/>
        <item m="1" x="1107"/>
        <item m="1" x="506"/>
        <item x="20"/>
        <item x="132"/>
        <item m="1" x="343"/>
        <item m="1" x="1374"/>
        <item m="1" x="1371"/>
        <item m="1" x="995"/>
        <item m="1" x="440"/>
        <item m="1" x="894"/>
        <item m="1" x="1129"/>
        <item m="1" x="1290"/>
        <item m="1" x="720"/>
        <item m="1" x="885"/>
        <item x="1"/>
        <item m="1" x="652"/>
        <item x="123"/>
        <item x="130"/>
        <item m="1" x="373"/>
        <item m="1" x="1210"/>
        <item x="18"/>
        <item x="65"/>
        <item x="26"/>
        <item x="156"/>
        <item m="1" x="659"/>
        <item m="1" x="458"/>
        <item m="1" x="1095"/>
        <item m="1" x="729"/>
        <item x="56"/>
        <item x="103"/>
        <item x="48"/>
        <item x="49"/>
        <item t="default"/>
      </items>
    </pivotField>
    <pivotField axis="axisPage" showAll="0">
      <items count="12">
        <item m="1" x="10"/>
        <item x="0"/>
        <item x="2"/>
        <item x="4"/>
        <item x="5"/>
        <item x="3"/>
        <item x="1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8">
    <i>
      <x v="165"/>
    </i>
    <i>
      <x v="313"/>
    </i>
    <i>
      <x v="418"/>
    </i>
    <i>
      <x v="429"/>
    </i>
    <i>
      <x v="433"/>
    </i>
    <i>
      <x v="537"/>
    </i>
    <i>
      <x v="563"/>
    </i>
    <i>
      <x v="567"/>
    </i>
    <i>
      <x v="571"/>
    </i>
    <i>
      <x v="618"/>
    </i>
    <i>
      <x v="697"/>
    </i>
    <i>
      <x v="698"/>
    </i>
    <i>
      <x v="728"/>
    </i>
    <i>
      <x v="735"/>
    </i>
    <i>
      <x v="761"/>
    </i>
    <i>
      <x v="835"/>
    </i>
    <i>
      <x v="1017"/>
    </i>
    <i>
      <x v="1042"/>
    </i>
    <i>
      <x v="1062"/>
    </i>
    <i>
      <x v="1063"/>
    </i>
    <i>
      <x v="1157"/>
    </i>
    <i>
      <x v="1175"/>
    </i>
    <i>
      <x v="1230"/>
    </i>
    <i>
      <x v="1233"/>
    </i>
    <i>
      <x v="1242"/>
    </i>
    <i>
      <x v="1349"/>
    </i>
    <i>
      <x v="1381"/>
    </i>
    <i t="grand">
      <x/>
    </i>
  </rowItems>
  <colItems count="1">
    <i/>
  </colItems>
  <pageFields count="1">
    <pageField fld="4" item="2" hier="-1"/>
  </pageFields>
  <dataFields count="1">
    <dataField name="Sum of EUR Total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078">
      <pivotArea dataOnly="0" labelOnly="1" fieldPosition="0">
        <references count="1">
          <reference field="4" count="0"/>
        </references>
      </pivotArea>
    </format>
    <format dxfId="1077">
      <pivotArea dataOnly="0" labelOnly="1" fieldPosition="0">
        <references count="1">
          <reference field="4" count="0"/>
        </references>
      </pivotArea>
    </format>
    <format dxfId="1076">
      <pivotArea field="4" type="button" dataOnly="0" labelOnly="1" outline="0" axis="axisRow" fieldPosition="1"/>
    </format>
    <format dxfId="1075">
      <pivotArea field="4" type="button" dataOnly="0" labelOnly="1" outline="0" axis="axisRow" fieldPosition="1"/>
    </format>
    <format dxfId="1074">
      <pivotArea field="1" type="button" dataOnly="0" labelOnly="1" outline="0" axis="axisPage" fieldPosition="0"/>
    </format>
    <format dxfId="1073">
      <pivotArea collapsedLevelsAreSubtotals="1" fieldPosition="0">
        <references count="1">
          <reference field="4" count="1">
            <x v="0"/>
          </reference>
        </references>
      </pivotArea>
    </format>
    <format dxfId="1072">
      <pivotArea dataOnly="0" labelOnly="1" fieldPosition="0">
        <references count="1">
          <reference field="4" count="1">
            <x v="0"/>
          </reference>
        </references>
      </pivotArea>
    </format>
    <format dxfId="1071">
      <pivotArea collapsedLevelsAreSubtotals="1" fieldPosition="0">
        <references count="1">
          <reference field="4" count="1">
            <x v="0"/>
          </reference>
        </references>
      </pivotArea>
    </format>
    <format dxfId="1070">
      <pivotArea dataOnly="0" labelOnly="1" fieldPosition="0">
        <references count="1">
          <reference field="4" count="1">
            <x v="0"/>
          </reference>
        </references>
      </pivotArea>
    </format>
    <format dxfId="1069">
      <pivotArea collapsedLevelsAreSubtotals="1" fieldPosition="0">
        <references count="1">
          <reference field="4" count="1">
            <x v="0"/>
          </reference>
        </references>
      </pivotArea>
    </format>
    <format dxfId="1068">
      <pivotArea field="4" type="button" dataOnly="0" labelOnly="1" outline="0" axis="axisRow" fieldPosition="1"/>
    </format>
    <format dxfId="1067">
      <pivotArea dataOnly="0" labelOnly="1" outline="0" axis="axisValues" fieldPosition="0"/>
    </format>
    <format dxfId="1066">
      <pivotArea dataOnly="0" labelOnly="1" fieldPosition="0">
        <references count="1">
          <reference field="4" count="1">
            <x v="0"/>
          </reference>
        </references>
      </pivotArea>
    </format>
    <format dxfId="1065">
      <pivotArea collapsedLevelsAreSubtotals="1" fieldPosition="0">
        <references count="1">
          <reference field="4" count="1">
            <x v="0"/>
          </reference>
        </references>
      </pivotArea>
    </format>
    <format dxfId="1064">
      <pivotArea field="4" type="button" dataOnly="0" labelOnly="1" outline="0" axis="axisRow" fieldPosition="1"/>
    </format>
    <format dxfId="1063">
      <pivotArea dataOnly="0" labelOnly="1" outline="0" axis="axisValues" fieldPosition="0"/>
    </format>
    <format dxfId="1062">
      <pivotArea dataOnly="0" labelOnly="1" fieldPosition="0">
        <references count="1">
          <reference field="4" count="1">
            <x v="0"/>
          </reference>
        </references>
      </pivotArea>
    </format>
    <format dxfId="1061">
      <pivotArea collapsedLevelsAreSubtotals="1" fieldPosition="0">
        <references count="1">
          <reference field="4" count="1">
            <x v="1"/>
          </reference>
        </references>
      </pivotArea>
    </format>
    <format dxfId="1060">
      <pivotArea dataOnly="0" labelOnly="1" fieldPosition="0">
        <references count="1">
          <reference field="4" count="1">
            <x v="1"/>
          </reference>
        </references>
      </pivotArea>
    </format>
    <format dxfId="1059">
      <pivotArea collapsedLevelsAreSubtotals="1" fieldPosition="0">
        <references count="1">
          <reference field="4" count="1">
            <x v="1"/>
          </reference>
        </references>
      </pivotArea>
    </format>
    <format dxfId="1058">
      <pivotArea dataOnly="0" labelOnly="1" fieldPosition="0">
        <references count="1">
          <reference field="4" count="1">
            <x v="1"/>
          </reference>
        </references>
      </pivotArea>
    </format>
    <format dxfId="1057">
      <pivotArea grandRow="1" outline="0" collapsedLevelsAreSubtotals="1" fieldPosition="0"/>
    </format>
    <format dxfId="1056">
      <pivotArea dataOnly="0" labelOnly="1" grandRow="1" outline="0" fieldPosition="0"/>
    </format>
    <format dxfId="1055">
      <pivotArea grandRow="1" outline="0" collapsedLevelsAreSubtotals="1" fieldPosition="0"/>
    </format>
    <format dxfId="1054">
      <pivotArea dataOnly="0" labelOnly="1" grandRow="1" outline="0" fieldPosition="0"/>
    </format>
    <format dxfId="1053">
      <pivotArea outline="0" collapsedLevelsAreSubtotals="1" fieldPosition="0"/>
    </format>
    <format dxfId="1052">
      <pivotArea field="1" type="button" dataOnly="0" labelOnly="1" outline="0" axis="axisPage" fieldPosition="0"/>
    </format>
    <format dxfId="1051">
      <pivotArea field="1" type="button" dataOnly="0" labelOnly="1" outline="0" axis="axisPage" fieldPosition="0"/>
    </format>
    <format dxfId="1050">
      <pivotArea type="all" dataOnly="0" outline="0" fieldPosition="0"/>
    </format>
    <format dxfId="1049">
      <pivotArea field="1" type="button" dataOnly="0" labelOnly="1" outline="0" axis="axisPage" fieldPosition="0"/>
    </format>
    <format dxfId="1048">
      <pivotArea field="1" type="button" dataOnly="0" labelOnly="1" outline="0" axis="axisPage" fieldPosition="0"/>
    </format>
    <format dxfId="1047">
      <pivotArea field="1" type="button" dataOnly="0" labelOnly="1" outline="0" axis="axisPage" fieldPosition="0"/>
    </format>
    <format dxfId="1046">
      <pivotArea field="1" type="button" dataOnly="0" labelOnly="1" outline="0" axis="axisPage" fieldPosition="0"/>
    </format>
    <format dxfId="1045">
      <pivotArea field="1" type="button" dataOnly="0" labelOnly="1" outline="0" axis="axisPage" fieldPosition="0"/>
    </format>
    <format dxfId="1044">
      <pivotArea collapsedLevelsAreSubtotals="1" fieldPosition="0">
        <references count="1">
          <reference field="2" count="1">
            <x v="0"/>
          </reference>
        </references>
      </pivotArea>
    </format>
    <format dxfId="1043">
      <pivotArea dataOnly="0" labelOnly="1" fieldPosition="0">
        <references count="1">
          <reference field="2" count="1">
            <x v="0"/>
          </reference>
        </references>
      </pivotArea>
    </format>
    <format dxfId="1042">
      <pivotArea collapsedLevelsAreSubtotals="1" fieldPosition="0">
        <references count="1">
          <reference field="2" count="1">
            <x v="0"/>
          </reference>
        </references>
      </pivotArea>
    </format>
    <format dxfId="1041">
      <pivotArea dataOnly="0" labelOnly="1" fieldPosition="0">
        <references count="1">
          <reference field="2" count="1">
            <x v="0"/>
          </reference>
        </references>
      </pivotArea>
    </format>
    <format dxfId="1040">
      <pivotArea grandRow="1" outline="0" collapsedLevelsAreSubtotals="1" fieldPosition="0"/>
    </format>
    <format dxfId="1039">
      <pivotArea dataOnly="0" labelOnly="1" grandRow="1" outline="0" fieldPosition="0"/>
    </format>
    <format dxfId="103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4">
      <pivotArea type="all" dataOnly="0" outline="0" fieldPosition="0"/>
    </format>
    <format dxfId="10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31">
      <pivotArea collapsedLevelsAreSubtotals="1" fieldPosition="0">
        <references count="1">
          <reference field="2" count="1">
            <x v="0"/>
          </reference>
        </references>
      </pivotArea>
    </format>
    <format dxfId="1030">
      <pivotArea dataOnly="0" labelOnly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029">
      <pivotArea dataOnly="0" labelOnly="1" fieldPosition="0">
        <references count="1">
          <reference field="4" count="0"/>
        </references>
      </pivotArea>
    </format>
    <format dxfId="1028">
      <pivotArea dataOnly="0" labelOnly="1" fieldPosition="0">
        <references count="1">
          <reference field="4" count="0"/>
        </references>
      </pivotArea>
    </format>
    <format dxfId="1027">
      <pivotArea field="4" type="button" dataOnly="0" labelOnly="1" outline="0" axis="axisRow" fieldPosition="1"/>
    </format>
    <format dxfId="1026">
      <pivotArea field="4" type="button" dataOnly="0" labelOnly="1" outline="0" axis="axisRow" fieldPosition="1"/>
    </format>
    <format dxfId="1025">
      <pivotArea field="1" type="button" dataOnly="0" labelOnly="1" outline="0" axis="axisPage" fieldPosition="0"/>
    </format>
    <format dxfId="1024">
      <pivotArea collapsedLevelsAreSubtotals="1" fieldPosition="0">
        <references count="1">
          <reference field="4" count="1">
            <x v="0"/>
          </reference>
        </references>
      </pivotArea>
    </format>
    <format dxfId="1023">
      <pivotArea dataOnly="0" labelOnly="1" fieldPosition="0">
        <references count="1">
          <reference field="4" count="1">
            <x v="0"/>
          </reference>
        </references>
      </pivotArea>
    </format>
    <format dxfId="1022">
      <pivotArea collapsedLevelsAreSubtotals="1" fieldPosition="0">
        <references count="1">
          <reference field="4" count="1">
            <x v="0"/>
          </reference>
        </references>
      </pivotArea>
    </format>
    <format dxfId="1021">
      <pivotArea dataOnly="0" labelOnly="1" fieldPosition="0">
        <references count="1">
          <reference field="4" count="1">
            <x v="0"/>
          </reference>
        </references>
      </pivotArea>
    </format>
    <format dxfId="1020">
      <pivotArea collapsedLevelsAreSubtotals="1" fieldPosition="0">
        <references count="1">
          <reference field="4" count="1">
            <x v="0"/>
          </reference>
        </references>
      </pivotArea>
    </format>
    <format dxfId="1019">
      <pivotArea field="4" type="button" dataOnly="0" labelOnly="1" outline="0" axis="axisRow" fieldPosition="1"/>
    </format>
    <format dxfId="1018">
      <pivotArea dataOnly="0" labelOnly="1" outline="0" axis="axisValues" fieldPosition="0"/>
    </format>
    <format dxfId="1017">
      <pivotArea dataOnly="0" labelOnly="1" fieldPosition="0">
        <references count="1">
          <reference field="4" count="1">
            <x v="0"/>
          </reference>
        </references>
      </pivotArea>
    </format>
    <format dxfId="1016">
      <pivotArea collapsedLevelsAreSubtotals="1" fieldPosition="0">
        <references count="1">
          <reference field="4" count="1">
            <x v="0"/>
          </reference>
        </references>
      </pivotArea>
    </format>
    <format dxfId="1015">
      <pivotArea field="4" type="button" dataOnly="0" labelOnly="1" outline="0" axis="axisRow" fieldPosition="1"/>
    </format>
    <format dxfId="1014">
      <pivotArea dataOnly="0" labelOnly="1" outline="0" axis="axisValues" fieldPosition="0"/>
    </format>
    <format dxfId="1013">
      <pivotArea dataOnly="0" labelOnly="1" fieldPosition="0">
        <references count="1">
          <reference field="4" count="1">
            <x v="0"/>
          </reference>
        </references>
      </pivotArea>
    </format>
    <format dxfId="1012">
      <pivotArea collapsedLevelsAreSubtotals="1" fieldPosition="0">
        <references count="1">
          <reference field="4" count="1">
            <x v="1"/>
          </reference>
        </references>
      </pivotArea>
    </format>
    <format dxfId="1011">
      <pivotArea dataOnly="0" labelOnly="1" fieldPosition="0">
        <references count="1">
          <reference field="4" count="1">
            <x v="1"/>
          </reference>
        </references>
      </pivotArea>
    </format>
    <format dxfId="1010">
      <pivotArea collapsedLevelsAreSubtotals="1" fieldPosition="0">
        <references count="1">
          <reference field="4" count="1">
            <x v="1"/>
          </reference>
        </references>
      </pivotArea>
    </format>
    <format dxfId="1009">
      <pivotArea dataOnly="0" labelOnly="1" fieldPosition="0">
        <references count="1">
          <reference field="4" count="1">
            <x v="1"/>
          </reference>
        </references>
      </pivotArea>
    </format>
    <format dxfId="1008">
      <pivotArea grandRow="1" outline="0" collapsedLevelsAreSubtotals="1" fieldPosition="0"/>
    </format>
    <format dxfId="1007">
      <pivotArea dataOnly="0" labelOnly="1" grandRow="1" outline="0" fieldPosition="0"/>
    </format>
    <format dxfId="1006">
      <pivotArea grandRow="1" outline="0" collapsedLevelsAreSubtotals="1" fieldPosition="0"/>
    </format>
    <format dxfId="1005">
      <pivotArea dataOnly="0" labelOnly="1" grandRow="1" outline="0" fieldPosition="0"/>
    </format>
    <format dxfId="1004">
      <pivotArea outline="0" collapsedLevelsAreSubtotals="1" fieldPosition="0"/>
    </format>
    <format dxfId="1003">
      <pivotArea field="1" type="button" dataOnly="0" labelOnly="1" outline="0" axis="axisPage" fieldPosition="0"/>
    </format>
    <format dxfId="1002">
      <pivotArea field="1" type="button" dataOnly="0" labelOnly="1" outline="0" axis="axisPage" fieldPosition="0"/>
    </format>
    <format dxfId="1001">
      <pivotArea type="all" dataOnly="0" outline="0" fieldPosition="0"/>
    </format>
    <format dxfId="1000">
      <pivotArea field="1" type="button" dataOnly="0" labelOnly="1" outline="0" axis="axisPage" fieldPosition="0"/>
    </format>
    <format dxfId="999">
      <pivotArea field="1" type="button" dataOnly="0" labelOnly="1" outline="0" axis="axisPage" fieldPosition="0"/>
    </format>
    <format dxfId="998">
      <pivotArea field="1" type="button" dataOnly="0" labelOnly="1" outline="0" axis="axisPage" fieldPosition="0"/>
    </format>
    <format dxfId="997">
      <pivotArea field="1" type="button" dataOnly="0" labelOnly="1" outline="0" axis="axisPage" fieldPosition="0"/>
    </format>
    <format dxfId="996">
      <pivotArea field="1" type="button" dataOnly="0" labelOnly="1" outline="0" axis="axisPage" fieldPosition="0"/>
    </format>
    <format dxfId="995">
      <pivotArea collapsedLevelsAreSubtotals="1" fieldPosition="0">
        <references count="1">
          <reference field="2" count="1">
            <x v="0"/>
          </reference>
        </references>
      </pivotArea>
    </format>
    <format dxfId="994">
      <pivotArea dataOnly="0" labelOnly="1" fieldPosition="0">
        <references count="1">
          <reference field="2" count="1">
            <x v="0"/>
          </reference>
        </references>
      </pivotArea>
    </format>
    <format dxfId="993">
      <pivotArea collapsedLevelsAreSubtotals="1" fieldPosition="0">
        <references count="1">
          <reference field="2" count="1">
            <x v="0"/>
          </reference>
        </references>
      </pivotArea>
    </format>
    <format dxfId="992">
      <pivotArea dataOnly="0" labelOnly="1" fieldPosition="0">
        <references count="1">
          <reference field="2" count="1">
            <x v="0"/>
          </reference>
        </references>
      </pivotArea>
    </format>
    <format dxfId="99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9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7">
      <pivotArea type="all" dataOnly="0" outline="0" fieldPosition="0"/>
    </format>
    <format dxfId="9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4">
      <pivotArea collapsedLevelsAreSubtotals="1" fieldPosition="0">
        <references count="1">
          <reference field="2" count="1">
            <x v="0"/>
          </reference>
        </references>
      </pivotArea>
    </format>
    <format dxfId="983">
      <pivotArea dataOnly="0" labelOnly="1" fieldPosition="0">
        <references count="1">
          <reference field="2" count="1">
            <x v="0"/>
          </reference>
        </references>
      </pivotArea>
    </format>
    <format dxfId="982">
      <pivotArea grandRow="1" outline="0" collapsedLevelsAreSubtotals="1" fieldPosition="0"/>
    </format>
    <format dxfId="9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80">
      <pivotArea dataOnly="0" labelOnly="1" fieldPosition="0">
        <references count="1">
          <reference field="4" count="0"/>
        </references>
      </pivotArea>
    </format>
    <format dxfId="979">
      <pivotArea dataOnly="0" labelOnly="1" fieldPosition="0">
        <references count="1">
          <reference field="4" count="0"/>
        </references>
      </pivotArea>
    </format>
    <format dxfId="978">
      <pivotArea field="4" type="button" dataOnly="0" labelOnly="1" outline="0" axis="axisRow" fieldPosition="1"/>
    </format>
    <format dxfId="977">
      <pivotArea field="4" type="button" dataOnly="0" labelOnly="1" outline="0" axis="axisRow" fieldPosition="1"/>
    </format>
    <format dxfId="976">
      <pivotArea field="1" type="button" dataOnly="0" labelOnly="1" outline="0" axis="axisPage" fieldPosition="0"/>
    </format>
    <format dxfId="975">
      <pivotArea collapsedLevelsAreSubtotals="1" fieldPosition="0">
        <references count="1">
          <reference field="4" count="1">
            <x v="0"/>
          </reference>
        </references>
      </pivotArea>
    </format>
    <format dxfId="974">
      <pivotArea dataOnly="0" labelOnly="1" fieldPosition="0">
        <references count="1">
          <reference field="4" count="1">
            <x v="0"/>
          </reference>
        </references>
      </pivotArea>
    </format>
    <format dxfId="973">
      <pivotArea collapsedLevelsAreSubtotals="1" fieldPosition="0">
        <references count="1">
          <reference field="4" count="1">
            <x v="0"/>
          </reference>
        </references>
      </pivotArea>
    </format>
    <format dxfId="972">
      <pivotArea dataOnly="0" labelOnly="1" fieldPosition="0">
        <references count="1">
          <reference field="4" count="1">
            <x v="0"/>
          </reference>
        </references>
      </pivotArea>
    </format>
    <format dxfId="971">
      <pivotArea collapsedLevelsAreSubtotals="1" fieldPosition="0">
        <references count="1">
          <reference field="4" count="1">
            <x v="0"/>
          </reference>
        </references>
      </pivotArea>
    </format>
    <format dxfId="970">
      <pivotArea field="4" type="button" dataOnly="0" labelOnly="1" outline="0" axis="axisRow" fieldPosition="1"/>
    </format>
    <format dxfId="969">
      <pivotArea dataOnly="0" labelOnly="1" outline="0" axis="axisValues" fieldPosition="0"/>
    </format>
    <format dxfId="968">
      <pivotArea dataOnly="0" labelOnly="1" fieldPosition="0">
        <references count="1">
          <reference field="4" count="1">
            <x v="0"/>
          </reference>
        </references>
      </pivotArea>
    </format>
    <format dxfId="967">
      <pivotArea collapsedLevelsAreSubtotals="1" fieldPosition="0">
        <references count="1">
          <reference field="4" count="1">
            <x v="0"/>
          </reference>
        </references>
      </pivotArea>
    </format>
    <format dxfId="966">
      <pivotArea field="4" type="button" dataOnly="0" labelOnly="1" outline="0" axis="axisRow" fieldPosition="1"/>
    </format>
    <format dxfId="965">
      <pivotArea dataOnly="0" labelOnly="1" outline="0" axis="axisValues" fieldPosition="0"/>
    </format>
    <format dxfId="964">
      <pivotArea dataOnly="0" labelOnly="1" fieldPosition="0">
        <references count="1">
          <reference field="4" count="1">
            <x v="0"/>
          </reference>
        </references>
      </pivotArea>
    </format>
    <format dxfId="963">
      <pivotArea collapsedLevelsAreSubtotals="1" fieldPosition="0">
        <references count="1">
          <reference field="4" count="1">
            <x v="1"/>
          </reference>
        </references>
      </pivotArea>
    </format>
    <format dxfId="962">
      <pivotArea dataOnly="0" labelOnly="1" fieldPosition="0">
        <references count="1">
          <reference field="4" count="1">
            <x v="1"/>
          </reference>
        </references>
      </pivotArea>
    </format>
    <format dxfId="961">
      <pivotArea collapsedLevelsAreSubtotals="1" fieldPosition="0">
        <references count="1">
          <reference field="4" count="1">
            <x v="1"/>
          </reference>
        </references>
      </pivotArea>
    </format>
    <format dxfId="960">
      <pivotArea dataOnly="0" labelOnly="1" fieldPosition="0">
        <references count="1">
          <reference field="4" count="1">
            <x v="1"/>
          </reference>
        </references>
      </pivotArea>
    </format>
    <format dxfId="959">
      <pivotArea grandRow="1" outline="0" collapsedLevelsAreSubtotals="1" fieldPosition="0"/>
    </format>
    <format dxfId="958">
      <pivotArea dataOnly="0" labelOnly="1" grandRow="1" outline="0" fieldPosition="0"/>
    </format>
    <format dxfId="957">
      <pivotArea grandRow="1" outline="0" collapsedLevelsAreSubtotals="1" fieldPosition="0"/>
    </format>
    <format dxfId="956">
      <pivotArea dataOnly="0" labelOnly="1" grandRow="1" outline="0" fieldPosition="0"/>
    </format>
    <format dxfId="955">
      <pivotArea outline="0" collapsedLevelsAreSubtotals="1" fieldPosition="0"/>
    </format>
    <format dxfId="954">
      <pivotArea field="1" type="button" dataOnly="0" labelOnly="1" outline="0" axis="axisPage" fieldPosition="0"/>
    </format>
    <format dxfId="953">
      <pivotArea field="1" type="button" dataOnly="0" labelOnly="1" outline="0" axis="axisPage" fieldPosition="0"/>
    </format>
    <format dxfId="952">
      <pivotArea type="all" dataOnly="0" outline="0" fieldPosition="0"/>
    </format>
    <format dxfId="951">
      <pivotArea field="1" type="button" dataOnly="0" labelOnly="1" outline="0" axis="axisPage" fieldPosition="0"/>
    </format>
    <format dxfId="950">
      <pivotArea field="1" type="button" dataOnly="0" labelOnly="1" outline="0" axis="axisPage" fieldPosition="0"/>
    </format>
    <format dxfId="949">
      <pivotArea field="1" type="button" dataOnly="0" labelOnly="1" outline="0" axis="axisPage" fieldPosition="0"/>
    </format>
    <format dxfId="948">
      <pivotArea field="1" type="button" dataOnly="0" labelOnly="1" outline="0" axis="axisPage" fieldPosition="0"/>
    </format>
    <format dxfId="947">
      <pivotArea field="1" type="button" dataOnly="0" labelOnly="1" outline="0" axis="axisPage" fieldPosition="0"/>
    </format>
    <format dxfId="946">
      <pivotArea collapsedLevelsAreSubtotals="1" fieldPosition="0">
        <references count="1">
          <reference field="2" count="1">
            <x v="0"/>
          </reference>
        </references>
      </pivotArea>
    </format>
    <format dxfId="945">
      <pivotArea dataOnly="0" labelOnly="1" fieldPosition="0">
        <references count="1">
          <reference field="2" count="1">
            <x v="0"/>
          </reference>
        </references>
      </pivotArea>
    </format>
    <format dxfId="944">
      <pivotArea collapsedLevelsAreSubtotals="1" fieldPosition="0">
        <references count="1">
          <reference field="2" count="1">
            <x v="0"/>
          </reference>
        </references>
      </pivotArea>
    </format>
    <format dxfId="943">
      <pivotArea dataOnly="0" labelOnly="1" fieldPosition="0">
        <references count="1">
          <reference field="2" count="1">
            <x v="0"/>
          </reference>
        </references>
      </pivotArea>
    </format>
    <format dxfId="94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8">
      <pivotArea type="all" dataOnly="0" outline="0" fieldPosition="0"/>
    </format>
    <format dxfId="9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5">
      <pivotArea collapsedLevelsAreSubtotals="1" fieldPosition="0">
        <references count="1">
          <reference field="2" count="1">
            <x v="0"/>
          </reference>
        </references>
      </pivotArea>
    </format>
    <format dxfId="934">
      <pivotArea dataOnly="0" labelOnly="1" fieldPosition="0">
        <references count="1">
          <reference field="2" count="1">
            <x v="0"/>
          </reference>
        </references>
      </pivotArea>
    </format>
    <format dxfId="933">
      <pivotArea grandRow="1" outline="0" collapsedLevelsAreSubtotals="1" fieldPosition="0"/>
    </format>
    <format dxfId="9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31">
      <pivotArea dataOnly="0" labelOnly="1" fieldPosition="0">
        <references count="1">
          <reference field="4" count="0"/>
        </references>
      </pivotArea>
    </format>
    <format dxfId="930">
      <pivotArea dataOnly="0" labelOnly="1" fieldPosition="0">
        <references count="1">
          <reference field="4" count="0"/>
        </references>
      </pivotArea>
    </format>
    <format dxfId="929">
      <pivotArea field="4" type="button" dataOnly="0" labelOnly="1" outline="0" axis="axisRow" fieldPosition="1"/>
    </format>
    <format dxfId="928">
      <pivotArea field="4" type="button" dataOnly="0" labelOnly="1" outline="0" axis="axisRow" fieldPosition="1"/>
    </format>
    <format dxfId="927">
      <pivotArea field="1" type="button" dataOnly="0" labelOnly="1" outline="0" axis="axisPage" fieldPosition="0"/>
    </format>
    <format dxfId="926">
      <pivotArea collapsedLevelsAreSubtotals="1" fieldPosition="0">
        <references count="1">
          <reference field="4" count="1">
            <x v="0"/>
          </reference>
        </references>
      </pivotArea>
    </format>
    <format dxfId="925">
      <pivotArea dataOnly="0" labelOnly="1" fieldPosition="0">
        <references count="1">
          <reference field="4" count="1">
            <x v="0"/>
          </reference>
        </references>
      </pivotArea>
    </format>
    <format dxfId="924">
      <pivotArea collapsedLevelsAreSubtotals="1" fieldPosition="0">
        <references count="1">
          <reference field="4" count="1">
            <x v="0"/>
          </reference>
        </references>
      </pivotArea>
    </format>
    <format dxfId="923">
      <pivotArea dataOnly="0" labelOnly="1" fieldPosition="0">
        <references count="1">
          <reference field="4" count="1">
            <x v="0"/>
          </reference>
        </references>
      </pivotArea>
    </format>
    <format dxfId="922">
      <pivotArea collapsedLevelsAreSubtotals="1" fieldPosition="0">
        <references count="1">
          <reference field="4" count="1">
            <x v="0"/>
          </reference>
        </references>
      </pivotArea>
    </format>
    <format dxfId="921">
      <pivotArea field="4" type="button" dataOnly="0" labelOnly="1" outline="0" axis="axisRow" fieldPosition="1"/>
    </format>
    <format dxfId="920">
      <pivotArea dataOnly="0" labelOnly="1" outline="0" axis="axisValues" fieldPosition="0"/>
    </format>
    <format dxfId="919">
      <pivotArea dataOnly="0" labelOnly="1" fieldPosition="0">
        <references count="1">
          <reference field="4" count="1">
            <x v="0"/>
          </reference>
        </references>
      </pivotArea>
    </format>
    <format dxfId="918">
      <pivotArea collapsedLevelsAreSubtotals="1" fieldPosition="0">
        <references count="1">
          <reference field="4" count="1">
            <x v="0"/>
          </reference>
        </references>
      </pivotArea>
    </format>
    <format dxfId="917">
      <pivotArea field="4" type="button" dataOnly="0" labelOnly="1" outline="0" axis="axisRow" fieldPosition="1"/>
    </format>
    <format dxfId="916">
      <pivotArea dataOnly="0" labelOnly="1" outline="0" axis="axisValues" fieldPosition="0"/>
    </format>
    <format dxfId="915">
      <pivotArea dataOnly="0" labelOnly="1" fieldPosition="0">
        <references count="1">
          <reference field="4" count="1">
            <x v="0"/>
          </reference>
        </references>
      </pivotArea>
    </format>
    <format dxfId="914">
      <pivotArea collapsedLevelsAreSubtotals="1" fieldPosition="0">
        <references count="1">
          <reference field="4" count="1">
            <x v="1"/>
          </reference>
        </references>
      </pivotArea>
    </format>
    <format dxfId="913">
      <pivotArea dataOnly="0" labelOnly="1" fieldPosition="0">
        <references count="1">
          <reference field="4" count="1">
            <x v="1"/>
          </reference>
        </references>
      </pivotArea>
    </format>
    <format dxfId="912">
      <pivotArea collapsedLevelsAreSubtotals="1" fieldPosition="0">
        <references count="1">
          <reference field="4" count="1">
            <x v="1"/>
          </reference>
        </references>
      </pivotArea>
    </format>
    <format dxfId="911">
      <pivotArea dataOnly="0" labelOnly="1" fieldPosition="0">
        <references count="1">
          <reference field="4" count="1">
            <x v="1"/>
          </reference>
        </references>
      </pivotArea>
    </format>
    <format dxfId="910">
      <pivotArea grandRow="1" outline="0" collapsedLevelsAreSubtotals="1" fieldPosition="0"/>
    </format>
    <format dxfId="909">
      <pivotArea dataOnly="0" labelOnly="1" grandRow="1" outline="0" fieldPosition="0"/>
    </format>
    <format dxfId="908">
      <pivotArea grandRow="1" outline="0" collapsedLevelsAreSubtotals="1" fieldPosition="0"/>
    </format>
    <format dxfId="907">
      <pivotArea dataOnly="0" labelOnly="1" grandRow="1" outline="0" fieldPosition="0"/>
    </format>
    <format dxfId="906">
      <pivotArea outline="0" collapsedLevelsAreSubtotals="1" fieldPosition="0"/>
    </format>
    <format dxfId="905">
      <pivotArea field="1" type="button" dataOnly="0" labelOnly="1" outline="0" axis="axisPage" fieldPosition="0"/>
    </format>
    <format dxfId="904">
      <pivotArea field="1" type="button" dataOnly="0" labelOnly="1" outline="0" axis="axisPage" fieldPosition="0"/>
    </format>
    <format dxfId="903">
      <pivotArea type="all" dataOnly="0" outline="0" fieldPosition="0"/>
    </format>
    <format dxfId="902">
      <pivotArea field="1" type="button" dataOnly="0" labelOnly="1" outline="0" axis="axisPage" fieldPosition="0"/>
    </format>
    <format dxfId="901">
      <pivotArea field="1" type="button" dataOnly="0" labelOnly="1" outline="0" axis="axisPage" fieldPosition="0"/>
    </format>
    <format dxfId="900">
      <pivotArea field="1" type="button" dataOnly="0" labelOnly="1" outline="0" axis="axisPage" fieldPosition="0"/>
    </format>
    <format dxfId="899">
      <pivotArea field="1" type="button" dataOnly="0" labelOnly="1" outline="0" axis="axisPage" fieldPosition="0"/>
    </format>
    <format dxfId="898">
      <pivotArea field="1" type="button" dataOnly="0" labelOnly="1" outline="0" axis="axisPage" fieldPosition="0"/>
    </format>
    <format dxfId="897">
      <pivotArea collapsedLevelsAreSubtotals="1" fieldPosition="0">
        <references count="1">
          <reference field="2" count="1">
            <x v="0"/>
          </reference>
        </references>
      </pivotArea>
    </format>
    <format dxfId="896">
      <pivotArea dataOnly="0" labelOnly="1" fieldPosition="0">
        <references count="1">
          <reference field="2" count="1">
            <x v="0"/>
          </reference>
        </references>
      </pivotArea>
    </format>
    <format dxfId="895">
      <pivotArea collapsedLevelsAreSubtotals="1" fieldPosition="0">
        <references count="1">
          <reference field="2" count="1">
            <x v="0"/>
          </reference>
        </references>
      </pivotArea>
    </format>
    <format dxfId="894">
      <pivotArea dataOnly="0" labelOnly="1" fieldPosition="0">
        <references count="1">
          <reference field="2" count="1">
            <x v="0"/>
          </reference>
        </references>
      </pivotArea>
    </format>
    <format dxfId="89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9">
      <pivotArea type="all" dataOnly="0" outline="0" fieldPosition="0"/>
    </format>
    <format dxfId="88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86">
      <pivotArea collapsedLevelsAreSubtotals="1" fieldPosition="0">
        <references count="1">
          <reference field="2" count="1">
            <x v="0"/>
          </reference>
        </references>
      </pivotArea>
    </format>
    <format dxfId="885">
      <pivotArea dataOnly="0" labelOnly="1" fieldPosition="0">
        <references count="1">
          <reference field="2" count="1">
            <x v="0"/>
          </reference>
        </references>
      </pivotArea>
    </format>
    <format dxfId="884">
      <pivotArea grandRow="1" outline="0" collapsedLevelsAreSubtotals="1" fieldPosition="0"/>
    </format>
    <format dxfId="8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882">
      <pivotArea dataOnly="0" labelOnly="1" fieldPosition="0">
        <references count="1">
          <reference field="4" count="0"/>
        </references>
      </pivotArea>
    </format>
    <format dxfId="881">
      <pivotArea dataOnly="0" labelOnly="1" fieldPosition="0">
        <references count="1">
          <reference field="4" count="0"/>
        </references>
      </pivotArea>
    </format>
    <format dxfId="880">
      <pivotArea field="4" type="button" dataOnly="0" labelOnly="1" outline="0" axis="axisRow" fieldPosition="1"/>
    </format>
    <format dxfId="879">
      <pivotArea field="4" type="button" dataOnly="0" labelOnly="1" outline="0" axis="axisRow" fieldPosition="1"/>
    </format>
    <format dxfId="878">
      <pivotArea field="1" type="button" dataOnly="0" labelOnly="1" outline="0" axis="axisPage" fieldPosition="0"/>
    </format>
    <format dxfId="877">
      <pivotArea collapsedLevelsAreSubtotals="1" fieldPosition="0">
        <references count="1">
          <reference field="4" count="1">
            <x v="0"/>
          </reference>
        </references>
      </pivotArea>
    </format>
    <format dxfId="876">
      <pivotArea dataOnly="0" labelOnly="1" fieldPosition="0">
        <references count="1">
          <reference field="4" count="1">
            <x v="0"/>
          </reference>
        </references>
      </pivotArea>
    </format>
    <format dxfId="875">
      <pivotArea collapsedLevelsAreSubtotals="1" fieldPosition="0">
        <references count="1">
          <reference field="4" count="1">
            <x v="0"/>
          </reference>
        </references>
      </pivotArea>
    </format>
    <format dxfId="874">
      <pivotArea dataOnly="0" labelOnly="1" fieldPosition="0">
        <references count="1">
          <reference field="4" count="1">
            <x v="0"/>
          </reference>
        </references>
      </pivotArea>
    </format>
    <format dxfId="873">
      <pivotArea collapsedLevelsAreSubtotals="1" fieldPosition="0">
        <references count="1">
          <reference field="4" count="1">
            <x v="0"/>
          </reference>
        </references>
      </pivotArea>
    </format>
    <format dxfId="872">
      <pivotArea field="4" type="button" dataOnly="0" labelOnly="1" outline="0" axis="axisRow" fieldPosition="1"/>
    </format>
    <format dxfId="871">
      <pivotArea dataOnly="0" labelOnly="1" outline="0" axis="axisValues" fieldPosition="0"/>
    </format>
    <format dxfId="870">
      <pivotArea dataOnly="0" labelOnly="1" fieldPosition="0">
        <references count="1">
          <reference field="4" count="1">
            <x v="0"/>
          </reference>
        </references>
      </pivotArea>
    </format>
    <format dxfId="869">
      <pivotArea collapsedLevelsAreSubtotals="1" fieldPosition="0">
        <references count="1">
          <reference field="4" count="1">
            <x v="0"/>
          </reference>
        </references>
      </pivotArea>
    </format>
    <format dxfId="868">
      <pivotArea field="4" type="button" dataOnly="0" labelOnly="1" outline="0" axis="axisRow" fieldPosition="1"/>
    </format>
    <format dxfId="867">
      <pivotArea dataOnly="0" labelOnly="1" outline="0" axis="axisValues" fieldPosition="0"/>
    </format>
    <format dxfId="866">
      <pivotArea dataOnly="0" labelOnly="1" fieldPosition="0">
        <references count="1">
          <reference field="4" count="1">
            <x v="0"/>
          </reference>
        </references>
      </pivotArea>
    </format>
    <format dxfId="865">
      <pivotArea collapsedLevelsAreSubtotals="1" fieldPosition="0">
        <references count="1">
          <reference field="4" count="1">
            <x v="1"/>
          </reference>
        </references>
      </pivotArea>
    </format>
    <format dxfId="864">
      <pivotArea dataOnly="0" labelOnly="1" fieldPosition="0">
        <references count="1">
          <reference field="4" count="1">
            <x v="1"/>
          </reference>
        </references>
      </pivotArea>
    </format>
    <format dxfId="863">
      <pivotArea collapsedLevelsAreSubtotals="1" fieldPosition="0">
        <references count="1">
          <reference field="4" count="1">
            <x v="1"/>
          </reference>
        </references>
      </pivotArea>
    </format>
    <format dxfId="862">
      <pivotArea dataOnly="0" labelOnly="1" fieldPosition="0">
        <references count="1">
          <reference field="4" count="1">
            <x v="1"/>
          </reference>
        </references>
      </pivotArea>
    </format>
    <format dxfId="861">
      <pivotArea grandRow="1" outline="0" collapsedLevelsAreSubtotals="1" fieldPosition="0"/>
    </format>
    <format dxfId="860">
      <pivotArea dataOnly="0" labelOnly="1" grandRow="1" outline="0" fieldPosition="0"/>
    </format>
    <format dxfId="859">
      <pivotArea grandRow="1" outline="0" collapsedLevelsAreSubtotals="1" fieldPosition="0"/>
    </format>
    <format dxfId="858">
      <pivotArea dataOnly="0" labelOnly="1" grandRow="1" outline="0" fieldPosition="0"/>
    </format>
    <format dxfId="857">
      <pivotArea outline="0" collapsedLevelsAreSubtotals="1" fieldPosition="0"/>
    </format>
    <format dxfId="856">
      <pivotArea field="1" type="button" dataOnly="0" labelOnly="1" outline="0" axis="axisPage" fieldPosition="0"/>
    </format>
    <format dxfId="855">
      <pivotArea field="1" type="button" dataOnly="0" labelOnly="1" outline="0" axis="axisPage" fieldPosition="0"/>
    </format>
    <format dxfId="854">
      <pivotArea type="all" dataOnly="0" outline="0" fieldPosition="0"/>
    </format>
    <format dxfId="853">
      <pivotArea field="1" type="button" dataOnly="0" labelOnly="1" outline="0" axis="axisPage" fieldPosition="0"/>
    </format>
    <format dxfId="852">
      <pivotArea field="1" type="button" dataOnly="0" labelOnly="1" outline="0" axis="axisPage" fieldPosition="0"/>
    </format>
    <format dxfId="851">
      <pivotArea field="1" type="button" dataOnly="0" labelOnly="1" outline="0" axis="axisPage" fieldPosition="0"/>
    </format>
    <format dxfId="850">
      <pivotArea field="1" type="button" dataOnly="0" labelOnly="1" outline="0" axis="axisPage" fieldPosition="0"/>
    </format>
    <format dxfId="849">
      <pivotArea field="1" type="button" dataOnly="0" labelOnly="1" outline="0" axis="axisPage" fieldPosition="0"/>
    </format>
    <format dxfId="848">
      <pivotArea collapsedLevelsAreSubtotals="1" fieldPosition="0">
        <references count="1">
          <reference field="2" count="1">
            <x v="0"/>
          </reference>
        </references>
      </pivotArea>
    </format>
    <format dxfId="847">
      <pivotArea dataOnly="0" labelOnly="1" fieldPosition="0">
        <references count="1">
          <reference field="2" count="1">
            <x v="0"/>
          </reference>
        </references>
      </pivotArea>
    </format>
    <format dxfId="846">
      <pivotArea collapsedLevelsAreSubtotals="1" fieldPosition="0">
        <references count="1">
          <reference field="2" count="1">
            <x v="0"/>
          </reference>
        </references>
      </pivotArea>
    </format>
    <format dxfId="845">
      <pivotArea dataOnly="0" labelOnly="1" fieldPosition="0">
        <references count="1">
          <reference field="2" count="1">
            <x v="0"/>
          </reference>
        </references>
      </pivotArea>
    </format>
    <format dxfId="84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0">
      <pivotArea type="all" dataOnly="0" outline="0" fieldPosition="0"/>
    </format>
    <format dxfId="8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7">
      <pivotArea collapsedLevelsAreSubtotals="1" fieldPosition="0">
        <references count="1">
          <reference field="2" count="1">
            <x v="0"/>
          </reference>
        </references>
      </pivotArea>
    </format>
    <format dxfId="836">
      <pivotArea dataOnly="0" labelOnly="1" fieldPosition="0">
        <references count="1">
          <reference field="2" count="1">
            <x v="0"/>
          </reference>
        </references>
      </pivotArea>
    </format>
    <format dxfId="835">
      <pivotArea grandRow="1" outline="0" collapsedLevelsAreSubtotals="1" fieldPosition="0"/>
    </format>
    <format dxfId="8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833">
      <pivotArea dataOnly="0" labelOnly="1" fieldPosition="0">
        <references count="1">
          <reference field="4" count="0"/>
        </references>
      </pivotArea>
    </format>
    <format dxfId="832">
      <pivotArea dataOnly="0" labelOnly="1" fieldPosition="0">
        <references count="1">
          <reference field="4" count="0"/>
        </references>
      </pivotArea>
    </format>
    <format dxfId="831">
      <pivotArea field="4" type="button" dataOnly="0" labelOnly="1" outline="0" axis="axisRow" fieldPosition="1"/>
    </format>
    <format dxfId="830">
      <pivotArea field="4" type="button" dataOnly="0" labelOnly="1" outline="0" axis="axisRow" fieldPosition="1"/>
    </format>
    <format dxfId="829">
      <pivotArea field="1" type="button" dataOnly="0" labelOnly="1" outline="0" axis="axisPage" fieldPosition="0"/>
    </format>
    <format dxfId="828">
      <pivotArea collapsedLevelsAreSubtotals="1" fieldPosition="0">
        <references count="1">
          <reference field="4" count="1">
            <x v="0"/>
          </reference>
        </references>
      </pivotArea>
    </format>
    <format dxfId="827">
      <pivotArea dataOnly="0" labelOnly="1" fieldPosition="0">
        <references count="1">
          <reference field="4" count="1">
            <x v="0"/>
          </reference>
        </references>
      </pivotArea>
    </format>
    <format dxfId="826">
      <pivotArea collapsedLevelsAreSubtotals="1" fieldPosition="0">
        <references count="1">
          <reference field="4" count="1">
            <x v="0"/>
          </reference>
        </references>
      </pivotArea>
    </format>
    <format dxfId="825">
      <pivotArea dataOnly="0" labelOnly="1" fieldPosition="0">
        <references count="1">
          <reference field="4" count="1">
            <x v="0"/>
          </reference>
        </references>
      </pivotArea>
    </format>
    <format dxfId="824">
      <pivotArea collapsedLevelsAreSubtotals="1" fieldPosition="0">
        <references count="1">
          <reference field="4" count="1">
            <x v="0"/>
          </reference>
        </references>
      </pivotArea>
    </format>
    <format dxfId="823">
      <pivotArea field="4" type="button" dataOnly="0" labelOnly="1" outline="0" axis="axisRow" fieldPosition="1"/>
    </format>
    <format dxfId="822">
      <pivotArea dataOnly="0" labelOnly="1" outline="0" axis="axisValues" fieldPosition="0"/>
    </format>
    <format dxfId="821">
      <pivotArea dataOnly="0" labelOnly="1" fieldPosition="0">
        <references count="1">
          <reference field="4" count="1">
            <x v="0"/>
          </reference>
        </references>
      </pivotArea>
    </format>
    <format dxfId="820">
      <pivotArea collapsedLevelsAreSubtotals="1" fieldPosition="0">
        <references count="1">
          <reference field="4" count="1">
            <x v="0"/>
          </reference>
        </references>
      </pivotArea>
    </format>
    <format dxfId="819">
      <pivotArea field="4" type="button" dataOnly="0" labelOnly="1" outline="0" axis="axisRow" fieldPosition="1"/>
    </format>
    <format dxfId="818">
      <pivotArea dataOnly="0" labelOnly="1" outline="0" axis="axisValues" fieldPosition="0"/>
    </format>
    <format dxfId="817">
      <pivotArea dataOnly="0" labelOnly="1" fieldPosition="0">
        <references count="1">
          <reference field="4" count="1">
            <x v="0"/>
          </reference>
        </references>
      </pivotArea>
    </format>
    <format dxfId="816">
      <pivotArea collapsedLevelsAreSubtotals="1" fieldPosition="0">
        <references count="1">
          <reference field="4" count="1">
            <x v="1"/>
          </reference>
        </references>
      </pivotArea>
    </format>
    <format dxfId="815">
      <pivotArea dataOnly="0" labelOnly="1" fieldPosition="0">
        <references count="1">
          <reference field="4" count="1">
            <x v="1"/>
          </reference>
        </references>
      </pivotArea>
    </format>
    <format dxfId="814">
      <pivotArea collapsedLevelsAreSubtotals="1" fieldPosition="0">
        <references count="1">
          <reference field="4" count="1">
            <x v="1"/>
          </reference>
        </references>
      </pivotArea>
    </format>
    <format dxfId="813">
      <pivotArea dataOnly="0" labelOnly="1" fieldPosition="0">
        <references count="1">
          <reference field="4" count="1">
            <x v="1"/>
          </reference>
        </references>
      </pivotArea>
    </format>
    <format dxfId="812">
      <pivotArea grandRow="1" outline="0" collapsedLevelsAreSubtotals="1" fieldPosition="0"/>
    </format>
    <format dxfId="811">
      <pivotArea dataOnly="0" labelOnly="1" grandRow="1" outline="0" fieldPosition="0"/>
    </format>
    <format dxfId="810">
      <pivotArea grandRow="1" outline="0" collapsedLevelsAreSubtotals="1" fieldPosition="0"/>
    </format>
    <format dxfId="809">
      <pivotArea dataOnly="0" labelOnly="1" grandRow="1" outline="0" fieldPosition="0"/>
    </format>
    <format dxfId="808">
      <pivotArea outline="0" collapsedLevelsAreSubtotals="1" fieldPosition="0"/>
    </format>
    <format dxfId="807">
      <pivotArea field="1" type="button" dataOnly="0" labelOnly="1" outline="0" axis="axisPage" fieldPosition="0"/>
    </format>
    <format dxfId="806">
      <pivotArea field="1" type="button" dataOnly="0" labelOnly="1" outline="0" axis="axisPage" fieldPosition="0"/>
    </format>
    <format dxfId="805">
      <pivotArea type="all" dataOnly="0" outline="0" fieldPosition="0"/>
    </format>
    <format dxfId="804">
      <pivotArea field="1" type="button" dataOnly="0" labelOnly="1" outline="0" axis="axisPage" fieldPosition="0"/>
    </format>
    <format dxfId="803">
      <pivotArea field="1" type="button" dataOnly="0" labelOnly="1" outline="0" axis="axisPage" fieldPosition="0"/>
    </format>
    <format dxfId="802">
      <pivotArea field="1" type="button" dataOnly="0" labelOnly="1" outline="0" axis="axisPage" fieldPosition="0"/>
    </format>
    <format dxfId="801">
      <pivotArea field="1" type="button" dataOnly="0" labelOnly="1" outline="0" axis="axisPage" fieldPosition="0"/>
    </format>
    <format dxfId="800">
      <pivotArea field="1" type="button" dataOnly="0" labelOnly="1" outline="0" axis="axisPage" fieldPosition="0"/>
    </format>
    <format dxfId="799">
      <pivotArea collapsedLevelsAreSubtotals="1" fieldPosition="0">
        <references count="1">
          <reference field="2" count="1">
            <x v="0"/>
          </reference>
        </references>
      </pivotArea>
    </format>
    <format dxfId="798">
      <pivotArea dataOnly="0" labelOnly="1" fieldPosition="0">
        <references count="1">
          <reference field="2" count="1">
            <x v="0"/>
          </reference>
        </references>
      </pivotArea>
    </format>
    <format dxfId="797">
      <pivotArea collapsedLevelsAreSubtotals="1" fieldPosition="0">
        <references count="1">
          <reference field="2" count="1">
            <x v="0"/>
          </reference>
        </references>
      </pivotArea>
    </format>
    <format dxfId="796">
      <pivotArea dataOnly="0" labelOnly="1" fieldPosition="0">
        <references count="1">
          <reference field="2" count="1">
            <x v="0"/>
          </reference>
        </references>
      </pivotArea>
    </format>
    <format dxfId="79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1">
      <pivotArea type="all" dataOnly="0" outline="0" fieldPosition="0"/>
    </format>
    <format dxfId="7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8">
      <pivotArea collapsedLevelsAreSubtotals="1" fieldPosition="0">
        <references count="1">
          <reference field="2" count="1">
            <x v="0"/>
          </reference>
        </references>
      </pivotArea>
    </format>
    <format dxfId="787">
      <pivotArea dataOnly="0" labelOnly="1" fieldPosition="0">
        <references count="1">
          <reference field="2" count="1">
            <x v="0"/>
          </reference>
        </references>
      </pivotArea>
    </format>
    <format dxfId="786">
      <pivotArea grandRow="1" outline="0" collapsedLevelsAreSubtotals="1" fieldPosition="0"/>
    </format>
    <format dxfId="78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784">
      <pivotArea dataOnly="0" labelOnly="1" fieldPosition="0">
        <references count="1">
          <reference field="4" count="0"/>
        </references>
      </pivotArea>
    </format>
    <format dxfId="783">
      <pivotArea dataOnly="0" labelOnly="1" fieldPosition="0">
        <references count="1">
          <reference field="4" count="0"/>
        </references>
      </pivotArea>
    </format>
    <format dxfId="782">
      <pivotArea field="4" type="button" dataOnly="0" labelOnly="1" outline="0" axis="axisRow" fieldPosition="1"/>
    </format>
    <format dxfId="781">
      <pivotArea field="4" type="button" dataOnly="0" labelOnly="1" outline="0" axis="axisRow" fieldPosition="1"/>
    </format>
    <format dxfId="780">
      <pivotArea field="1" type="button" dataOnly="0" labelOnly="1" outline="0" axis="axisPage" fieldPosition="0"/>
    </format>
    <format dxfId="779">
      <pivotArea collapsedLevelsAreSubtotals="1" fieldPosition="0">
        <references count="1">
          <reference field="4" count="1">
            <x v="0"/>
          </reference>
        </references>
      </pivotArea>
    </format>
    <format dxfId="778">
      <pivotArea dataOnly="0" labelOnly="1" fieldPosition="0">
        <references count="1">
          <reference field="4" count="1">
            <x v="0"/>
          </reference>
        </references>
      </pivotArea>
    </format>
    <format dxfId="777">
      <pivotArea collapsedLevelsAreSubtotals="1" fieldPosition="0">
        <references count="1">
          <reference field="4" count="1">
            <x v="0"/>
          </reference>
        </references>
      </pivotArea>
    </format>
    <format dxfId="776">
      <pivotArea dataOnly="0" labelOnly="1" fieldPosition="0">
        <references count="1">
          <reference field="4" count="1">
            <x v="0"/>
          </reference>
        </references>
      </pivotArea>
    </format>
    <format dxfId="775">
      <pivotArea collapsedLevelsAreSubtotals="1" fieldPosition="0">
        <references count="1">
          <reference field="4" count="1">
            <x v="0"/>
          </reference>
        </references>
      </pivotArea>
    </format>
    <format dxfId="774">
      <pivotArea field="4" type="button" dataOnly="0" labelOnly="1" outline="0" axis="axisRow" fieldPosition="1"/>
    </format>
    <format dxfId="773">
      <pivotArea dataOnly="0" labelOnly="1" outline="0" axis="axisValues" fieldPosition="0"/>
    </format>
    <format dxfId="772">
      <pivotArea dataOnly="0" labelOnly="1" fieldPosition="0">
        <references count="1">
          <reference field="4" count="1">
            <x v="0"/>
          </reference>
        </references>
      </pivotArea>
    </format>
    <format dxfId="771">
      <pivotArea collapsedLevelsAreSubtotals="1" fieldPosition="0">
        <references count="1">
          <reference field="4" count="1">
            <x v="0"/>
          </reference>
        </references>
      </pivotArea>
    </format>
    <format dxfId="770">
      <pivotArea field="4" type="button" dataOnly="0" labelOnly="1" outline="0" axis="axisRow" fieldPosition="1"/>
    </format>
    <format dxfId="769">
      <pivotArea dataOnly="0" labelOnly="1" outline="0" axis="axisValues" fieldPosition="0"/>
    </format>
    <format dxfId="768">
      <pivotArea dataOnly="0" labelOnly="1" fieldPosition="0">
        <references count="1">
          <reference field="4" count="1">
            <x v="0"/>
          </reference>
        </references>
      </pivotArea>
    </format>
    <format dxfId="767">
      <pivotArea collapsedLevelsAreSubtotals="1" fieldPosition="0">
        <references count="1">
          <reference field="4" count="1">
            <x v="1"/>
          </reference>
        </references>
      </pivotArea>
    </format>
    <format dxfId="766">
      <pivotArea dataOnly="0" labelOnly="1" fieldPosition="0">
        <references count="1">
          <reference field="4" count="1">
            <x v="1"/>
          </reference>
        </references>
      </pivotArea>
    </format>
    <format dxfId="765">
      <pivotArea collapsedLevelsAreSubtotals="1" fieldPosition="0">
        <references count="1">
          <reference field="4" count="1">
            <x v="1"/>
          </reference>
        </references>
      </pivotArea>
    </format>
    <format dxfId="764">
      <pivotArea dataOnly="0" labelOnly="1" fieldPosition="0">
        <references count="1">
          <reference field="4" count="1">
            <x v="1"/>
          </reference>
        </references>
      </pivotArea>
    </format>
    <format dxfId="763">
      <pivotArea grandRow="1" outline="0" collapsedLevelsAreSubtotals="1" fieldPosition="0"/>
    </format>
    <format dxfId="762">
      <pivotArea dataOnly="0" labelOnly="1" grandRow="1" outline="0" fieldPosition="0"/>
    </format>
    <format dxfId="761">
      <pivotArea grandRow="1" outline="0" collapsedLevelsAreSubtotals="1" fieldPosition="0"/>
    </format>
    <format dxfId="760">
      <pivotArea dataOnly="0" labelOnly="1" grandRow="1" outline="0" fieldPosition="0"/>
    </format>
    <format dxfId="759">
      <pivotArea outline="0" collapsedLevelsAreSubtotals="1" fieldPosition="0"/>
    </format>
    <format dxfId="758">
      <pivotArea field="1" type="button" dataOnly="0" labelOnly="1" outline="0" axis="axisPage" fieldPosition="0"/>
    </format>
    <format dxfId="757">
      <pivotArea field="1" type="button" dataOnly="0" labelOnly="1" outline="0" axis="axisPage" fieldPosition="0"/>
    </format>
    <format dxfId="756">
      <pivotArea type="all" dataOnly="0" outline="0" fieldPosition="0"/>
    </format>
    <format dxfId="755">
      <pivotArea field="1" type="button" dataOnly="0" labelOnly="1" outline="0" axis="axisPage" fieldPosition="0"/>
    </format>
    <format dxfId="754">
      <pivotArea field="1" type="button" dataOnly="0" labelOnly="1" outline="0" axis="axisPage" fieldPosition="0"/>
    </format>
    <format dxfId="753">
      <pivotArea field="1" type="button" dataOnly="0" labelOnly="1" outline="0" axis="axisPage" fieldPosition="0"/>
    </format>
    <format dxfId="752">
      <pivotArea field="1" type="button" dataOnly="0" labelOnly="1" outline="0" axis="axisPage" fieldPosition="0"/>
    </format>
    <format dxfId="751">
      <pivotArea field="1" type="button" dataOnly="0" labelOnly="1" outline="0" axis="axisPage" fieldPosition="0"/>
    </format>
    <format dxfId="750">
      <pivotArea collapsedLevelsAreSubtotals="1" fieldPosition="0">
        <references count="1">
          <reference field="2" count="1">
            <x v="0"/>
          </reference>
        </references>
      </pivotArea>
    </format>
    <format dxfId="749">
      <pivotArea dataOnly="0" labelOnly="1" fieldPosition="0">
        <references count="1">
          <reference field="2" count="1">
            <x v="0"/>
          </reference>
        </references>
      </pivotArea>
    </format>
    <format dxfId="748">
      <pivotArea collapsedLevelsAreSubtotals="1" fieldPosition="0">
        <references count="1">
          <reference field="2" count="1">
            <x v="0"/>
          </reference>
        </references>
      </pivotArea>
    </format>
    <format dxfId="747">
      <pivotArea dataOnly="0" labelOnly="1" fieldPosition="0">
        <references count="1">
          <reference field="2" count="1">
            <x v="0"/>
          </reference>
        </references>
      </pivotArea>
    </format>
    <format dxfId="74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2">
      <pivotArea type="all" dataOnly="0" outline="0" fieldPosition="0"/>
    </format>
    <format dxfId="7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9">
      <pivotArea collapsedLevelsAreSubtotals="1" fieldPosition="0">
        <references count="1">
          <reference field="2" count="1">
            <x v="0"/>
          </reference>
        </references>
      </pivotArea>
    </format>
    <format dxfId="738">
      <pivotArea dataOnly="0" labelOnly="1" fieldPosition="0">
        <references count="1">
          <reference field="2" count="1">
            <x v="0"/>
          </reference>
        </references>
      </pivotArea>
    </format>
    <format dxfId="737">
      <pivotArea grandRow="1" outline="0" collapsedLevelsAreSubtotals="1" fieldPosition="0"/>
    </format>
    <format dxfId="7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735">
      <pivotArea dataOnly="0" labelOnly="1" fieldPosition="0">
        <references count="1">
          <reference field="4" count="0"/>
        </references>
      </pivotArea>
    </format>
    <format dxfId="734">
      <pivotArea dataOnly="0" labelOnly="1" fieldPosition="0">
        <references count="1">
          <reference field="4" count="0"/>
        </references>
      </pivotArea>
    </format>
    <format dxfId="733">
      <pivotArea field="4" type="button" dataOnly="0" labelOnly="1" outline="0" axis="axisRow" fieldPosition="1"/>
    </format>
    <format dxfId="732">
      <pivotArea field="4" type="button" dataOnly="0" labelOnly="1" outline="0" axis="axisRow" fieldPosition="1"/>
    </format>
    <format dxfId="731">
      <pivotArea field="1" type="button" dataOnly="0" labelOnly="1" outline="0" axis="axisPage" fieldPosition="0"/>
    </format>
    <format dxfId="730">
      <pivotArea collapsedLevelsAreSubtotals="1" fieldPosition="0">
        <references count="1">
          <reference field="4" count="1">
            <x v="0"/>
          </reference>
        </references>
      </pivotArea>
    </format>
    <format dxfId="729">
      <pivotArea dataOnly="0" labelOnly="1" fieldPosition="0">
        <references count="1">
          <reference field="4" count="1">
            <x v="0"/>
          </reference>
        </references>
      </pivotArea>
    </format>
    <format dxfId="728">
      <pivotArea collapsedLevelsAreSubtotals="1" fieldPosition="0">
        <references count="1">
          <reference field="4" count="1">
            <x v="0"/>
          </reference>
        </references>
      </pivotArea>
    </format>
    <format dxfId="727">
      <pivotArea dataOnly="0" labelOnly="1" fieldPosition="0">
        <references count="1">
          <reference field="4" count="1">
            <x v="0"/>
          </reference>
        </references>
      </pivotArea>
    </format>
    <format dxfId="726">
      <pivotArea collapsedLevelsAreSubtotals="1" fieldPosition="0">
        <references count="1">
          <reference field="4" count="1">
            <x v="0"/>
          </reference>
        </references>
      </pivotArea>
    </format>
    <format dxfId="725">
      <pivotArea field="4" type="button" dataOnly="0" labelOnly="1" outline="0" axis="axisRow" fieldPosition="1"/>
    </format>
    <format dxfId="724">
      <pivotArea dataOnly="0" labelOnly="1" outline="0" axis="axisValues" fieldPosition="0"/>
    </format>
    <format dxfId="723">
      <pivotArea dataOnly="0" labelOnly="1" fieldPosition="0">
        <references count="1">
          <reference field="4" count="1">
            <x v="0"/>
          </reference>
        </references>
      </pivotArea>
    </format>
    <format dxfId="722">
      <pivotArea collapsedLevelsAreSubtotals="1" fieldPosition="0">
        <references count="1">
          <reference field="4" count="1">
            <x v="0"/>
          </reference>
        </references>
      </pivotArea>
    </format>
    <format dxfId="721">
      <pivotArea field="4" type="button" dataOnly="0" labelOnly="1" outline="0" axis="axisRow" fieldPosition="1"/>
    </format>
    <format dxfId="720">
      <pivotArea dataOnly="0" labelOnly="1" outline="0" axis="axisValues" fieldPosition="0"/>
    </format>
    <format dxfId="719">
      <pivotArea dataOnly="0" labelOnly="1" fieldPosition="0">
        <references count="1">
          <reference field="4" count="1">
            <x v="0"/>
          </reference>
        </references>
      </pivotArea>
    </format>
    <format dxfId="718">
      <pivotArea collapsedLevelsAreSubtotals="1" fieldPosition="0">
        <references count="1">
          <reference field="4" count="1">
            <x v="1"/>
          </reference>
        </references>
      </pivotArea>
    </format>
    <format dxfId="717">
      <pivotArea dataOnly="0" labelOnly="1" fieldPosition="0">
        <references count="1">
          <reference field="4" count="1">
            <x v="1"/>
          </reference>
        </references>
      </pivotArea>
    </format>
    <format dxfId="716">
      <pivotArea collapsedLevelsAreSubtotals="1" fieldPosition="0">
        <references count="1">
          <reference field="4" count="1">
            <x v="1"/>
          </reference>
        </references>
      </pivotArea>
    </format>
    <format dxfId="715">
      <pivotArea dataOnly="0" labelOnly="1" fieldPosition="0">
        <references count="1">
          <reference field="4" count="1">
            <x v="1"/>
          </reference>
        </references>
      </pivotArea>
    </format>
    <format dxfId="714">
      <pivotArea grandRow="1" outline="0" collapsedLevelsAreSubtotals="1" fieldPosition="0"/>
    </format>
    <format dxfId="713">
      <pivotArea dataOnly="0" labelOnly="1" grandRow="1" outline="0" fieldPosition="0"/>
    </format>
    <format dxfId="712">
      <pivotArea grandRow="1" outline="0" collapsedLevelsAreSubtotals="1" fieldPosition="0"/>
    </format>
    <format dxfId="711">
      <pivotArea dataOnly="0" labelOnly="1" grandRow="1" outline="0" fieldPosition="0"/>
    </format>
    <format dxfId="710">
      <pivotArea outline="0" collapsedLevelsAreSubtotals="1" fieldPosition="0"/>
    </format>
    <format dxfId="709">
      <pivotArea field="1" type="button" dataOnly="0" labelOnly="1" outline="0" axis="axisPage" fieldPosition="0"/>
    </format>
    <format dxfId="708">
      <pivotArea field="1" type="button" dataOnly="0" labelOnly="1" outline="0" axis="axisPage" fieldPosition="0"/>
    </format>
    <format dxfId="707">
      <pivotArea type="all" dataOnly="0" outline="0" fieldPosition="0"/>
    </format>
    <format dxfId="706">
      <pivotArea field="1" type="button" dataOnly="0" labelOnly="1" outline="0" axis="axisPage" fieldPosition="0"/>
    </format>
    <format dxfId="705">
      <pivotArea field="1" type="button" dataOnly="0" labelOnly="1" outline="0" axis="axisPage" fieldPosition="0"/>
    </format>
    <format dxfId="704">
      <pivotArea field="1" type="button" dataOnly="0" labelOnly="1" outline="0" axis="axisPage" fieldPosition="0"/>
    </format>
    <format dxfId="703">
      <pivotArea field="1" type="button" dataOnly="0" labelOnly="1" outline="0" axis="axisPage" fieldPosition="0"/>
    </format>
    <format dxfId="702">
      <pivotArea field="1" type="button" dataOnly="0" labelOnly="1" outline="0" axis="axisPage" fieldPosition="0"/>
    </format>
    <format dxfId="701">
      <pivotArea collapsedLevelsAreSubtotals="1" fieldPosition="0">
        <references count="1">
          <reference field="2" count="1">
            <x v="0"/>
          </reference>
        </references>
      </pivotArea>
    </format>
    <format dxfId="700">
      <pivotArea dataOnly="0" labelOnly="1" fieldPosition="0">
        <references count="1">
          <reference field="2" count="1">
            <x v="0"/>
          </reference>
        </references>
      </pivotArea>
    </format>
    <format dxfId="699">
      <pivotArea collapsedLevelsAreSubtotals="1" fieldPosition="0">
        <references count="1">
          <reference field="2" count="1">
            <x v="0"/>
          </reference>
        </references>
      </pivotArea>
    </format>
    <format dxfId="698">
      <pivotArea dataOnly="0" labelOnly="1" fieldPosition="0">
        <references count="1">
          <reference field="2" count="1">
            <x v="0"/>
          </reference>
        </references>
      </pivotArea>
    </format>
    <format dxfId="69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3">
      <pivotArea type="all" dataOnly="0" outline="0" fieldPosition="0"/>
    </format>
    <format dxfId="6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0">
      <pivotArea collapsedLevelsAreSubtotals="1" fieldPosition="0">
        <references count="1">
          <reference field="2" count="1">
            <x v="0"/>
          </reference>
        </references>
      </pivotArea>
    </format>
    <format dxfId="689">
      <pivotArea dataOnly="0" labelOnly="1" fieldPosition="0">
        <references count="1">
          <reference field="2" count="1">
            <x v="0"/>
          </reference>
        </references>
      </pivotArea>
    </format>
    <format dxfId="688">
      <pivotArea grandRow="1" outline="0" collapsedLevelsAreSubtotals="1" fieldPosition="0"/>
    </format>
    <format dxfId="6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686">
      <pivotArea dataOnly="0" labelOnly="1" fieldPosition="0">
        <references count="1">
          <reference field="4" count="0"/>
        </references>
      </pivotArea>
    </format>
    <format dxfId="685">
      <pivotArea dataOnly="0" labelOnly="1" fieldPosition="0">
        <references count="1">
          <reference field="4" count="0"/>
        </references>
      </pivotArea>
    </format>
    <format dxfId="684">
      <pivotArea field="4" type="button" dataOnly="0" labelOnly="1" outline="0" axis="axisRow" fieldPosition="1"/>
    </format>
    <format dxfId="683">
      <pivotArea field="4" type="button" dataOnly="0" labelOnly="1" outline="0" axis="axisRow" fieldPosition="1"/>
    </format>
    <format dxfId="682">
      <pivotArea field="1" type="button" dataOnly="0" labelOnly="1" outline="0" axis="axisPage" fieldPosition="0"/>
    </format>
    <format dxfId="681">
      <pivotArea collapsedLevelsAreSubtotals="1" fieldPosition="0">
        <references count="1">
          <reference field="4" count="1">
            <x v="0"/>
          </reference>
        </references>
      </pivotArea>
    </format>
    <format dxfId="680">
      <pivotArea dataOnly="0" labelOnly="1" fieldPosition="0">
        <references count="1">
          <reference field="4" count="1">
            <x v="0"/>
          </reference>
        </references>
      </pivotArea>
    </format>
    <format dxfId="679">
      <pivotArea collapsedLevelsAreSubtotals="1" fieldPosition="0">
        <references count="1">
          <reference field="4" count="1">
            <x v="0"/>
          </reference>
        </references>
      </pivotArea>
    </format>
    <format dxfId="678">
      <pivotArea dataOnly="0" labelOnly="1" fieldPosition="0">
        <references count="1">
          <reference field="4" count="1">
            <x v="0"/>
          </reference>
        </references>
      </pivotArea>
    </format>
    <format dxfId="677">
      <pivotArea collapsedLevelsAreSubtotals="1" fieldPosition="0">
        <references count="1">
          <reference field="4" count="1">
            <x v="0"/>
          </reference>
        </references>
      </pivotArea>
    </format>
    <format dxfId="676">
      <pivotArea field="4" type="button" dataOnly="0" labelOnly="1" outline="0" axis="axisRow" fieldPosition="1"/>
    </format>
    <format dxfId="675">
      <pivotArea dataOnly="0" labelOnly="1" outline="0" axis="axisValues" fieldPosition="0"/>
    </format>
    <format dxfId="674">
      <pivotArea dataOnly="0" labelOnly="1" fieldPosition="0">
        <references count="1">
          <reference field="4" count="1">
            <x v="0"/>
          </reference>
        </references>
      </pivotArea>
    </format>
    <format dxfId="673">
      <pivotArea collapsedLevelsAreSubtotals="1" fieldPosition="0">
        <references count="1">
          <reference field="4" count="1">
            <x v="0"/>
          </reference>
        </references>
      </pivotArea>
    </format>
    <format dxfId="672">
      <pivotArea field="4" type="button" dataOnly="0" labelOnly="1" outline="0" axis="axisRow" fieldPosition="1"/>
    </format>
    <format dxfId="671">
      <pivotArea dataOnly="0" labelOnly="1" outline="0" axis="axisValues" fieldPosition="0"/>
    </format>
    <format dxfId="670">
      <pivotArea dataOnly="0" labelOnly="1" fieldPosition="0">
        <references count="1">
          <reference field="4" count="1">
            <x v="0"/>
          </reference>
        </references>
      </pivotArea>
    </format>
    <format dxfId="669">
      <pivotArea collapsedLevelsAreSubtotals="1" fieldPosition="0">
        <references count="1">
          <reference field="4" count="1">
            <x v="1"/>
          </reference>
        </references>
      </pivotArea>
    </format>
    <format dxfId="668">
      <pivotArea dataOnly="0" labelOnly="1" fieldPosition="0">
        <references count="1">
          <reference field="4" count="1">
            <x v="1"/>
          </reference>
        </references>
      </pivotArea>
    </format>
    <format dxfId="667">
      <pivotArea collapsedLevelsAreSubtotals="1" fieldPosition="0">
        <references count="1">
          <reference field="4" count="1">
            <x v="1"/>
          </reference>
        </references>
      </pivotArea>
    </format>
    <format dxfId="666">
      <pivotArea dataOnly="0" labelOnly="1" fieldPosition="0">
        <references count="1">
          <reference field="4" count="1">
            <x v="1"/>
          </reference>
        </references>
      </pivotArea>
    </format>
    <format dxfId="665">
      <pivotArea grandRow="1" outline="0" collapsedLevelsAreSubtotals="1" fieldPosition="0"/>
    </format>
    <format dxfId="664">
      <pivotArea dataOnly="0" labelOnly="1" grandRow="1" outline="0" fieldPosition="0"/>
    </format>
    <format dxfId="663">
      <pivotArea grandRow="1" outline="0" collapsedLevelsAreSubtotals="1" fieldPosition="0"/>
    </format>
    <format dxfId="662">
      <pivotArea dataOnly="0" labelOnly="1" grandRow="1" outline="0" fieldPosition="0"/>
    </format>
    <format dxfId="661">
      <pivotArea outline="0" collapsedLevelsAreSubtotals="1" fieldPosition="0"/>
    </format>
    <format dxfId="660">
      <pivotArea field="1" type="button" dataOnly="0" labelOnly="1" outline="0" axis="axisPage" fieldPosition="0"/>
    </format>
    <format dxfId="659">
      <pivotArea field="1" type="button" dataOnly="0" labelOnly="1" outline="0" axis="axisPage" fieldPosition="0"/>
    </format>
    <format dxfId="658">
      <pivotArea type="all" dataOnly="0" outline="0" fieldPosition="0"/>
    </format>
    <format dxfId="657">
      <pivotArea field="1" type="button" dataOnly="0" labelOnly="1" outline="0" axis="axisPage" fieldPosition="0"/>
    </format>
    <format dxfId="656">
      <pivotArea field="1" type="button" dataOnly="0" labelOnly="1" outline="0" axis="axisPage" fieldPosition="0"/>
    </format>
    <format dxfId="655">
      <pivotArea field="1" type="button" dataOnly="0" labelOnly="1" outline="0" axis="axisPage" fieldPosition="0"/>
    </format>
    <format dxfId="654">
      <pivotArea field="1" type="button" dataOnly="0" labelOnly="1" outline="0" axis="axisPage" fieldPosition="0"/>
    </format>
    <format dxfId="653">
      <pivotArea field="1" type="button" dataOnly="0" labelOnly="1" outline="0" axis="axisPage" fieldPosition="0"/>
    </format>
    <format dxfId="652">
      <pivotArea collapsedLevelsAreSubtotals="1" fieldPosition="0">
        <references count="1">
          <reference field="2" count="1">
            <x v="0"/>
          </reference>
        </references>
      </pivotArea>
    </format>
    <format dxfId="651">
      <pivotArea dataOnly="0" labelOnly="1" fieldPosition="0">
        <references count="1">
          <reference field="2" count="1">
            <x v="0"/>
          </reference>
        </references>
      </pivotArea>
    </format>
    <format dxfId="650">
      <pivotArea collapsedLevelsAreSubtotals="1" fieldPosition="0">
        <references count="1">
          <reference field="2" count="1">
            <x v="0"/>
          </reference>
        </references>
      </pivotArea>
    </format>
    <format dxfId="649">
      <pivotArea dataOnly="0" labelOnly="1" fieldPosition="0">
        <references count="1">
          <reference field="2" count="1">
            <x v="0"/>
          </reference>
        </references>
      </pivotArea>
    </format>
    <format dxfId="64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4">
      <pivotArea type="all" dataOnly="0" outline="0" fieldPosition="0"/>
    </format>
    <format dxfId="6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1">
      <pivotArea collapsedLevelsAreSubtotals="1" fieldPosition="0">
        <references count="1">
          <reference field="2" count="1">
            <x v="0"/>
          </reference>
        </references>
      </pivotArea>
    </format>
    <format dxfId="640">
      <pivotArea dataOnly="0" labelOnly="1" fieldPosition="0">
        <references count="1">
          <reference field="2" count="1">
            <x v="0"/>
          </reference>
        </references>
      </pivotArea>
    </format>
    <format dxfId="639">
      <pivotArea grandRow="1" outline="0" collapsedLevelsAreSubtotals="1" fieldPosition="0"/>
    </format>
    <format dxfId="63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637">
      <pivotArea dataOnly="0" labelOnly="1" fieldPosition="0">
        <references count="1">
          <reference field="4" count="0"/>
        </references>
      </pivotArea>
    </format>
    <format dxfId="636">
      <pivotArea dataOnly="0" labelOnly="1" fieldPosition="0">
        <references count="1">
          <reference field="4" count="0"/>
        </references>
      </pivotArea>
    </format>
    <format dxfId="635">
      <pivotArea field="4" type="button" dataOnly="0" labelOnly="1" outline="0" axis="axisRow" fieldPosition="1"/>
    </format>
    <format dxfId="634">
      <pivotArea field="4" type="button" dataOnly="0" labelOnly="1" outline="0" axis="axisRow" fieldPosition="1"/>
    </format>
    <format dxfId="633">
      <pivotArea field="1" type="button" dataOnly="0" labelOnly="1" outline="0" axis="axisPage" fieldPosition="0"/>
    </format>
    <format dxfId="632">
      <pivotArea collapsedLevelsAreSubtotals="1" fieldPosition="0">
        <references count="1">
          <reference field="4" count="1">
            <x v="0"/>
          </reference>
        </references>
      </pivotArea>
    </format>
    <format dxfId="631">
      <pivotArea dataOnly="0" labelOnly="1" fieldPosition="0">
        <references count="1">
          <reference field="4" count="1">
            <x v="0"/>
          </reference>
        </references>
      </pivotArea>
    </format>
    <format dxfId="630">
      <pivotArea collapsedLevelsAreSubtotals="1" fieldPosition="0">
        <references count="1">
          <reference field="4" count="1">
            <x v="0"/>
          </reference>
        </references>
      </pivotArea>
    </format>
    <format dxfId="629">
      <pivotArea dataOnly="0" labelOnly="1" fieldPosition="0">
        <references count="1">
          <reference field="4" count="1">
            <x v="0"/>
          </reference>
        </references>
      </pivotArea>
    </format>
    <format dxfId="628">
      <pivotArea collapsedLevelsAreSubtotals="1" fieldPosition="0">
        <references count="1">
          <reference field="4" count="1">
            <x v="0"/>
          </reference>
        </references>
      </pivotArea>
    </format>
    <format dxfId="627">
      <pivotArea field="4" type="button" dataOnly="0" labelOnly="1" outline="0" axis="axisRow" fieldPosition="1"/>
    </format>
    <format dxfId="626">
      <pivotArea dataOnly="0" labelOnly="1" outline="0" axis="axisValues" fieldPosition="0"/>
    </format>
    <format dxfId="625">
      <pivotArea dataOnly="0" labelOnly="1" fieldPosition="0">
        <references count="1">
          <reference field="4" count="1">
            <x v="0"/>
          </reference>
        </references>
      </pivotArea>
    </format>
    <format dxfId="624">
      <pivotArea collapsedLevelsAreSubtotals="1" fieldPosition="0">
        <references count="1">
          <reference field="4" count="1">
            <x v="0"/>
          </reference>
        </references>
      </pivotArea>
    </format>
    <format dxfId="623">
      <pivotArea field="4" type="button" dataOnly="0" labelOnly="1" outline="0" axis="axisRow" fieldPosition="1"/>
    </format>
    <format dxfId="622">
      <pivotArea dataOnly="0" labelOnly="1" outline="0" axis="axisValues" fieldPosition="0"/>
    </format>
    <format dxfId="621">
      <pivotArea dataOnly="0" labelOnly="1" fieldPosition="0">
        <references count="1">
          <reference field="4" count="1">
            <x v="0"/>
          </reference>
        </references>
      </pivotArea>
    </format>
    <format dxfId="620">
      <pivotArea collapsedLevelsAreSubtotals="1" fieldPosition="0">
        <references count="1">
          <reference field="4" count="1">
            <x v="1"/>
          </reference>
        </references>
      </pivotArea>
    </format>
    <format dxfId="619">
      <pivotArea dataOnly="0" labelOnly="1" fieldPosition="0">
        <references count="1">
          <reference field="4" count="1">
            <x v="1"/>
          </reference>
        </references>
      </pivotArea>
    </format>
    <format dxfId="618">
      <pivotArea collapsedLevelsAreSubtotals="1" fieldPosition="0">
        <references count="1">
          <reference field="4" count="1">
            <x v="1"/>
          </reference>
        </references>
      </pivotArea>
    </format>
    <format dxfId="617">
      <pivotArea dataOnly="0" labelOnly="1" fieldPosition="0">
        <references count="1">
          <reference field="4" count="1">
            <x v="1"/>
          </reference>
        </references>
      </pivotArea>
    </format>
    <format dxfId="616">
      <pivotArea grandRow="1" outline="0" collapsedLevelsAreSubtotals="1" fieldPosition="0"/>
    </format>
    <format dxfId="615">
      <pivotArea dataOnly="0" labelOnly="1" grandRow="1" outline="0" fieldPosition="0"/>
    </format>
    <format dxfId="614">
      <pivotArea grandRow="1" outline="0" collapsedLevelsAreSubtotals="1" fieldPosition="0"/>
    </format>
    <format dxfId="613">
      <pivotArea dataOnly="0" labelOnly="1" grandRow="1" outline="0" fieldPosition="0"/>
    </format>
    <format dxfId="612">
      <pivotArea outline="0" collapsedLevelsAreSubtotals="1" fieldPosition="0"/>
    </format>
    <format dxfId="611">
      <pivotArea field="1" type="button" dataOnly="0" labelOnly="1" outline="0" axis="axisPage" fieldPosition="0"/>
    </format>
    <format dxfId="610">
      <pivotArea field="1" type="button" dataOnly="0" labelOnly="1" outline="0" axis="axisPage" fieldPosition="0"/>
    </format>
    <format dxfId="609">
      <pivotArea type="all" dataOnly="0" outline="0" fieldPosition="0"/>
    </format>
    <format dxfId="608">
      <pivotArea field="1" type="button" dataOnly="0" labelOnly="1" outline="0" axis="axisPage" fieldPosition="0"/>
    </format>
    <format dxfId="607">
      <pivotArea field="1" type="button" dataOnly="0" labelOnly="1" outline="0" axis="axisPage" fieldPosition="0"/>
    </format>
    <format dxfId="606">
      <pivotArea field="1" type="button" dataOnly="0" labelOnly="1" outline="0" axis="axisPage" fieldPosition="0"/>
    </format>
    <format dxfId="605">
      <pivotArea field="1" type="button" dataOnly="0" labelOnly="1" outline="0" axis="axisPage" fieldPosition="0"/>
    </format>
    <format dxfId="604">
      <pivotArea field="1" type="button" dataOnly="0" labelOnly="1" outline="0" axis="axisPage" fieldPosition="0"/>
    </format>
    <format dxfId="603">
      <pivotArea collapsedLevelsAreSubtotals="1" fieldPosition="0">
        <references count="1">
          <reference field="2" count="1">
            <x v="0"/>
          </reference>
        </references>
      </pivotArea>
    </format>
    <format dxfId="602">
      <pivotArea dataOnly="0" labelOnly="1" fieldPosition="0">
        <references count="1">
          <reference field="2" count="1">
            <x v="0"/>
          </reference>
        </references>
      </pivotArea>
    </format>
    <format dxfId="601">
      <pivotArea collapsedLevelsAreSubtotals="1" fieldPosition="0">
        <references count="1">
          <reference field="2" count="1">
            <x v="0"/>
          </reference>
        </references>
      </pivotArea>
    </format>
    <format dxfId="600">
      <pivotArea dataOnly="0" labelOnly="1" fieldPosition="0">
        <references count="1">
          <reference field="2" count="1">
            <x v="0"/>
          </reference>
        </references>
      </pivotArea>
    </format>
    <format dxfId="59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5">
      <pivotArea type="all" dataOnly="0" outline="0" fieldPosition="0"/>
    </format>
    <format dxfId="59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92">
      <pivotArea collapsedLevelsAreSubtotals="1" fieldPosition="0">
        <references count="1">
          <reference field="2" count="1">
            <x v="0"/>
          </reference>
        </references>
      </pivotArea>
    </format>
    <format dxfId="591">
      <pivotArea dataOnly="0" labelOnly="1" fieldPosition="0">
        <references count="1">
          <reference field="2" count="1">
            <x v="0"/>
          </reference>
        </references>
      </pivotArea>
    </format>
    <format dxfId="590">
      <pivotArea grandRow="1" outline="0" collapsedLevelsAreSubtotals="1" fieldPosition="0"/>
    </format>
    <format dxfId="5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588">
      <pivotArea dataOnly="0" labelOnly="1" fieldPosition="0">
        <references count="1">
          <reference field="4" count="0"/>
        </references>
      </pivotArea>
    </format>
    <format dxfId="587">
      <pivotArea dataOnly="0" labelOnly="1" fieldPosition="0">
        <references count="1">
          <reference field="4" count="0"/>
        </references>
      </pivotArea>
    </format>
    <format dxfId="586">
      <pivotArea field="4" type="button" dataOnly="0" labelOnly="1" outline="0" axis="axisRow" fieldPosition="1"/>
    </format>
    <format dxfId="585">
      <pivotArea field="4" type="button" dataOnly="0" labelOnly="1" outline="0" axis="axisRow" fieldPosition="1"/>
    </format>
    <format dxfId="584">
      <pivotArea field="1" type="button" dataOnly="0" labelOnly="1" outline="0" axis="axisPage" fieldPosition="0"/>
    </format>
    <format dxfId="583">
      <pivotArea collapsedLevelsAreSubtotals="1" fieldPosition="0">
        <references count="1">
          <reference field="4" count="1">
            <x v="0"/>
          </reference>
        </references>
      </pivotArea>
    </format>
    <format dxfId="582">
      <pivotArea dataOnly="0" labelOnly="1" fieldPosition="0">
        <references count="1">
          <reference field="4" count="1">
            <x v="0"/>
          </reference>
        </references>
      </pivotArea>
    </format>
    <format dxfId="581">
      <pivotArea collapsedLevelsAreSubtotals="1" fieldPosition="0">
        <references count="1">
          <reference field="4" count="1">
            <x v="0"/>
          </reference>
        </references>
      </pivotArea>
    </format>
    <format dxfId="580">
      <pivotArea dataOnly="0" labelOnly="1" fieldPosition="0">
        <references count="1">
          <reference field="4" count="1">
            <x v="0"/>
          </reference>
        </references>
      </pivotArea>
    </format>
    <format dxfId="579">
      <pivotArea collapsedLevelsAreSubtotals="1" fieldPosition="0">
        <references count="1">
          <reference field="4" count="1">
            <x v="0"/>
          </reference>
        </references>
      </pivotArea>
    </format>
    <format dxfId="578">
      <pivotArea field="4" type="button" dataOnly="0" labelOnly="1" outline="0" axis="axisRow" fieldPosition="1"/>
    </format>
    <format dxfId="577">
      <pivotArea dataOnly="0" labelOnly="1" outline="0" axis="axisValues" fieldPosition="0"/>
    </format>
    <format dxfId="576">
      <pivotArea dataOnly="0" labelOnly="1" fieldPosition="0">
        <references count="1">
          <reference field="4" count="1">
            <x v="0"/>
          </reference>
        </references>
      </pivotArea>
    </format>
    <format dxfId="575">
      <pivotArea collapsedLevelsAreSubtotals="1" fieldPosition="0">
        <references count="1">
          <reference field="4" count="1">
            <x v="0"/>
          </reference>
        </references>
      </pivotArea>
    </format>
    <format dxfId="574">
      <pivotArea field="4" type="button" dataOnly="0" labelOnly="1" outline="0" axis="axisRow" fieldPosition="1"/>
    </format>
    <format dxfId="573">
      <pivotArea dataOnly="0" labelOnly="1" outline="0" axis="axisValues" fieldPosition="0"/>
    </format>
    <format dxfId="572">
      <pivotArea dataOnly="0" labelOnly="1" fieldPosition="0">
        <references count="1">
          <reference field="4" count="1">
            <x v="0"/>
          </reference>
        </references>
      </pivotArea>
    </format>
    <format dxfId="571">
      <pivotArea collapsedLevelsAreSubtotals="1" fieldPosition="0">
        <references count="1">
          <reference field="4" count="1">
            <x v="1"/>
          </reference>
        </references>
      </pivotArea>
    </format>
    <format dxfId="570">
      <pivotArea dataOnly="0" labelOnly="1" fieldPosition="0">
        <references count="1">
          <reference field="4" count="1">
            <x v="1"/>
          </reference>
        </references>
      </pivotArea>
    </format>
    <format dxfId="569">
      <pivotArea collapsedLevelsAreSubtotals="1" fieldPosition="0">
        <references count="1">
          <reference field="4" count="1">
            <x v="1"/>
          </reference>
        </references>
      </pivotArea>
    </format>
    <format dxfId="568">
      <pivotArea dataOnly="0" labelOnly="1" fieldPosition="0">
        <references count="1">
          <reference field="4" count="1">
            <x v="1"/>
          </reference>
        </references>
      </pivotArea>
    </format>
    <format dxfId="567">
      <pivotArea grandRow="1" outline="0" collapsedLevelsAreSubtotals="1" fieldPosition="0"/>
    </format>
    <format dxfId="566">
      <pivotArea dataOnly="0" labelOnly="1" grandRow="1" outline="0" fieldPosition="0"/>
    </format>
    <format dxfId="565">
      <pivotArea grandRow="1" outline="0" collapsedLevelsAreSubtotals="1" fieldPosition="0"/>
    </format>
    <format dxfId="564">
      <pivotArea dataOnly="0" labelOnly="1" grandRow="1" outline="0" fieldPosition="0"/>
    </format>
    <format dxfId="563">
      <pivotArea outline="0" collapsedLevelsAreSubtotals="1" fieldPosition="0"/>
    </format>
    <format dxfId="562">
      <pivotArea field="1" type="button" dataOnly="0" labelOnly="1" outline="0" axis="axisPage" fieldPosition="0"/>
    </format>
    <format dxfId="561">
      <pivotArea field="1" type="button" dataOnly="0" labelOnly="1" outline="0" axis="axisPage" fieldPosition="0"/>
    </format>
    <format dxfId="560">
      <pivotArea type="all" dataOnly="0" outline="0" fieldPosition="0"/>
    </format>
    <format dxfId="559">
      <pivotArea field="1" type="button" dataOnly="0" labelOnly="1" outline="0" axis="axisPage" fieldPosition="0"/>
    </format>
    <format dxfId="558">
      <pivotArea field="1" type="button" dataOnly="0" labelOnly="1" outline="0" axis="axisPage" fieldPosition="0"/>
    </format>
    <format dxfId="557">
      <pivotArea field="1" type="button" dataOnly="0" labelOnly="1" outline="0" axis="axisPage" fieldPosition="0"/>
    </format>
    <format dxfId="556">
      <pivotArea field="1" type="button" dataOnly="0" labelOnly="1" outline="0" axis="axisPage" fieldPosition="0"/>
    </format>
    <format dxfId="555">
      <pivotArea field="1" type="button" dataOnly="0" labelOnly="1" outline="0" axis="axisPage" fieldPosition="0"/>
    </format>
    <format dxfId="554">
      <pivotArea collapsedLevelsAreSubtotals="1" fieldPosition="0">
        <references count="1">
          <reference field="2" count="1">
            <x v="0"/>
          </reference>
        </references>
      </pivotArea>
    </format>
    <format dxfId="553">
      <pivotArea dataOnly="0" labelOnly="1" fieldPosition="0">
        <references count="1">
          <reference field="2" count="1">
            <x v="0"/>
          </reference>
        </references>
      </pivotArea>
    </format>
    <format dxfId="552">
      <pivotArea collapsedLevelsAreSubtotals="1" fieldPosition="0">
        <references count="1">
          <reference field="2" count="1">
            <x v="0"/>
          </reference>
        </references>
      </pivotArea>
    </format>
    <format dxfId="551">
      <pivotArea dataOnly="0" labelOnly="1" fieldPosition="0">
        <references count="1">
          <reference field="2" count="1">
            <x v="0"/>
          </reference>
        </references>
      </pivotArea>
    </format>
    <format dxfId="55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6">
      <pivotArea type="all" dataOnly="0" outline="0" fieldPosition="0"/>
    </format>
    <format dxfId="54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3">
      <pivotArea collapsedLevelsAreSubtotals="1" fieldPosition="0">
        <references count="1">
          <reference field="2" count="1">
            <x v="0"/>
          </reference>
        </references>
      </pivotArea>
    </format>
    <format dxfId="542">
      <pivotArea dataOnly="0" labelOnly="1" fieldPosition="0">
        <references count="1">
          <reference field="2" count="1">
            <x v="0"/>
          </reference>
        </references>
      </pivotArea>
    </format>
    <format dxfId="541">
      <pivotArea grandRow="1" outline="0" collapsedLevelsAreSubtotals="1" fieldPosition="0"/>
    </format>
    <format dxfId="54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539">
      <pivotArea dataOnly="0" labelOnly="1" fieldPosition="0">
        <references count="1">
          <reference field="4" count="0"/>
        </references>
      </pivotArea>
    </format>
    <format dxfId="538">
      <pivotArea dataOnly="0" labelOnly="1" fieldPosition="0">
        <references count="1">
          <reference field="4" count="0"/>
        </references>
      </pivotArea>
    </format>
    <format dxfId="537">
      <pivotArea field="4" type="button" dataOnly="0" labelOnly="1" outline="0" axis="axisRow" fieldPosition="1"/>
    </format>
    <format dxfId="536">
      <pivotArea field="4" type="button" dataOnly="0" labelOnly="1" outline="0" axis="axisRow" fieldPosition="1"/>
    </format>
    <format dxfId="535">
      <pivotArea field="1" type="button" dataOnly="0" labelOnly="1" outline="0" axis="axisPage" fieldPosition="0"/>
    </format>
    <format dxfId="534">
      <pivotArea collapsedLevelsAreSubtotals="1" fieldPosition="0">
        <references count="1">
          <reference field="4" count="1">
            <x v="0"/>
          </reference>
        </references>
      </pivotArea>
    </format>
    <format dxfId="533">
      <pivotArea dataOnly="0" labelOnly="1" fieldPosition="0">
        <references count="1">
          <reference field="4" count="1">
            <x v="0"/>
          </reference>
        </references>
      </pivotArea>
    </format>
    <format dxfId="532">
      <pivotArea collapsedLevelsAreSubtotals="1" fieldPosition="0">
        <references count="1">
          <reference field="4" count="1">
            <x v="0"/>
          </reference>
        </references>
      </pivotArea>
    </format>
    <format dxfId="531">
      <pivotArea dataOnly="0" labelOnly="1" fieldPosition="0">
        <references count="1">
          <reference field="4" count="1">
            <x v="0"/>
          </reference>
        </references>
      </pivotArea>
    </format>
    <format dxfId="530">
      <pivotArea collapsedLevelsAreSubtotals="1" fieldPosition="0">
        <references count="1">
          <reference field="4" count="1">
            <x v="0"/>
          </reference>
        </references>
      </pivotArea>
    </format>
    <format dxfId="529">
      <pivotArea field="4" type="button" dataOnly="0" labelOnly="1" outline="0" axis="axisRow" fieldPosition="1"/>
    </format>
    <format dxfId="528">
      <pivotArea dataOnly="0" labelOnly="1" outline="0" axis="axisValues" fieldPosition="0"/>
    </format>
    <format dxfId="527">
      <pivotArea dataOnly="0" labelOnly="1" fieldPosition="0">
        <references count="1">
          <reference field="4" count="1">
            <x v="0"/>
          </reference>
        </references>
      </pivotArea>
    </format>
    <format dxfId="526">
      <pivotArea collapsedLevelsAreSubtotals="1" fieldPosition="0">
        <references count="1">
          <reference field="4" count="1">
            <x v="0"/>
          </reference>
        </references>
      </pivotArea>
    </format>
    <format dxfId="525">
      <pivotArea field="4" type="button" dataOnly="0" labelOnly="1" outline="0" axis="axisRow" fieldPosition="1"/>
    </format>
    <format dxfId="524">
      <pivotArea dataOnly="0" labelOnly="1" outline="0" axis="axisValues" fieldPosition="0"/>
    </format>
    <format dxfId="523">
      <pivotArea dataOnly="0" labelOnly="1" fieldPosition="0">
        <references count="1">
          <reference field="4" count="1">
            <x v="0"/>
          </reference>
        </references>
      </pivotArea>
    </format>
    <format dxfId="522">
      <pivotArea collapsedLevelsAreSubtotals="1" fieldPosition="0">
        <references count="1">
          <reference field="4" count="1">
            <x v="1"/>
          </reference>
        </references>
      </pivotArea>
    </format>
    <format dxfId="521">
      <pivotArea dataOnly="0" labelOnly="1" fieldPosition="0">
        <references count="1">
          <reference field="4" count="1">
            <x v="1"/>
          </reference>
        </references>
      </pivotArea>
    </format>
    <format dxfId="520">
      <pivotArea collapsedLevelsAreSubtotals="1" fieldPosition="0">
        <references count="1">
          <reference field="4" count="1">
            <x v="1"/>
          </reference>
        </references>
      </pivotArea>
    </format>
    <format dxfId="519">
      <pivotArea dataOnly="0" labelOnly="1" fieldPosition="0">
        <references count="1">
          <reference field="4" count="1">
            <x v="1"/>
          </reference>
        </references>
      </pivotArea>
    </format>
    <format dxfId="518">
      <pivotArea grandRow="1" outline="0" collapsedLevelsAreSubtotals="1" fieldPosition="0"/>
    </format>
    <format dxfId="517">
      <pivotArea dataOnly="0" labelOnly="1" grandRow="1" outline="0" fieldPosition="0"/>
    </format>
    <format dxfId="516">
      <pivotArea grandRow="1" outline="0" collapsedLevelsAreSubtotals="1" fieldPosition="0"/>
    </format>
    <format dxfId="515">
      <pivotArea dataOnly="0" labelOnly="1" grandRow="1" outline="0" fieldPosition="0"/>
    </format>
    <format dxfId="514">
      <pivotArea outline="0" collapsedLevelsAreSubtotals="1" fieldPosition="0"/>
    </format>
    <format dxfId="513">
      <pivotArea field="1" type="button" dataOnly="0" labelOnly="1" outline="0" axis="axisPage" fieldPosition="0"/>
    </format>
    <format dxfId="512">
      <pivotArea field="1" type="button" dataOnly="0" labelOnly="1" outline="0" axis="axisPage" fieldPosition="0"/>
    </format>
    <format dxfId="511">
      <pivotArea type="all" dataOnly="0" outline="0" fieldPosition="0"/>
    </format>
    <format dxfId="510">
      <pivotArea field="1" type="button" dataOnly="0" labelOnly="1" outline="0" axis="axisPage" fieldPosition="0"/>
    </format>
    <format dxfId="509">
      <pivotArea field="1" type="button" dataOnly="0" labelOnly="1" outline="0" axis="axisPage" fieldPosition="0"/>
    </format>
    <format dxfId="508">
      <pivotArea field="1" type="button" dataOnly="0" labelOnly="1" outline="0" axis="axisPage" fieldPosition="0"/>
    </format>
    <format dxfId="507">
      <pivotArea field="1" type="button" dataOnly="0" labelOnly="1" outline="0" axis="axisPage" fieldPosition="0"/>
    </format>
    <format dxfId="506">
      <pivotArea field="1" type="button" dataOnly="0" labelOnly="1" outline="0" axis="axisPage" fieldPosition="0"/>
    </format>
    <format dxfId="505">
      <pivotArea collapsedLevelsAreSubtotals="1" fieldPosition="0">
        <references count="1">
          <reference field="2" count="1">
            <x v="0"/>
          </reference>
        </references>
      </pivotArea>
    </format>
    <format dxfId="504">
      <pivotArea dataOnly="0" labelOnly="1" fieldPosition="0">
        <references count="1">
          <reference field="2" count="1">
            <x v="0"/>
          </reference>
        </references>
      </pivotArea>
    </format>
    <format dxfId="503">
      <pivotArea collapsedLevelsAreSubtotals="1" fieldPosition="0">
        <references count="1">
          <reference field="2" count="1">
            <x v="0"/>
          </reference>
        </references>
      </pivotArea>
    </format>
    <format dxfId="502">
      <pivotArea dataOnly="0" labelOnly="1" fieldPosition="0">
        <references count="1">
          <reference field="2" count="1">
            <x v="0"/>
          </reference>
        </references>
      </pivotArea>
    </format>
    <format dxfId="50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0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7">
      <pivotArea type="all" dataOnly="0" outline="0" fieldPosition="0"/>
    </format>
    <format dxfId="49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4">
      <pivotArea collapsedLevelsAreSubtotals="1" fieldPosition="0">
        <references count="1">
          <reference field="2" count="1">
            <x v="0"/>
          </reference>
        </references>
      </pivotArea>
    </format>
    <format dxfId="493">
      <pivotArea dataOnly="0" labelOnly="1" fieldPosition="0">
        <references count="1">
          <reference field="2" count="1">
            <x v="0"/>
          </reference>
        </references>
      </pivotArea>
    </format>
    <format dxfId="492">
      <pivotArea grandRow="1" outline="0" collapsedLevelsAreSubtotals="1" fieldPosition="0"/>
    </format>
    <format dxfId="4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90">
      <pivotArea dataOnly="0" labelOnly="1" fieldPosition="0">
        <references count="1">
          <reference field="4" count="0"/>
        </references>
      </pivotArea>
    </format>
    <format dxfId="489">
      <pivotArea dataOnly="0" labelOnly="1" fieldPosition="0">
        <references count="1">
          <reference field="4" count="0"/>
        </references>
      </pivotArea>
    </format>
    <format dxfId="488">
      <pivotArea field="4" type="button" dataOnly="0" labelOnly="1" outline="0" axis="axisRow" fieldPosition="1"/>
    </format>
    <format dxfId="487">
      <pivotArea field="4" type="button" dataOnly="0" labelOnly="1" outline="0" axis="axisRow" fieldPosition="1"/>
    </format>
    <format dxfId="486">
      <pivotArea field="1" type="button" dataOnly="0" labelOnly="1" outline="0" axis="axisPage" fieldPosition="0"/>
    </format>
    <format dxfId="485">
      <pivotArea collapsedLevelsAreSubtotals="1" fieldPosition="0">
        <references count="1">
          <reference field="4" count="1">
            <x v="0"/>
          </reference>
        </references>
      </pivotArea>
    </format>
    <format dxfId="484">
      <pivotArea dataOnly="0" labelOnly="1" fieldPosition="0">
        <references count="1">
          <reference field="4" count="1">
            <x v="0"/>
          </reference>
        </references>
      </pivotArea>
    </format>
    <format dxfId="483">
      <pivotArea collapsedLevelsAreSubtotals="1" fieldPosition="0">
        <references count="1">
          <reference field="4" count="1">
            <x v="0"/>
          </reference>
        </references>
      </pivotArea>
    </format>
    <format dxfId="482">
      <pivotArea dataOnly="0" labelOnly="1" fieldPosition="0">
        <references count="1">
          <reference field="4" count="1">
            <x v="0"/>
          </reference>
        </references>
      </pivotArea>
    </format>
    <format dxfId="481">
      <pivotArea collapsedLevelsAreSubtotals="1" fieldPosition="0">
        <references count="1">
          <reference field="4" count="1">
            <x v="0"/>
          </reference>
        </references>
      </pivotArea>
    </format>
    <format dxfId="480">
      <pivotArea field="4" type="button" dataOnly="0" labelOnly="1" outline="0" axis="axisRow" fieldPosition="1"/>
    </format>
    <format dxfId="479">
      <pivotArea dataOnly="0" labelOnly="1" outline="0" axis="axisValues" fieldPosition="0"/>
    </format>
    <format dxfId="478">
      <pivotArea dataOnly="0" labelOnly="1" fieldPosition="0">
        <references count="1">
          <reference field="4" count="1">
            <x v="0"/>
          </reference>
        </references>
      </pivotArea>
    </format>
    <format dxfId="477">
      <pivotArea collapsedLevelsAreSubtotals="1" fieldPosition="0">
        <references count="1">
          <reference field="4" count="1">
            <x v="0"/>
          </reference>
        </references>
      </pivotArea>
    </format>
    <format dxfId="476">
      <pivotArea field="4" type="button" dataOnly="0" labelOnly="1" outline="0" axis="axisRow" fieldPosition="1"/>
    </format>
    <format dxfId="475">
      <pivotArea dataOnly="0" labelOnly="1" outline="0" axis="axisValues" fieldPosition="0"/>
    </format>
    <format dxfId="474">
      <pivotArea dataOnly="0" labelOnly="1" fieldPosition="0">
        <references count="1">
          <reference field="4" count="1">
            <x v="0"/>
          </reference>
        </references>
      </pivotArea>
    </format>
    <format dxfId="473">
      <pivotArea collapsedLevelsAreSubtotals="1" fieldPosition="0">
        <references count="1">
          <reference field="4" count="1">
            <x v="1"/>
          </reference>
        </references>
      </pivotArea>
    </format>
    <format dxfId="472">
      <pivotArea dataOnly="0" labelOnly="1" fieldPosition="0">
        <references count="1">
          <reference field="4" count="1">
            <x v="1"/>
          </reference>
        </references>
      </pivotArea>
    </format>
    <format dxfId="471">
      <pivotArea collapsedLevelsAreSubtotals="1" fieldPosition="0">
        <references count="1">
          <reference field="4" count="1">
            <x v="1"/>
          </reference>
        </references>
      </pivotArea>
    </format>
    <format dxfId="470">
      <pivotArea dataOnly="0" labelOnly="1" fieldPosition="0">
        <references count="1">
          <reference field="4" count="1">
            <x v="1"/>
          </reference>
        </references>
      </pivotArea>
    </format>
    <format dxfId="469">
      <pivotArea grandRow="1" outline="0" collapsedLevelsAreSubtotals="1" fieldPosition="0"/>
    </format>
    <format dxfId="468">
      <pivotArea dataOnly="0" labelOnly="1" grandRow="1" outline="0" fieldPosition="0"/>
    </format>
    <format dxfId="467">
      <pivotArea grandRow="1" outline="0" collapsedLevelsAreSubtotals="1" fieldPosition="0"/>
    </format>
    <format dxfId="466">
      <pivotArea dataOnly="0" labelOnly="1" grandRow="1" outline="0" fieldPosition="0"/>
    </format>
    <format dxfId="465">
      <pivotArea outline="0" collapsedLevelsAreSubtotals="1" fieldPosition="0"/>
    </format>
    <format dxfId="464">
      <pivotArea field="1" type="button" dataOnly="0" labelOnly="1" outline="0" axis="axisPage" fieldPosition="0"/>
    </format>
    <format dxfId="463">
      <pivotArea field="1" type="button" dataOnly="0" labelOnly="1" outline="0" axis="axisPage" fieldPosition="0"/>
    </format>
    <format dxfId="462">
      <pivotArea type="all" dataOnly="0" outline="0" fieldPosition="0"/>
    </format>
    <format dxfId="461">
      <pivotArea field="1" type="button" dataOnly="0" labelOnly="1" outline="0" axis="axisPage" fieldPosition="0"/>
    </format>
    <format dxfId="460">
      <pivotArea field="1" type="button" dataOnly="0" labelOnly="1" outline="0" axis="axisPage" fieldPosition="0"/>
    </format>
    <format dxfId="459">
      <pivotArea field="1" type="button" dataOnly="0" labelOnly="1" outline="0" axis="axisPage" fieldPosition="0"/>
    </format>
    <format dxfId="458">
      <pivotArea field="1" type="button" dataOnly="0" labelOnly="1" outline="0" axis="axisPage" fieldPosition="0"/>
    </format>
    <format dxfId="457">
      <pivotArea field="1" type="button" dataOnly="0" labelOnly="1" outline="0" axis="axisPage" fieldPosition="0"/>
    </format>
    <format dxfId="456">
      <pivotArea collapsedLevelsAreSubtotals="1" fieldPosition="0">
        <references count="1">
          <reference field="2" count="1">
            <x v="0"/>
          </reference>
        </references>
      </pivotArea>
    </format>
    <format dxfId="455">
      <pivotArea dataOnly="0" labelOnly="1" fieldPosition="0">
        <references count="1">
          <reference field="2" count="1">
            <x v="0"/>
          </reference>
        </references>
      </pivotArea>
    </format>
    <format dxfId="454">
      <pivotArea collapsedLevelsAreSubtotals="1" fieldPosition="0">
        <references count="1">
          <reference field="2" count="1">
            <x v="0"/>
          </reference>
        </references>
      </pivotArea>
    </format>
    <format dxfId="453">
      <pivotArea dataOnly="0" labelOnly="1" fieldPosition="0">
        <references count="1">
          <reference field="2" count="1">
            <x v="0"/>
          </reference>
        </references>
      </pivotArea>
    </format>
    <format dxfId="45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8">
      <pivotArea type="all" dataOnly="0" outline="0" fieldPosition="0"/>
    </format>
    <format dxfId="4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5">
      <pivotArea collapsedLevelsAreSubtotals="1" fieldPosition="0">
        <references count="1">
          <reference field="2" count="1">
            <x v="0"/>
          </reference>
        </references>
      </pivotArea>
    </format>
    <format dxfId="444">
      <pivotArea dataOnly="0" labelOnly="1" fieldPosition="0">
        <references count="1">
          <reference field="2" count="1">
            <x v="0"/>
          </reference>
        </references>
      </pivotArea>
    </format>
    <format dxfId="443">
      <pivotArea grandRow="1" outline="0" collapsedLevelsAreSubtotals="1" fieldPosition="0"/>
    </format>
    <format dxfId="4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41">
      <pivotArea dataOnly="0" labelOnly="1" fieldPosition="0">
        <references count="1">
          <reference field="4" count="0"/>
        </references>
      </pivotArea>
    </format>
    <format dxfId="440">
      <pivotArea dataOnly="0" labelOnly="1" fieldPosition="0">
        <references count="1">
          <reference field="4" count="0"/>
        </references>
      </pivotArea>
    </format>
    <format dxfId="439">
      <pivotArea field="4" type="button" dataOnly="0" labelOnly="1" outline="0" axis="axisRow" fieldPosition="1"/>
    </format>
    <format dxfId="438">
      <pivotArea field="4" type="button" dataOnly="0" labelOnly="1" outline="0" axis="axisRow" fieldPosition="1"/>
    </format>
    <format dxfId="437">
      <pivotArea field="1" type="button" dataOnly="0" labelOnly="1" outline="0" axis="axisPage" fieldPosition="0"/>
    </format>
    <format dxfId="436">
      <pivotArea collapsedLevelsAreSubtotals="1" fieldPosition="0">
        <references count="1">
          <reference field="4" count="1">
            <x v="0"/>
          </reference>
        </references>
      </pivotArea>
    </format>
    <format dxfId="435">
      <pivotArea dataOnly="0" labelOnly="1" fieldPosition="0">
        <references count="1">
          <reference field="4" count="1">
            <x v="0"/>
          </reference>
        </references>
      </pivotArea>
    </format>
    <format dxfId="434">
      <pivotArea collapsedLevelsAreSubtotals="1" fieldPosition="0">
        <references count="1">
          <reference field="4" count="1">
            <x v="0"/>
          </reference>
        </references>
      </pivotArea>
    </format>
    <format dxfId="433">
      <pivotArea dataOnly="0" labelOnly="1" fieldPosition="0">
        <references count="1">
          <reference field="4" count="1">
            <x v="0"/>
          </reference>
        </references>
      </pivotArea>
    </format>
    <format dxfId="432">
      <pivotArea collapsedLevelsAreSubtotals="1" fieldPosition="0">
        <references count="1">
          <reference field="4" count="1">
            <x v="0"/>
          </reference>
        </references>
      </pivotArea>
    </format>
    <format dxfId="431">
      <pivotArea field="4" type="button" dataOnly="0" labelOnly="1" outline="0" axis="axisRow" fieldPosition="1"/>
    </format>
    <format dxfId="430">
      <pivotArea dataOnly="0" labelOnly="1" outline="0" axis="axisValues" fieldPosition="0"/>
    </format>
    <format dxfId="429">
      <pivotArea dataOnly="0" labelOnly="1" fieldPosition="0">
        <references count="1">
          <reference field="4" count="1">
            <x v="0"/>
          </reference>
        </references>
      </pivotArea>
    </format>
    <format dxfId="428">
      <pivotArea collapsedLevelsAreSubtotals="1" fieldPosition="0">
        <references count="1">
          <reference field="4" count="1">
            <x v="0"/>
          </reference>
        </references>
      </pivotArea>
    </format>
    <format dxfId="427">
      <pivotArea field="4" type="button" dataOnly="0" labelOnly="1" outline="0" axis="axisRow" fieldPosition="1"/>
    </format>
    <format dxfId="426">
      <pivotArea dataOnly="0" labelOnly="1" outline="0" axis="axisValues" fieldPosition="0"/>
    </format>
    <format dxfId="425">
      <pivotArea dataOnly="0" labelOnly="1" fieldPosition="0">
        <references count="1">
          <reference field="4" count="1">
            <x v="0"/>
          </reference>
        </references>
      </pivotArea>
    </format>
    <format dxfId="424">
      <pivotArea collapsedLevelsAreSubtotals="1" fieldPosition="0">
        <references count="1">
          <reference field="4" count="1">
            <x v="1"/>
          </reference>
        </references>
      </pivotArea>
    </format>
    <format dxfId="423">
      <pivotArea dataOnly="0" labelOnly="1" fieldPosition="0">
        <references count="1">
          <reference field="4" count="1">
            <x v="1"/>
          </reference>
        </references>
      </pivotArea>
    </format>
    <format dxfId="422">
      <pivotArea collapsedLevelsAreSubtotals="1" fieldPosition="0">
        <references count="1">
          <reference field="4" count="1">
            <x v="1"/>
          </reference>
        </references>
      </pivotArea>
    </format>
    <format dxfId="421">
      <pivotArea dataOnly="0" labelOnly="1" fieldPosition="0">
        <references count="1">
          <reference field="4" count="1">
            <x v="1"/>
          </reference>
        </references>
      </pivotArea>
    </format>
    <format dxfId="420">
      <pivotArea grandRow="1" outline="0" collapsedLevelsAreSubtotals="1" fieldPosition="0"/>
    </format>
    <format dxfId="419">
      <pivotArea dataOnly="0" labelOnly="1" grandRow="1" outline="0" fieldPosition="0"/>
    </format>
    <format dxfId="418">
      <pivotArea grandRow="1" outline="0" collapsedLevelsAreSubtotals="1" fieldPosition="0"/>
    </format>
    <format dxfId="417">
      <pivotArea dataOnly="0" labelOnly="1" grandRow="1" outline="0" fieldPosition="0"/>
    </format>
    <format dxfId="416">
      <pivotArea outline="0" collapsedLevelsAreSubtotals="1" fieldPosition="0"/>
    </format>
    <format dxfId="415">
      <pivotArea field="1" type="button" dataOnly="0" labelOnly="1" outline="0" axis="axisPage" fieldPosition="0"/>
    </format>
    <format dxfId="414">
      <pivotArea field="1" type="button" dataOnly="0" labelOnly="1" outline="0" axis="axisPage" fieldPosition="0"/>
    </format>
    <format dxfId="413">
      <pivotArea type="all" dataOnly="0" outline="0" fieldPosition="0"/>
    </format>
    <format dxfId="412">
      <pivotArea field="1" type="button" dataOnly="0" labelOnly="1" outline="0" axis="axisPage" fieldPosition="0"/>
    </format>
    <format dxfId="411">
      <pivotArea field="1" type="button" dataOnly="0" labelOnly="1" outline="0" axis="axisPage" fieldPosition="0"/>
    </format>
    <format dxfId="410">
      <pivotArea field="1" type="button" dataOnly="0" labelOnly="1" outline="0" axis="axisPage" fieldPosition="0"/>
    </format>
    <format dxfId="409">
      <pivotArea field="1" type="button" dataOnly="0" labelOnly="1" outline="0" axis="axisPage" fieldPosition="0"/>
    </format>
    <format dxfId="408">
      <pivotArea field="1" type="button" dataOnly="0" labelOnly="1" outline="0" axis="axisPage" fieldPosition="0"/>
    </format>
    <format dxfId="407">
      <pivotArea collapsedLevelsAreSubtotals="1" fieldPosition="0">
        <references count="1">
          <reference field="2" count="1">
            <x v="0"/>
          </reference>
        </references>
      </pivotArea>
    </format>
    <format dxfId="406">
      <pivotArea dataOnly="0" labelOnly="1" fieldPosition="0">
        <references count="1">
          <reference field="2" count="1">
            <x v="0"/>
          </reference>
        </references>
      </pivotArea>
    </format>
    <format dxfId="405">
      <pivotArea collapsedLevelsAreSubtotals="1" fieldPosition="0">
        <references count="1">
          <reference field="2" count="1">
            <x v="0"/>
          </reference>
        </references>
      </pivotArea>
    </format>
    <format dxfId="404">
      <pivotArea dataOnly="0" labelOnly="1" fieldPosition="0">
        <references count="1">
          <reference field="2" count="1">
            <x v="0"/>
          </reference>
        </references>
      </pivotArea>
    </format>
    <format dxfId="40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9">
      <pivotArea type="all" dataOnly="0" outline="0" fieldPosition="0"/>
    </format>
    <format dxfId="39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6">
      <pivotArea collapsedLevelsAreSubtotals="1" fieldPosition="0">
        <references count="1">
          <reference field="2" count="1">
            <x v="0"/>
          </reference>
        </references>
      </pivotArea>
    </format>
    <format dxfId="395">
      <pivotArea dataOnly="0" labelOnly="1" fieldPosition="0">
        <references count="1">
          <reference field="2" count="1">
            <x v="0"/>
          </reference>
        </references>
      </pivotArea>
    </format>
    <format dxfId="394">
      <pivotArea grandRow="1" outline="0" collapsedLevelsAreSubtotals="1" fieldPosition="0"/>
    </format>
    <format dxfId="3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392">
      <pivotArea dataOnly="0" labelOnly="1" fieldPosition="0">
        <references count="1">
          <reference field="4" count="0"/>
        </references>
      </pivotArea>
    </format>
    <format dxfId="391">
      <pivotArea dataOnly="0" labelOnly="1" fieldPosition="0">
        <references count="1">
          <reference field="4" count="0"/>
        </references>
      </pivotArea>
    </format>
    <format dxfId="390">
      <pivotArea field="4" type="button" dataOnly="0" labelOnly="1" outline="0" axis="axisRow" fieldPosition="1"/>
    </format>
    <format dxfId="389">
      <pivotArea field="4" type="button" dataOnly="0" labelOnly="1" outline="0" axis="axisRow" fieldPosition="1"/>
    </format>
    <format dxfId="388">
      <pivotArea field="1" type="button" dataOnly="0" labelOnly="1" outline="0" axis="axisPage" fieldPosition="0"/>
    </format>
    <format dxfId="387">
      <pivotArea collapsedLevelsAreSubtotals="1" fieldPosition="0">
        <references count="1">
          <reference field="4" count="1">
            <x v="0"/>
          </reference>
        </references>
      </pivotArea>
    </format>
    <format dxfId="386">
      <pivotArea dataOnly="0" labelOnly="1" fieldPosition="0">
        <references count="1">
          <reference field="4" count="1">
            <x v="0"/>
          </reference>
        </references>
      </pivotArea>
    </format>
    <format dxfId="385">
      <pivotArea collapsedLevelsAreSubtotals="1" fieldPosition="0">
        <references count="1">
          <reference field="4" count="1">
            <x v="0"/>
          </reference>
        </references>
      </pivotArea>
    </format>
    <format dxfId="384">
      <pivotArea dataOnly="0" labelOnly="1" fieldPosition="0">
        <references count="1">
          <reference field="4" count="1">
            <x v="0"/>
          </reference>
        </references>
      </pivotArea>
    </format>
    <format dxfId="383">
      <pivotArea collapsedLevelsAreSubtotals="1" fieldPosition="0">
        <references count="1">
          <reference field="4" count="1">
            <x v="0"/>
          </reference>
        </references>
      </pivotArea>
    </format>
    <format dxfId="382">
      <pivotArea field="4" type="button" dataOnly="0" labelOnly="1" outline="0" axis="axisRow" fieldPosition="1"/>
    </format>
    <format dxfId="381">
      <pivotArea dataOnly="0" labelOnly="1" outline="0" axis="axisValues" fieldPosition="0"/>
    </format>
    <format dxfId="380">
      <pivotArea dataOnly="0" labelOnly="1" fieldPosition="0">
        <references count="1">
          <reference field="4" count="1">
            <x v="0"/>
          </reference>
        </references>
      </pivotArea>
    </format>
    <format dxfId="379">
      <pivotArea collapsedLevelsAreSubtotals="1" fieldPosition="0">
        <references count="1">
          <reference field="4" count="1">
            <x v="0"/>
          </reference>
        </references>
      </pivotArea>
    </format>
    <format dxfId="378">
      <pivotArea field="4" type="button" dataOnly="0" labelOnly="1" outline="0" axis="axisRow" fieldPosition="1"/>
    </format>
    <format dxfId="377">
      <pivotArea dataOnly="0" labelOnly="1" outline="0" axis="axisValues" fieldPosition="0"/>
    </format>
    <format dxfId="376">
      <pivotArea dataOnly="0" labelOnly="1" fieldPosition="0">
        <references count="1">
          <reference field="4" count="1">
            <x v="0"/>
          </reference>
        </references>
      </pivotArea>
    </format>
    <format dxfId="375">
      <pivotArea collapsedLevelsAreSubtotals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1"/>
          </reference>
        </references>
      </pivotArea>
    </format>
    <format dxfId="373">
      <pivotArea collapsedLevelsAreSubtotals="1" fieldPosition="0">
        <references count="1">
          <reference field="4" count="1">
            <x v="1"/>
          </reference>
        </references>
      </pivotArea>
    </format>
    <format dxfId="372">
      <pivotArea dataOnly="0" labelOnly="1" fieldPosition="0">
        <references count="1">
          <reference field="4" count="1">
            <x v="1"/>
          </reference>
        </references>
      </pivotArea>
    </format>
    <format dxfId="371">
      <pivotArea grandRow="1" outline="0" collapsedLevelsAreSubtotals="1" fieldPosition="0"/>
    </format>
    <format dxfId="370">
      <pivotArea dataOnly="0" labelOnly="1" grandRow="1" outline="0" fieldPosition="0"/>
    </format>
    <format dxfId="369">
      <pivotArea grandRow="1" outline="0" collapsedLevelsAreSubtotals="1" fieldPosition="0"/>
    </format>
    <format dxfId="368">
      <pivotArea dataOnly="0" labelOnly="1" grandRow="1" outline="0" fieldPosition="0"/>
    </format>
    <format dxfId="367">
      <pivotArea outline="0" collapsedLevelsAreSubtotals="1" fieldPosition="0"/>
    </format>
    <format dxfId="366">
      <pivotArea field="1" type="button" dataOnly="0" labelOnly="1" outline="0" axis="axisPage" fieldPosition="0"/>
    </format>
    <format dxfId="365">
      <pivotArea field="1" type="button" dataOnly="0" labelOnly="1" outline="0" axis="axisPage" fieldPosition="0"/>
    </format>
    <format dxfId="364">
      <pivotArea type="all" dataOnly="0" outline="0" fieldPosition="0"/>
    </format>
    <format dxfId="363">
      <pivotArea field="1" type="button" dataOnly="0" labelOnly="1" outline="0" axis="axisPage" fieldPosition="0"/>
    </format>
    <format dxfId="362">
      <pivotArea field="1" type="button" dataOnly="0" labelOnly="1" outline="0" axis="axisPage" fieldPosition="0"/>
    </format>
    <format dxfId="361">
      <pivotArea field="1" type="button" dataOnly="0" labelOnly="1" outline="0" axis="axisPage" fieldPosition="0"/>
    </format>
    <format dxfId="360">
      <pivotArea field="1" type="button" dataOnly="0" labelOnly="1" outline="0" axis="axisPage" fieldPosition="0"/>
    </format>
    <format dxfId="359">
      <pivotArea field="1" type="button" dataOnly="0" labelOnly="1" outline="0" axis="axisPage" fieldPosition="0"/>
    </format>
    <format dxfId="358">
      <pivotArea collapsedLevelsAreSubtotals="1" fieldPosition="0">
        <references count="1">
          <reference field="2" count="1">
            <x v="0"/>
          </reference>
        </references>
      </pivotArea>
    </format>
    <format dxfId="357">
      <pivotArea dataOnly="0" labelOnly="1" fieldPosition="0">
        <references count="1">
          <reference field="2" count="1">
            <x v="0"/>
          </reference>
        </references>
      </pivotArea>
    </format>
    <format dxfId="356">
      <pivotArea collapsedLevelsAreSubtotals="1" fieldPosition="0">
        <references count="1">
          <reference field="2" count="1">
            <x v="0"/>
          </reference>
        </references>
      </pivotArea>
    </format>
    <format dxfId="355">
      <pivotArea dataOnly="0" labelOnly="1" fieldPosition="0">
        <references count="1">
          <reference field="2" count="1">
            <x v="0"/>
          </reference>
        </references>
      </pivotArea>
    </format>
    <format dxfId="35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0">
      <pivotArea type="all" dataOnly="0" outline="0" fieldPosition="0"/>
    </format>
    <format dxfId="3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7">
      <pivotArea collapsedLevelsAreSubtotals="1" fieldPosition="0">
        <references count="1">
          <reference field="2" count="1">
            <x v="0"/>
          </reference>
        </references>
      </pivotArea>
    </format>
    <format dxfId="346">
      <pivotArea dataOnly="0" labelOnly="1" fieldPosition="0">
        <references count="1">
          <reference field="2" count="1">
            <x v="0"/>
          </reference>
        </references>
      </pivotArea>
    </format>
    <format dxfId="345">
      <pivotArea grandRow="1" outline="0" collapsedLevelsAreSubtotals="1" fieldPosition="0"/>
    </format>
    <format dxfId="3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343">
      <pivotArea dataOnly="0" labelOnly="1" fieldPosition="0">
        <references count="1">
          <reference field="4" count="0"/>
        </references>
      </pivotArea>
    </format>
    <format dxfId="342">
      <pivotArea dataOnly="0" labelOnly="1" fieldPosition="0">
        <references count="1">
          <reference field="4" count="0"/>
        </references>
      </pivotArea>
    </format>
    <format dxfId="341">
      <pivotArea field="4" type="button" dataOnly="0" labelOnly="1" outline="0" axis="axisRow" fieldPosition="1"/>
    </format>
    <format dxfId="340">
      <pivotArea field="4" type="button" dataOnly="0" labelOnly="1" outline="0" axis="axisRow" fieldPosition="1"/>
    </format>
    <format dxfId="339">
      <pivotArea field="1" type="button" dataOnly="0" labelOnly="1" outline="0" axis="axisPage" fieldPosition="0"/>
    </format>
    <format dxfId="338">
      <pivotArea collapsedLevelsAreSubtotals="1" fieldPosition="0">
        <references count="1">
          <reference field="4" count="1">
            <x v="0"/>
          </reference>
        </references>
      </pivotArea>
    </format>
    <format dxfId="337">
      <pivotArea dataOnly="0" labelOnly="1" fieldPosition="0">
        <references count="1">
          <reference field="4" count="1">
            <x v="0"/>
          </reference>
        </references>
      </pivotArea>
    </format>
    <format dxfId="336">
      <pivotArea collapsedLevelsAreSubtotals="1" fieldPosition="0">
        <references count="1">
          <reference field="4" count="1">
            <x v="0"/>
          </reference>
        </references>
      </pivotArea>
    </format>
    <format dxfId="335">
      <pivotArea dataOnly="0" labelOnly="1" fieldPosition="0">
        <references count="1">
          <reference field="4" count="1">
            <x v="0"/>
          </reference>
        </references>
      </pivotArea>
    </format>
    <format dxfId="334">
      <pivotArea collapsedLevelsAreSubtotals="1" fieldPosition="0">
        <references count="1">
          <reference field="4" count="1">
            <x v="0"/>
          </reference>
        </references>
      </pivotArea>
    </format>
    <format dxfId="333">
      <pivotArea field="4" type="button" dataOnly="0" labelOnly="1" outline="0" axis="axisRow" fieldPosition="1"/>
    </format>
    <format dxfId="332">
      <pivotArea dataOnly="0" labelOnly="1" outline="0" axis="axisValues" fieldPosition="0"/>
    </format>
    <format dxfId="331">
      <pivotArea dataOnly="0" labelOnly="1" fieldPosition="0">
        <references count="1">
          <reference field="4" count="1">
            <x v="0"/>
          </reference>
        </references>
      </pivotArea>
    </format>
    <format dxfId="330">
      <pivotArea collapsedLevelsAreSubtotals="1" fieldPosition="0">
        <references count="1">
          <reference field="4" count="1">
            <x v="0"/>
          </reference>
        </references>
      </pivotArea>
    </format>
    <format dxfId="329">
      <pivotArea field="4" type="button" dataOnly="0" labelOnly="1" outline="0" axis="axisRow" fieldPosition="1"/>
    </format>
    <format dxfId="328">
      <pivotArea dataOnly="0" labelOnly="1" outline="0" axis="axisValues" fieldPosition="0"/>
    </format>
    <format dxfId="327">
      <pivotArea dataOnly="0" labelOnly="1" fieldPosition="0">
        <references count="1">
          <reference field="4" count="1">
            <x v="0"/>
          </reference>
        </references>
      </pivotArea>
    </format>
    <format dxfId="326">
      <pivotArea collapsedLevelsAreSubtotals="1" fieldPosition="0">
        <references count="1">
          <reference field="4" count="1">
            <x v="1"/>
          </reference>
        </references>
      </pivotArea>
    </format>
    <format dxfId="325">
      <pivotArea dataOnly="0" labelOnly="1" fieldPosition="0">
        <references count="1">
          <reference field="4" count="1">
            <x v="1"/>
          </reference>
        </references>
      </pivotArea>
    </format>
    <format dxfId="324">
      <pivotArea collapsedLevelsAreSubtotals="1" fieldPosition="0">
        <references count="1">
          <reference field="4" count="1">
            <x v="1"/>
          </reference>
        </references>
      </pivotArea>
    </format>
    <format dxfId="323">
      <pivotArea dataOnly="0" labelOnly="1" fieldPosition="0">
        <references count="1">
          <reference field="4" count="1">
            <x v="1"/>
          </reference>
        </references>
      </pivotArea>
    </format>
    <format dxfId="322">
      <pivotArea grandRow="1" outline="0" collapsedLevelsAreSubtotals="1" fieldPosition="0"/>
    </format>
    <format dxfId="321">
      <pivotArea dataOnly="0" labelOnly="1" grandRow="1" outline="0" fieldPosition="0"/>
    </format>
    <format dxfId="320">
      <pivotArea grandRow="1" outline="0" collapsedLevelsAreSubtotals="1" fieldPosition="0"/>
    </format>
    <format dxfId="319">
      <pivotArea dataOnly="0" labelOnly="1" grandRow="1" outline="0" fieldPosition="0"/>
    </format>
    <format dxfId="318">
      <pivotArea outline="0" collapsedLevelsAreSubtotals="1" fieldPosition="0"/>
    </format>
    <format dxfId="317">
      <pivotArea field="1" type="button" dataOnly="0" labelOnly="1" outline="0" axis="axisPage" fieldPosition="0"/>
    </format>
    <format dxfId="316">
      <pivotArea field="1" type="button" dataOnly="0" labelOnly="1" outline="0" axis="axisPage" fieldPosition="0"/>
    </format>
    <format dxfId="315">
      <pivotArea type="all" dataOnly="0" outline="0" fieldPosition="0"/>
    </format>
    <format dxfId="314">
      <pivotArea field="1" type="button" dataOnly="0" labelOnly="1" outline="0" axis="axisPage" fieldPosition="0"/>
    </format>
    <format dxfId="313">
      <pivotArea field="1" type="button" dataOnly="0" labelOnly="1" outline="0" axis="axisPage" fieldPosition="0"/>
    </format>
    <format dxfId="312">
      <pivotArea field="1" type="button" dataOnly="0" labelOnly="1" outline="0" axis="axisPage" fieldPosition="0"/>
    </format>
    <format dxfId="311">
      <pivotArea field="1" type="button" dataOnly="0" labelOnly="1" outline="0" axis="axisPage" fieldPosition="0"/>
    </format>
    <format dxfId="310">
      <pivotArea field="1" type="button" dataOnly="0" labelOnly="1" outline="0" axis="axisPage" fieldPosition="0"/>
    </format>
    <format dxfId="309">
      <pivotArea collapsedLevelsAreSubtotals="1" fieldPosition="0">
        <references count="1">
          <reference field="2" count="1">
            <x v="0"/>
          </reference>
        </references>
      </pivotArea>
    </format>
    <format dxfId="308">
      <pivotArea dataOnly="0" labelOnly="1" fieldPosition="0">
        <references count="1">
          <reference field="2" count="1">
            <x v="0"/>
          </reference>
        </references>
      </pivotArea>
    </format>
    <format dxfId="307">
      <pivotArea collapsedLevelsAreSubtotals="1" fieldPosition="0">
        <references count="1">
          <reference field="2" count="1">
            <x v="0"/>
          </reference>
        </references>
      </pivotArea>
    </format>
    <format dxfId="306">
      <pivotArea dataOnly="0" labelOnly="1" fieldPosition="0">
        <references count="1">
          <reference field="2" count="1">
            <x v="0"/>
          </reference>
        </references>
      </pivotArea>
    </format>
    <format dxfId="30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1">
      <pivotArea type="all" dataOnly="0" outline="0" fieldPosition="0"/>
    </format>
    <format dxfId="3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8">
      <pivotArea collapsedLevelsAreSubtotals="1" fieldPosition="0">
        <references count="1">
          <reference field="2" count="1">
            <x v="0"/>
          </reference>
        </references>
      </pivotArea>
    </format>
    <format dxfId="297">
      <pivotArea dataOnly="0" labelOnly="1" fieldPosition="0">
        <references count="1">
          <reference field="2" count="1">
            <x v="0"/>
          </reference>
        </references>
      </pivotArea>
    </format>
    <format dxfId="296">
      <pivotArea grandRow="1" outline="0" collapsedLevelsAreSubtotals="1" fieldPosition="0"/>
    </format>
    <format dxfId="2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294">
      <pivotArea dataOnly="0" labelOnly="1" fieldPosition="0">
        <references count="1">
          <reference field="4" count="0"/>
        </references>
      </pivotArea>
    </format>
    <format dxfId="293">
      <pivotArea dataOnly="0" labelOnly="1" fieldPosition="0">
        <references count="1">
          <reference field="4" count="0"/>
        </references>
      </pivotArea>
    </format>
    <format dxfId="292">
      <pivotArea field="4" type="button" dataOnly="0" labelOnly="1" outline="0" axis="axisRow" fieldPosition="1"/>
    </format>
    <format dxfId="291">
      <pivotArea field="4" type="button" dataOnly="0" labelOnly="1" outline="0" axis="axisRow" fieldPosition="1"/>
    </format>
    <format dxfId="290">
      <pivotArea field="1" type="button" dataOnly="0" labelOnly="1" outline="0" axis="axisPage" fieldPosition="0"/>
    </format>
    <format dxfId="289">
      <pivotArea collapsedLevelsAreSubtotals="1" fieldPosition="0">
        <references count="1">
          <reference field="4" count="1">
            <x v="0"/>
          </reference>
        </references>
      </pivotArea>
    </format>
    <format dxfId="288">
      <pivotArea dataOnly="0" labelOnly="1" fieldPosition="0">
        <references count="1">
          <reference field="4" count="1">
            <x v="0"/>
          </reference>
        </references>
      </pivotArea>
    </format>
    <format dxfId="287">
      <pivotArea collapsedLevelsAreSubtotals="1" fieldPosition="0">
        <references count="1">
          <reference field="4" count="1">
            <x v="0"/>
          </reference>
        </references>
      </pivotArea>
    </format>
    <format dxfId="286">
      <pivotArea dataOnly="0" labelOnly="1" fieldPosition="0">
        <references count="1">
          <reference field="4" count="1">
            <x v="0"/>
          </reference>
        </references>
      </pivotArea>
    </format>
    <format dxfId="285">
      <pivotArea collapsedLevelsAreSubtotals="1" fieldPosition="0">
        <references count="1">
          <reference field="4" count="1">
            <x v="0"/>
          </reference>
        </references>
      </pivotArea>
    </format>
    <format dxfId="284">
      <pivotArea field="4" type="button" dataOnly="0" labelOnly="1" outline="0" axis="axisRow" fieldPosition="1"/>
    </format>
    <format dxfId="283">
      <pivotArea dataOnly="0" labelOnly="1" outline="0" axis="axisValues" fieldPosition="0"/>
    </format>
    <format dxfId="282">
      <pivotArea dataOnly="0" labelOnly="1" fieldPosition="0">
        <references count="1">
          <reference field="4" count="1">
            <x v="0"/>
          </reference>
        </references>
      </pivotArea>
    </format>
    <format dxfId="281">
      <pivotArea collapsedLevelsAreSubtotals="1" fieldPosition="0">
        <references count="1">
          <reference field="4" count="1">
            <x v="0"/>
          </reference>
        </references>
      </pivotArea>
    </format>
    <format dxfId="280">
      <pivotArea field="4" type="button" dataOnly="0" labelOnly="1" outline="0" axis="axisRow" fieldPosition="1"/>
    </format>
    <format dxfId="279">
      <pivotArea dataOnly="0" labelOnly="1" outline="0" axis="axisValues" fieldPosition="0"/>
    </format>
    <format dxfId="278">
      <pivotArea dataOnly="0" labelOnly="1" fieldPosition="0">
        <references count="1">
          <reference field="4" count="1">
            <x v="0"/>
          </reference>
        </references>
      </pivotArea>
    </format>
    <format dxfId="277">
      <pivotArea collapsedLevelsAreSubtotals="1" fieldPosition="0">
        <references count="1">
          <reference field="4" count="1">
            <x v="1"/>
          </reference>
        </references>
      </pivotArea>
    </format>
    <format dxfId="276">
      <pivotArea dataOnly="0" labelOnly="1" fieldPosition="0">
        <references count="1">
          <reference field="4" count="1">
            <x v="1"/>
          </reference>
        </references>
      </pivotArea>
    </format>
    <format dxfId="275">
      <pivotArea collapsedLevelsAreSubtotals="1" fieldPosition="0">
        <references count="1">
          <reference field="4" count="1">
            <x v="1"/>
          </reference>
        </references>
      </pivotArea>
    </format>
    <format dxfId="274">
      <pivotArea dataOnly="0" labelOnly="1" fieldPosition="0">
        <references count="1">
          <reference field="4" count="1">
            <x v="1"/>
          </reference>
        </references>
      </pivotArea>
    </format>
    <format dxfId="273">
      <pivotArea grandRow="1" outline="0" collapsedLevelsAreSubtotals="1" fieldPosition="0"/>
    </format>
    <format dxfId="272">
      <pivotArea dataOnly="0" labelOnly="1" grandRow="1" outline="0" fieldPosition="0"/>
    </format>
    <format dxfId="271">
      <pivotArea grandRow="1" outline="0" collapsedLevelsAreSubtotals="1" fieldPosition="0"/>
    </format>
    <format dxfId="270">
      <pivotArea dataOnly="0" labelOnly="1" grandRow="1" outline="0" fieldPosition="0"/>
    </format>
    <format dxfId="269">
      <pivotArea outline="0" collapsedLevelsAreSubtotals="1" fieldPosition="0"/>
    </format>
    <format dxfId="268">
      <pivotArea field="1" type="button" dataOnly="0" labelOnly="1" outline="0" axis="axisPage" fieldPosition="0"/>
    </format>
    <format dxfId="267">
      <pivotArea field="1" type="button" dataOnly="0" labelOnly="1" outline="0" axis="axisPage" fieldPosition="0"/>
    </format>
    <format dxfId="266">
      <pivotArea type="all" dataOnly="0" outline="0" fieldPosition="0"/>
    </format>
    <format dxfId="265">
      <pivotArea field="1" type="button" dataOnly="0" labelOnly="1" outline="0" axis="axisPage" fieldPosition="0"/>
    </format>
    <format dxfId="264">
      <pivotArea field="1" type="button" dataOnly="0" labelOnly="1" outline="0" axis="axisPage" fieldPosition="0"/>
    </format>
    <format dxfId="263">
      <pivotArea field="1" type="button" dataOnly="0" labelOnly="1" outline="0" axis="axisPage" fieldPosition="0"/>
    </format>
    <format dxfId="262">
      <pivotArea field="1" type="button" dataOnly="0" labelOnly="1" outline="0" axis="axisPage" fieldPosition="0"/>
    </format>
    <format dxfId="261">
      <pivotArea field="1" type="button" dataOnly="0" labelOnly="1" outline="0" axis="axisPage" fieldPosition="0"/>
    </format>
    <format dxfId="260">
      <pivotArea collapsedLevelsAreSubtotals="1" fieldPosition="0">
        <references count="1">
          <reference field="2" count="1">
            <x v="0"/>
          </reference>
        </references>
      </pivotArea>
    </format>
    <format dxfId="259">
      <pivotArea dataOnly="0" labelOnly="1" fieldPosition="0">
        <references count="1">
          <reference field="2" count="1">
            <x v="0"/>
          </reference>
        </references>
      </pivotArea>
    </format>
    <format dxfId="258">
      <pivotArea collapsedLevelsAreSubtotals="1" fieldPosition="0">
        <references count="1">
          <reference field="2" count="1">
            <x v="0"/>
          </reference>
        </references>
      </pivotArea>
    </format>
    <format dxfId="257">
      <pivotArea dataOnly="0" labelOnly="1" fieldPosition="0">
        <references count="1">
          <reference field="2" count="1">
            <x v="0"/>
          </reference>
        </references>
      </pivotArea>
    </format>
    <format dxfId="25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9">
      <pivotArea collapsedLevelsAreSubtotals="1" fieldPosition="0">
        <references count="1">
          <reference field="2" count="1">
            <x v="0"/>
          </reference>
        </references>
      </pivotArea>
    </format>
    <format dxfId="248">
      <pivotArea dataOnly="0" labelOnly="1" fieldPosition="0">
        <references count="1">
          <reference field="2" count="1">
            <x v="0"/>
          </reference>
        </references>
      </pivotArea>
    </format>
    <format dxfId="247">
      <pivotArea grandRow="1" outline="0" collapsedLevelsAreSubtotals="1" fieldPosition="0"/>
    </format>
    <format dxfId="2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50">
    <format dxfId="245">
      <pivotArea dataOnly="0" labelOnly="1" fieldPosition="0">
        <references count="1">
          <reference field="4" count="0"/>
        </references>
      </pivotArea>
    </format>
    <format dxfId="244">
      <pivotArea dataOnly="0" labelOnly="1" fieldPosition="0">
        <references count="1">
          <reference field="4" count="0"/>
        </references>
      </pivotArea>
    </format>
    <format dxfId="243">
      <pivotArea field="4" type="button" dataOnly="0" labelOnly="1" outline="0" axis="axisRow" fieldPosition="1"/>
    </format>
    <format dxfId="242">
      <pivotArea field="4" type="button" dataOnly="0" labelOnly="1" outline="0" axis="axisRow" fieldPosition="1"/>
    </format>
    <format dxfId="241">
      <pivotArea field="1" type="button" dataOnly="0" labelOnly="1" outline="0" axis="axisPage" fieldPosition="0"/>
    </format>
    <format dxfId="240">
      <pivotArea collapsedLevelsAreSubtotals="1" fieldPosition="0">
        <references count="1">
          <reference field="4" count="1">
            <x v="0"/>
          </reference>
        </references>
      </pivotArea>
    </format>
    <format dxfId="239">
      <pivotArea dataOnly="0" labelOnly="1" fieldPosition="0">
        <references count="1">
          <reference field="4" count="1">
            <x v="0"/>
          </reference>
        </references>
      </pivotArea>
    </format>
    <format dxfId="238">
      <pivotArea collapsedLevelsAreSubtotals="1" fieldPosition="0">
        <references count="1">
          <reference field="4" count="1">
            <x v="0"/>
          </reference>
        </references>
      </pivotArea>
    </format>
    <format dxfId="237">
      <pivotArea dataOnly="0" labelOnly="1" fieldPosition="0">
        <references count="1">
          <reference field="4" count="1">
            <x v="0"/>
          </reference>
        </references>
      </pivotArea>
    </format>
    <format dxfId="236">
      <pivotArea collapsedLevelsAreSubtotals="1" fieldPosition="0">
        <references count="1">
          <reference field="4" count="1">
            <x v="0"/>
          </reference>
        </references>
      </pivotArea>
    </format>
    <format dxfId="235">
      <pivotArea field="4" type="button" dataOnly="0" labelOnly="1" outline="0" axis="axisRow" fieldPosition="1"/>
    </format>
    <format dxfId="234">
      <pivotArea dataOnly="0" labelOnly="1" outline="0" axis="axisValues" fieldPosition="0"/>
    </format>
    <format dxfId="233">
      <pivotArea dataOnly="0" labelOnly="1" fieldPosition="0">
        <references count="1">
          <reference field="4" count="1">
            <x v="0"/>
          </reference>
        </references>
      </pivotArea>
    </format>
    <format dxfId="232">
      <pivotArea collapsedLevelsAreSubtotals="1" fieldPosition="0">
        <references count="1">
          <reference field="4" count="1">
            <x v="0"/>
          </reference>
        </references>
      </pivotArea>
    </format>
    <format dxfId="231">
      <pivotArea field="4" type="button" dataOnly="0" labelOnly="1" outline="0" axis="axisRow" fieldPosition="1"/>
    </format>
    <format dxfId="230">
      <pivotArea dataOnly="0" labelOnly="1" outline="0" axis="axisValues" fieldPosition="0"/>
    </format>
    <format dxfId="229">
      <pivotArea dataOnly="0" labelOnly="1" fieldPosition="0">
        <references count="1">
          <reference field="4" count="1">
            <x v="0"/>
          </reference>
        </references>
      </pivotArea>
    </format>
    <format dxfId="228">
      <pivotArea collapsedLevelsAreSubtotals="1" fieldPosition="0">
        <references count="1">
          <reference field="4" count="1">
            <x v="1"/>
          </reference>
        </references>
      </pivotArea>
    </format>
    <format dxfId="227">
      <pivotArea dataOnly="0" labelOnly="1" fieldPosition="0">
        <references count="1">
          <reference field="4" count="1">
            <x v="1"/>
          </reference>
        </references>
      </pivotArea>
    </format>
    <format dxfId="226">
      <pivotArea collapsedLevelsAreSubtotals="1" fieldPosition="0">
        <references count="1">
          <reference field="4" count="1">
            <x v="1"/>
          </reference>
        </references>
      </pivotArea>
    </format>
    <format dxfId="225">
      <pivotArea dataOnly="0" labelOnly="1" fieldPosition="0">
        <references count="1">
          <reference field="4" count="1">
            <x v="1"/>
          </reference>
        </references>
      </pivotArea>
    </format>
    <format dxfId="224">
      <pivotArea grandRow="1" outline="0" collapsedLevelsAreSubtotals="1" fieldPosition="0"/>
    </format>
    <format dxfId="223">
      <pivotArea dataOnly="0" labelOnly="1" grandRow="1" outline="0" fieldPosition="0"/>
    </format>
    <format dxfId="222">
      <pivotArea grandRow="1" outline="0" collapsedLevelsAreSubtotals="1" fieldPosition="0"/>
    </format>
    <format dxfId="221">
      <pivotArea dataOnly="0" labelOnly="1" grandRow="1" outline="0" fieldPosition="0"/>
    </format>
    <format dxfId="220">
      <pivotArea outline="0" collapsedLevelsAreSubtotals="1" fieldPosition="0"/>
    </format>
    <format dxfId="219">
      <pivotArea field="1" type="button" dataOnly="0" labelOnly="1" outline="0" axis="axisPage" fieldPosition="0"/>
    </format>
    <format dxfId="218">
      <pivotArea field="1" type="button" dataOnly="0" labelOnly="1" outline="0" axis="axisPage" fieldPosition="0"/>
    </format>
    <format dxfId="217">
      <pivotArea type="all" dataOnly="0" outline="0" fieldPosition="0"/>
    </format>
    <format dxfId="216">
      <pivotArea field="1" type="button" dataOnly="0" labelOnly="1" outline="0" axis="axisPage" fieldPosition="0"/>
    </format>
    <format dxfId="215">
      <pivotArea field="1" type="button" dataOnly="0" labelOnly="1" outline="0" axis="axisPage" fieldPosition="0"/>
    </format>
    <format dxfId="214">
      <pivotArea field="1" type="button" dataOnly="0" labelOnly="1" outline="0" axis="axisPage" fieldPosition="0"/>
    </format>
    <format dxfId="213">
      <pivotArea field="1" type="button" dataOnly="0" labelOnly="1" outline="0" axis="axisPage" fieldPosition="0"/>
    </format>
    <format dxfId="212">
      <pivotArea field="1" type="button" dataOnly="0" labelOnly="1" outline="0" axis="axisPage" fieldPosition="0"/>
    </format>
    <format dxfId="211">
      <pivotArea collapsedLevelsAreSubtotals="1" fieldPosition="0">
        <references count="1">
          <reference field="2" count="1">
            <x v="0"/>
          </reference>
        </references>
      </pivotArea>
    </format>
    <format dxfId="210">
      <pivotArea dataOnly="0" labelOnly="1" fieldPosition="0">
        <references count="1">
          <reference field="2" count="1">
            <x v="0"/>
          </reference>
        </references>
      </pivotArea>
    </format>
    <format dxfId="209">
      <pivotArea collapsedLevelsAreSubtotals="1" fieldPosition="0">
        <references count="1">
          <reference field="2" count="1">
            <x v="0"/>
          </reference>
        </references>
      </pivotArea>
    </format>
    <format dxfId="208">
      <pivotArea dataOnly="0" labelOnly="1" fieldPosition="0">
        <references count="1">
          <reference field="2" count="1">
            <x v="0"/>
          </reference>
        </references>
      </pivotArea>
    </format>
    <format dxfId="20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3">
      <pivotArea type="all" dataOnly="0" outline="0" fieldPosition="0"/>
    </format>
    <format dxfId="2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collapsedLevelsAreSubtotals="1" fieldPosition="0">
        <references count="1">
          <reference field="2" count="1">
            <x v="0"/>
          </reference>
        </references>
      </pivotArea>
    </format>
    <format dxfId="199">
      <pivotArea dataOnly="0" labelOnly="1" fieldPosition="0">
        <references count="1">
          <reference field="2" count="1">
            <x v="0"/>
          </reference>
        </references>
      </pivotArea>
    </format>
    <format dxfId="198">
      <pivotArea grandRow="1" outline="0" collapsedLevelsAreSubtotals="1" fieldPosition="0"/>
    </format>
    <format dxfId="197">
      <pivotArea dataOnly="0" labelOnly="1" grandRow="1" outline="0" fieldPosition="0"/>
    </format>
    <format dxfId="196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95">
      <pivotArea dataOnly="0" labelOnly="1" fieldPosition="0">
        <references count="1">
          <reference field="4" count="0"/>
        </references>
      </pivotArea>
    </format>
    <format dxfId="194">
      <pivotArea dataOnly="0" labelOnly="1" fieldPosition="0">
        <references count="1">
          <reference field="4" count="0"/>
        </references>
      </pivotArea>
    </format>
    <format dxfId="193">
      <pivotArea field="4" type="button" dataOnly="0" labelOnly="1" outline="0" axis="axisRow" fieldPosition="1"/>
    </format>
    <format dxfId="192">
      <pivotArea field="4" type="button" dataOnly="0" labelOnly="1" outline="0" axis="axisRow" fieldPosition="1"/>
    </format>
    <format dxfId="191">
      <pivotArea field="1" type="button" dataOnly="0" labelOnly="1" outline="0" axis="axisPage" fieldPosition="0"/>
    </format>
    <format dxfId="190">
      <pivotArea collapsedLevelsAreSubtotals="1" fieldPosition="0">
        <references count="1">
          <reference field="4" count="1">
            <x v="0"/>
          </reference>
        </references>
      </pivotArea>
    </format>
    <format dxfId="189">
      <pivotArea dataOnly="0" labelOnly="1" fieldPosition="0">
        <references count="1">
          <reference field="4" count="1">
            <x v="0"/>
          </reference>
        </references>
      </pivotArea>
    </format>
    <format dxfId="188">
      <pivotArea collapsedLevelsAreSubtotals="1" fieldPosition="0">
        <references count="1">
          <reference field="4" count="1">
            <x v="0"/>
          </reference>
        </references>
      </pivotArea>
    </format>
    <format dxfId="187">
      <pivotArea dataOnly="0" labelOnly="1" fieldPosition="0">
        <references count="1">
          <reference field="4" count="1">
            <x v="0"/>
          </reference>
        </references>
      </pivotArea>
    </format>
    <format dxfId="186">
      <pivotArea collapsedLevelsAreSubtotals="1" fieldPosition="0">
        <references count="1">
          <reference field="4" count="1">
            <x v="0"/>
          </reference>
        </references>
      </pivotArea>
    </format>
    <format dxfId="185">
      <pivotArea field="4" type="button" dataOnly="0" labelOnly="1" outline="0" axis="axisRow" fieldPosition="1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4" count="1">
            <x v="0"/>
          </reference>
        </references>
      </pivotArea>
    </format>
    <format dxfId="182">
      <pivotArea collapsedLevelsAreSubtotals="1" fieldPosition="0">
        <references count="1">
          <reference field="4" count="1">
            <x v="0"/>
          </reference>
        </references>
      </pivotArea>
    </format>
    <format dxfId="181">
      <pivotArea field="4" type="button" dataOnly="0" labelOnly="1" outline="0" axis="axisRow" fieldPosition="1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4" count="1">
            <x v="0"/>
          </reference>
        </references>
      </pivotArea>
    </format>
    <format dxfId="178">
      <pivotArea collapsedLevelsAreSubtotals="1" fieldPosition="0">
        <references count="1">
          <reference field="4" count="1">
            <x v="1"/>
          </reference>
        </references>
      </pivotArea>
    </format>
    <format dxfId="177">
      <pivotArea dataOnly="0" labelOnly="1" fieldPosition="0">
        <references count="1">
          <reference field="4" count="1">
            <x v="1"/>
          </reference>
        </references>
      </pivotArea>
    </format>
    <format dxfId="176">
      <pivotArea collapsedLevelsAreSubtotals="1" fieldPosition="0">
        <references count="1">
          <reference field="4" count="1">
            <x v="1"/>
          </reference>
        </references>
      </pivotArea>
    </format>
    <format dxfId="175">
      <pivotArea dataOnly="0" labelOnly="1" fieldPosition="0">
        <references count="1">
          <reference field="4" count="1">
            <x v="1"/>
          </reference>
        </references>
      </pivotArea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outline="0" collapsedLevelsAreSubtotals="1" fieldPosition="0"/>
    </format>
    <format dxfId="169">
      <pivotArea field="1" type="button" dataOnly="0" labelOnly="1" outline="0" axis="axisPage" fieldPosition="0"/>
    </format>
    <format dxfId="168">
      <pivotArea field="1" type="button" dataOnly="0" labelOnly="1" outline="0" axis="axisPage" fieldPosition="0"/>
    </format>
    <format dxfId="167">
      <pivotArea type="all" dataOnly="0" outline="0" fieldPosition="0"/>
    </format>
    <format dxfId="166">
      <pivotArea field="1" type="button" dataOnly="0" labelOnly="1" outline="0" axis="axisPage" fieldPosition="0"/>
    </format>
    <format dxfId="165">
      <pivotArea field="1" type="button" dataOnly="0" labelOnly="1" outline="0" axis="axisPage" fieldPosition="0"/>
    </format>
    <format dxfId="164">
      <pivotArea field="1" type="button" dataOnly="0" labelOnly="1" outline="0" axis="axisPage" fieldPosition="0"/>
    </format>
    <format dxfId="163">
      <pivotArea field="1" type="button" dataOnly="0" labelOnly="1" outline="0" axis="axisPage" fieldPosition="0"/>
    </format>
    <format dxfId="162">
      <pivotArea field="1" type="button" dataOnly="0" labelOnly="1" outline="0" axis="axisPage" fieldPosition="0"/>
    </format>
    <format dxfId="161">
      <pivotArea collapsedLevelsAreSubtotals="1" fieldPosition="0">
        <references count="1">
          <reference field="2" count="1">
            <x v="0"/>
          </reference>
        </references>
      </pivotArea>
    </format>
    <format dxfId="160">
      <pivotArea dataOnly="0" labelOnly="1" fieldPosition="0">
        <references count="1">
          <reference field="2" count="1">
            <x v="0"/>
          </reference>
        </references>
      </pivotArea>
    </format>
    <format dxfId="159">
      <pivotArea collapsedLevelsAreSubtotals="1" fieldPosition="0">
        <references count="1">
          <reference field="2" count="1">
            <x v="0"/>
          </reference>
        </references>
      </pivotArea>
    </format>
    <format dxfId="158">
      <pivotArea dataOnly="0" labelOnly="1" fieldPosition="0">
        <references count="1">
          <reference field="2" count="1">
            <x v="0"/>
          </reference>
        </references>
      </pivotArea>
    </format>
    <format dxfId="15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3">
      <pivotArea type="all" dataOnly="0" outline="0" fieldPosition="0"/>
    </format>
    <format dxfId="1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0">
      <pivotArea collapsedLevelsAreSubtotals="1" fieldPosition="0">
        <references count="1">
          <reference field="2" count="1">
            <x v="0"/>
          </reference>
        </references>
      </pivotArea>
    </format>
    <format dxfId="149">
      <pivotArea dataOnly="0" labelOnly="1" fieldPosition="0">
        <references count="1">
          <reference field="2" count="1">
            <x v="0"/>
          </reference>
        </references>
      </pivotArea>
    </format>
    <format dxfId="148">
      <pivotArea grandRow="1" outline="0" collapsedLevelsAreSubtotals="1" fieldPosition="0"/>
    </format>
    <format dxfId="1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46">
      <pivotArea dataOnly="0" labelOnly="1" fieldPosition="0">
        <references count="1">
          <reference field="4" count="0"/>
        </references>
      </pivotArea>
    </format>
    <format dxfId="145">
      <pivotArea dataOnly="0" labelOnly="1" fieldPosition="0">
        <references count="1">
          <reference field="4" count="0"/>
        </references>
      </pivotArea>
    </format>
    <format dxfId="144">
      <pivotArea field="4" type="button" dataOnly="0" labelOnly="1" outline="0" axis="axisRow" fieldPosition="1"/>
    </format>
    <format dxfId="143">
      <pivotArea field="4" type="button" dataOnly="0" labelOnly="1" outline="0" axis="axisRow" fieldPosition="1"/>
    </format>
    <format dxfId="142">
      <pivotArea field="1" type="button" dataOnly="0" labelOnly="1" outline="0" axis="axisPage" fieldPosition="0"/>
    </format>
    <format dxfId="141">
      <pivotArea collapsedLevelsAreSubtotals="1" fieldPosition="0">
        <references count="1">
          <reference field="4" count="1">
            <x v="0"/>
          </reference>
        </references>
      </pivotArea>
    </format>
    <format dxfId="140">
      <pivotArea dataOnly="0" labelOnly="1" fieldPosition="0">
        <references count="1">
          <reference field="4" count="1">
            <x v="0"/>
          </reference>
        </references>
      </pivotArea>
    </format>
    <format dxfId="139">
      <pivotArea collapsedLevelsAreSubtotals="1" fieldPosition="0">
        <references count="1">
          <reference field="4" count="1">
            <x v="0"/>
          </reference>
        </references>
      </pivotArea>
    </format>
    <format dxfId="138">
      <pivotArea dataOnly="0" labelOnly="1" fieldPosition="0">
        <references count="1">
          <reference field="4" count="1">
            <x v="0"/>
          </reference>
        </references>
      </pivotArea>
    </format>
    <format dxfId="137">
      <pivotArea collapsedLevelsAreSubtotals="1" fieldPosition="0">
        <references count="1">
          <reference field="4" count="1">
            <x v="0"/>
          </reference>
        </references>
      </pivotArea>
    </format>
    <format dxfId="136">
      <pivotArea field="4" type="button" dataOnly="0" labelOnly="1" outline="0" axis="axisRow" fieldPosition="1"/>
    </format>
    <format dxfId="135">
      <pivotArea dataOnly="0" labelOnly="1" outline="0" axis="axisValues" fieldPosition="0"/>
    </format>
    <format dxfId="134">
      <pivotArea dataOnly="0" labelOnly="1" fieldPosition="0">
        <references count="1">
          <reference field="4" count="1">
            <x v="0"/>
          </reference>
        </references>
      </pivotArea>
    </format>
    <format dxfId="133">
      <pivotArea collapsedLevelsAreSubtotals="1" fieldPosition="0">
        <references count="1">
          <reference field="4" count="1">
            <x v="0"/>
          </reference>
        </references>
      </pivotArea>
    </format>
    <format dxfId="132">
      <pivotArea field="4" type="button" dataOnly="0" labelOnly="1" outline="0" axis="axisRow" fieldPosition="1"/>
    </format>
    <format dxfId="131">
      <pivotArea dataOnly="0" labelOnly="1" outline="0" axis="axisValues" fieldPosition="0"/>
    </format>
    <format dxfId="130">
      <pivotArea dataOnly="0" labelOnly="1" fieldPosition="0">
        <references count="1">
          <reference field="4" count="1">
            <x v="0"/>
          </reference>
        </references>
      </pivotArea>
    </format>
    <format dxfId="129">
      <pivotArea collapsedLevelsAreSubtotals="1" fieldPosition="0">
        <references count="1">
          <reference field="4" count="1">
            <x v="1"/>
          </reference>
        </references>
      </pivotArea>
    </format>
    <format dxfId="128">
      <pivotArea dataOnly="0" labelOnly="1" fieldPosition="0">
        <references count="1">
          <reference field="4" count="1">
            <x v="1"/>
          </reference>
        </references>
      </pivotArea>
    </format>
    <format dxfId="127">
      <pivotArea collapsedLevelsAreSubtotals="1" fieldPosition="0">
        <references count="1">
          <reference field="4" count="1">
            <x v="1"/>
          </reference>
        </references>
      </pivotArea>
    </format>
    <format dxfId="126">
      <pivotArea dataOnly="0" labelOnly="1" fieldPosition="0">
        <references count="1">
          <reference field="4" count="1">
            <x v="1"/>
          </reference>
        </references>
      </pivotArea>
    </format>
    <format dxfId="125">
      <pivotArea grandRow="1" outline="0" collapsedLevelsAreSubtotals="1" fieldPosition="0"/>
    </format>
    <format dxfId="124">
      <pivotArea dataOnly="0" labelOnly="1" grandRow="1" outline="0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  <format dxfId="121">
      <pivotArea outline="0" collapsedLevelsAreSubtotals="1" fieldPosition="0"/>
    </format>
    <format dxfId="120">
      <pivotArea field="1" type="button" dataOnly="0" labelOnly="1" outline="0" axis="axisPage" fieldPosition="0"/>
    </format>
    <format dxfId="119">
      <pivotArea field="1" type="button" dataOnly="0" labelOnly="1" outline="0" axis="axisPage" fieldPosition="0"/>
    </format>
    <format dxfId="118">
      <pivotArea type="all" dataOnly="0" outline="0" fieldPosition="0"/>
    </format>
    <format dxfId="117">
      <pivotArea field="1" type="button" dataOnly="0" labelOnly="1" outline="0" axis="axisPage" fieldPosition="0"/>
    </format>
    <format dxfId="116">
      <pivotArea field="1" type="button" dataOnly="0" labelOnly="1" outline="0" axis="axisPage" fieldPosition="0"/>
    </format>
    <format dxfId="115">
      <pivotArea field="1" type="button" dataOnly="0" labelOnly="1" outline="0" axis="axisPage" fieldPosition="0"/>
    </format>
    <format dxfId="114">
      <pivotArea field="1" type="button" dataOnly="0" labelOnly="1" outline="0" axis="axisPage" fieldPosition="0"/>
    </format>
    <format dxfId="113">
      <pivotArea field="1" type="button" dataOnly="0" labelOnly="1" outline="0" axis="axisPage" fieldPosition="0"/>
    </format>
    <format dxfId="112">
      <pivotArea collapsedLevelsAreSubtotals="1" fieldPosition="0">
        <references count="1">
          <reference field="2" count="1">
            <x v="0"/>
          </reference>
        </references>
      </pivotArea>
    </format>
    <format dxfId="111">
      <pivotArea dataOnly="0" labelOnly="1" fieldPosition="0">
        <references count="1">
          <reference field="2" count="1">
            <x v="0"/>
          </reference>
        </references>
      </pivotArea>
    </format>
    <format dxfId="110">
      <pivotArea collapsedLevelsAreSubtotals="1" fieldPosition="0">
        <references count="1">
          <reference field="2" count="1">
            <x v="0"/>
          </reference>
        </references>
      </pivotArea>
    </format>
    <format dxfId="109">
      <pivotArea dataOnly="0" labelOnly="1" fieldPosition="0">
        <references count="1">
          <reference field="2" count="1">
            <x v="0"/>
          </reference>
        </references>
      </pivotArea>
    </format>
    <format dxfId="10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">
      <pivotArea collapsedLevelsAreSubtotals="1" fieldPosition="0">
        <references count="1">
          <reference field="2" count="1">
            <x v="0"/>
          </reference>
        </references>
      </pivotArea>
    </format>
    <format dxfId="100">
      <pivotArea dataOnly="0" labelOnly="1" fieldPosition="0">
        <references count="1">
          <reference field="2" count="1">
            <x v="0"/>
          </reference>
        </references>
      </pivotArea>
    </format>
    <format dxfId="99">
      <pivotArea grandRow="1" outline="0" collapsedLevelsAreSubtotals="1" fieldPosition="0"/>
    </format>
    <format dxfId="9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7">
      <pivotArea dataOnly="0" labelOnly="1" fieldPosition="0">
        <references count="1">
          <reference field="4" count="0"/>
        </references>
      </pivotArea>
    </format>
    <format dxfId="96">
      <pivotArea dataOnly="0" labelOnly="1" fieldPosition="0">
        <references count="1">
          <reference field="4" count="0"/>
        </references>
      </pivotArea>
    </format>
    <format dxfId="95">
      <pivotArea field="4" type="button" dataOnly="0" labelOnly="1" outline="0" axis="axisRow" fieldPosition="1"/>
    </format>
    <format dxfId="94">
      <pivotArea field="4" type="button" dataOnly="0" labelOnly="1" outline="0" axis="axisRow" fieldPosition="1"/>
    </format>
    <format dxfId="93">
      <pivotArea field="1" type="button" dataOnly="0" labelOnly="1" outline="0" axis="axisPage" fieldPosition="0"/>
    </format>
    <format dxfId="92">
      <pivotArea collapsedLevelsAreSubtotals="1" fieldPosition="0">
        <references count="1">
          <reference field="4" count="1">
            <x v="0"/>
          </reference>
        </references>
      </pivotArea>
    </format>
    <format dxfId="91">
      <pivotArea dataOnly="0" labelOnly="1" fieldPosition="0">
        <references count="1">
          <reference field="4" count="1">
            <x v="0"/>
          </reference>
        </references>
      </pivotArea>
    </format>
    <format dxfId="90">
      <pivotArea collapsedLevelsAreSubtotals="1" fieldPosition="0">
        <references count="1">
          <reference field="4" count="1">
            <x v="0"/>
          </reference>
        </references>
      </pivotArea>
    </format>
    <format dxfId="89">
      <pivotArea dataOnly="0" labelOnly="1" fieldPosition="0">
        <references count="1">
          <reference field="4" count="1">
            <x v="0"/>
          </reference>
        </references>
      </pivotArea>
    </format>
    <format dxfId="88">
      <pivotArea collapsedLevelsAreSubtotals="1" fieldPosition="0">
        <references count="1">
          <reference field="4" count="1">
            <x v="0"/>
          </reference>
        </references>
      </pivotArea>
    </format>
    <format dxfId="87">
      <pivotArea field="4" type="button" dataOnly="0" labelOnly="1" outline="0" axis="axisRow" fieldPosition="1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4" count="1">
            <x v="0"/>
          </reference>
        </references>
      </pivotArea>
    </format>
    <format dxfId="84">
      <pivotArea collapsedLevelsAreSubtotals="1" fieldPosition="0">
        <references count="1">
          <reference field="4" count="1">
            <x v="0"/>
          </reference>
        </references>
      </pivotArea>
    </format>
    <format dxfId="83">
      <pivotArea field="4" type="button" dataOnly="0" labelOnly="1" outline="0" axis="axisRow" fieldPosition="1"/>
    </format>
    <format dxfId="82">
      <pivotArea dataOnly="0" labelOnly="1" outline="0" axis="axisValues" fieldPosition="0"/>
    </format>
    <format dxfId="81">
      <pivotArea dataOnly="0" labelOnly="1" fieldPosition="0">
        <references count="1">
          <reference field="4" count="1">
            <x v="0"/>
          </reference>
        </references>
      </pivotArea>
    </format>
    <format dxfId="80">
      <pivotArea collapsedLevelsAreSubtotals="1" fieldPosition="0">
        <references count="1">
          <reference field="4" count="1">
            <x v="1"/>
          </reference>
        </references>
      </pivotArea>
    </format>
    <format dxfId="79">
      <pivotArea dataOnly="0" labelOnly="1" fieldPosition="0">
        <references count="1">
          <reference field="4" count="1">
            <x v="1"/>
          </reference>
        </references>
      </pivotArea>
    </format>
    <format dxfId="78">
      <pivotArea collapsedLevelsAreSubtotals="1" fieldPosition="0">
        <references count="1">
          <reference field="4" count="1">
            <x v="1"/>
          </reference>
        </references>
      </pivotArea>
    </format>
    <format dxfId="77">
      <pivotArea dataOnly="0" labelOnly="1" fieldPosition="0">
        <references count="1">
          <reference field="4" count="1">
            <x v="1"/>
          </reference>
        </references>
      </pivotArea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outline="0" collapsedLevelsAreSubtotals="1" fieldPosition="0"/>
    </format>
    <format dxfId="71">
      <pivotArea field="1" type="button" dataOnly="0" labelOnly="1" outline="0" axis="axisPage" fieldPosition="0"/>
    </format>
    <format dxfId="70">
      <pivotArea field="1" type="button" dataOnly="0" labelOnly="1" outline="0" axis="axisPage" fieldPosition="0"/>
    </format>
    <format dxfId="69">
      <pivotArea type="all" dataOnly="0" outline="0" fieldPosition="0"/>
    </format>
    <format dxfId="68">
      <pivotArea field="1" type="button" dataOnly="0" labelOnly="1" outline="0" axis="axisPage" fieldPosition="0"/>
    </format>
    <format dxfId="67">
      <pivotArea field="1" type="button" dataOnly="0" labelOnly="1" outline="0" axis="axisPage" fieldPosition="0"/>
    </format>
    <format dxfId="66">
      <pivotArea field="1" type="button" dataOnly="0" labelOnly="1" outline="0" axis="axisPage" fieldPosition="0"/>
    </format>
    <format dxfId="65">
      <pivotArea field="1" type="button" dataOnly="0" labelOnly="1" outline="0" axis="axisPage" fieldPosition="0"/>
    </format>
    <format dxfId="64">
      <pivotArea field="1" type="button" dataOnly="0" labelOnly="1" outline="0" axis="axisPage" fieldPosition="0"/>
    </format>
    <format dxfId="63">
      <pivotArea collapsedLevelsAreSubtotals="1" fieldPosition="0">
        <references count="1">
          <reference field="2" count="1">
            <x v="0"/>
          </reference>
        </references>
      </pivotArea>
    </format>
    <format dxfId="62">
      <pivotArea dataOnly="0" labelOnly="1" fieldPosition="0">
        <references count="1">
          <reference field="2" count="1">
            <x v="0"/>
          </reference>
        </references>
      </pivotArea>
    </format>
    <format dxfId="61">
      <pivotArea collapsedLevelsAreSubtotals="1" fieldPosition="0">
        <references count="1">
          <reference field="2" count="1">
            <x v="0"/>
          </reference>
        </references>
      </pivotArea>
    </format>
    <format dxfId="60">
      <pivotArea dataOnly="0" labelOnly="1" fieldPosition="0">
        <references count="1">
          <reference field="2" count="1">
            <x v="0"/>
          </reference>
        </references>
      </pivotArea>
    </format>
    <format dxfId="5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2" count="1">
            <x v="0"/>
          </reference>
        </references>
      </pivotArea>
    </format>
    <format dxfId="51">
      <pivotArea dataOnly="0" labelOnly="1" fieldPosition="0">
        <references count="1">
          <reference field="2" count="1">
            <x v="0"/>
          </reference>
        </references>
      </pivotArea>
    </format>
    <format dxfId="50">
      <pivotArea grandRow="1" outline="0" collapsedLevelsAreSubtotals="1" fieldPosition="0"/>
    </format>
    <format dxfId="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8" cacheId="2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8">
      <pivotArea dataOnly="0" labelOnly="1" fieldPosition="0">
        <references count="1">
          <reference field="4" count="0"/>
        </references>
      </pivotArea>
    </format>
    <format dxfId="47">
      <pivotArea dataOnly="0" labelOnly="1" fieldPosition="0">
        <references count="1">
          <reference field="4" count="0"/>
        </references>
      </pivotArea>
    </format>
    <format dxfId="46">
      <pivotArea field="4" type="button" dataOnly="0" labelOnly="1" outline="0" axis="axisRow" fieldPosition="1"/>
    </format>
    <format dxfId="45">
      <pivotArea field="4" type="button" dataOnly="0" labelOnly="1" outline="0" axis="axisRow" fieldPosition="1"/>
    </format>
    <format dxfId="44">
      <pivotArea field="1" type="button" dataOnly="0" labelOnly="1" outline="0" axis="axisPage" fieldPosition="0"/>
    </format>
    <format dxfId="43">
      <pivotArea collapsedLevelsAreSubtotals="1" fieldPosition="0">
        <references count="1">
          <reference field="4" count="1">
            <x v="0"/>
          </reference>
        </references>
      </pivotArea>
    </format>
    <format dxfId="42">
      <pivotArea dataOnly="0" labelOnly="1" fieldPosition="0">
        <references count="1">
          <reference field="4" count="1">
            <x v="0"/>
          </reference>
        </references>
      </pivotArea>
    </format>
    <format dxfId="41">
      <pivotArea collapsedLevelsAreSubtotals="1" fieldPosition="0">
        <references count="1">
          <reference field="4" count="1">
            <x v="0"/>
          </reference>
        </references>
      </pivotArea>
    </format>
    <format dxfId="40">
      <pivotArea dataOnly="0" labelOnly="1" fieldPosition="0">
        <references count="1">
          <reference field="4" count="1">
            <x v="0"/>
          </reference>
        </references>
      </pivotArea>
    </format>
    <format dxfId="39">
      <pivotArea collapsedLevelsAreSubtotals="1" fieldPosition="0">
        <references count="1">
          <reference field="4" count="1">
            <x v="0"/>
          </reference>
        </references>
      </pivotArea>
    </format>
    <format dxfId="38">
      <pivotArea field="4" type="button" dataOnly="0" labelOnly="1" outline="0" axis="axisRow" fieldPosition="1"/>
    </format>
    <format dxfId="37">
      <pivotArea dataOnly="0" labelOnly="1" outline="0" axis="axisValues" fieldPosition="0"/>
    </format>
    <format dxfId="36">
      <pivotArea dataOnly="0" labelOnly="1" fieldPosition="0">
        <references count="1">
          <reference field="4" count="1">
            <x v="0"/>
          </reference>
        </references>
      </pivotArea>
    </format>
    <format dxfId="35">
      <pivotArea collapsedLevelsAreSubtotals="1" fieldPosition="0">
        <references count="1">
          <reference field="4" count="1">
            <x v="0"/>
          </reference>
        </references>
      </pivotArea>
    </format>
    <format dxfId="34">
      <pivotArea field="4" type="button" dataOnly="0" labelOnly="1" outline="0" axis="axisRow" fieldPosition="1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4" count="1">
            <x v="0"/>
          </reference>
        </references>
      </pivotArea>
    </format>
    <format dxfId="31">
      <pivotArea collapsedLevelsAreSubtotals="1" fieldPosition="0">
        <references count="1">
          <reference field="4" count="1">
            <x v="1"/>
          </reference>
        </references>
      </pivotArea>
    </format>
    <format dxfId="30">
      <pivotArea dataOnly="0" labelOnly="1" fieldPosition="0">
        <references count="1">
          <reference field="4" count="1">
            <x v="1"/>
          </reference>
        </references>
      </pivotArea>
    </format>
    <format dxfId="29">
      <pivotArea collapsedLevelsAreSubtotals="1" fieldPosition="0">
        <references count="1">
          <reference field="4" count="1">
            <x v="1"/>
          </reference>
        </references>
      </pivotArea>
    </format>
    <format dxfId="28">
      <pivotArea dataOnly="0" labelOnly="1" fieldPosition="0">
        <references count="1">
          <reference field="4" count="1">
            <x v="1"/>
          </reference>
        </references>
      </pivotArea>
    </format>
    <format dxfId="27">
      <pivotArea grandRow="1" outline="0" collapsedLevelsAreSubtotals="1" fieldPosition="0"/>
    </format>
    <format dxfId="26">
      <pivotArea dataOnly="0" labelOnly="1" grandRow="1" outline="0" fieldPosition="0"/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outline="0" collapsedLevelsAreSubtotals="1" fieldPosition="0"/>
    </format>
    <format dxfId="22">
      <pivotArea field="1" type="button" dataOnly="0" labelOnly="1" outline="0" axis="axisPage" fieldPosition="0"/>
    </format>
    <format dxfId="21">
      <pivotArea field="1" type="button" dataOnly="0" labelOnly="1" outline="0" axis="axisPage" fieldPosition="0"/>
    </format>
    <format dxfId="20">
      <pivotArea type="all" dataOnly="0" outline="0" fieldPosition="0"/>
    </format>
    <format dxfId="19">
      <pivotArea field="1" type="button" dataOnly="0" labelOnly="1" outline="0" axis="axisPage" fieldPosition="0"/>
    </format>
    <format dxfId="18">
      <pivotArea field="1" type="button" dataOnly="0" labelOnly="1" outline="0" axis="axisPage" fieldPosition="0"/>
    </format>
    <format dxfId="17">
      <pivotArea field="1" type="button" dataOnly="0" labelOnly="1" outline="0" axis="axisPage" fieldPosition="0"/>
    </format>
    <format dxfId="16">
      <pivotArea field="1" type="button" dataOnly="0" labelOnly="1" outline="0" axis="axisPage" fieldPosition="0"/>
    </format>
    <format dxfId="15">
      <pivotArea field="1" type="button" dataOnly="0" labelOnly="1" outline="0" axis="axisPage" fieldPosition="0"/>
    </format>
    <format dxfId="14">
      <pivotArea collapsedLevelsAreSubtotals="1" fieldPosition="0">
        <references count="1">
          <reference field="2" count="1">
            <x v="0"/>
          </reference>
        </references>
      </pivotArea>
    </format>
    <format dxfId="13">
      <pivotArea dataOnly="0" labelOnly="1" fieldPosition="0">
        <references count="1">
          <reference field="2" count="1">
            <x v="0"/>
          </reference>
        </references>
      </pivotArea>
    </format>
    <format dxfId="12">
      <pivotArea collapsedLevelsAreSubtotals="1" fieldPosition="0">
        <references count="1">
          <reference field="2" count="1">
            <x v="0"/>
          </reference>
        </references>
      </pivotArea>
    </format>
    <format dxfId="11">
      <pivotArea dataOnly="0" labelOnly="1" fieldPosition="0">
        <references count="1">
          <reference field="2" count="1">
            <x v="0"/>
          </reference>
        </references>
      </pivotArea>
    </format>
    <format dxfId="1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collapsedLevelsAreSubtotals="1" fieldPosition="0">
        <references count="1">
          <reference field="2" count="1">
            <x v="0"/>
          </reference>
        </references>
      </pivotArea>
    </format>
    <format dxfId="2">
      <pivotArea dataOnly="0" labelOnly="1" fieldPosition="0">
        <references count="1">
          <reference field="2" count="1">
            <x v="0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BBAED-DE7D-4BE4-928F-E0E1047CBF89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3" firstHeaderRow="1" firstDataRow="1" firstDataCol="1"/>
  <pivotFields count="13">
    <pivotField showAll="0"/>
    <pivotField showAll="0"/>
    <pivotField showAll="0"/>
    <pivotField numFmtId="14" showAll="0"/>
    <pivotField numFmtId="14" showAll="0"/>
    <pivotField numFmtId="14" showAll="0"/>
    <pivotField showAll="0"/>
    <pivotField axis="axisRow" showAll="0">
      <items count="42">
        <item m="1" x="40"/>
        <item x="3"/>
        <item x="23"/>
        <item m="1" x="34"/>
        <item m="1" x="37"/>
        <item x="28"/>
        <item m="1" x="35"/>
        <item x="22"/>
        <item x="26"/>
        <item x="9"/>
        <item m="1" x="39"/>
        <item x="13"/>
        <item x="19"/>
        <item x="20"/>
        <item x="0"/>
        <item x="24"/>
        <item m="1" x="29"/>
        <item m="1" x="30"/>
        <item x="1"/>
        <item x="15"/>
        <item x="2"/>
        <item x="7"/>
        <item x="6"/>
        <item x="27"/>
        <item x="8"/>
        <item m="1" x="36"/>
        <item x="17"/>
        <item x="21"/>
        <item x="25"/>
        <item x="10"/>
        <item x="11"/>
        <item x="4"/>
        <item x="14"/>
        <item x="16"/>
        <item m="1" x="38"/>
        <item m="1" x="32"/>
        <item m="1" x="33"/>
        <item x="5"/>
        <item x="12"/>
        <item m="1" x="31"/>
        <item x="18"/>
        <item t="default"/>
      </items>
    </pivotField>
    <pivotField showAll="0"/>
    <pivotField numFmtId="2" showAll="0"/>
    <pivotField numFmtId="2" showAll="0"/>
    <pivotField showAll="0"/>
    <pivotField dataField="1" numFmtId="44" showAll="0"/>
  </pivotFields>
  <rowFields count="1">
    <field x="7"/>
  </rowFields>
  <rowItems count="30">
    <i>
      <x v="1"/>
    </i>
    <i>
      <x v="2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7"/>
    </i>
    <i>
      <x v="38"/>
    </i>
    <i>
      <x v="40"/>
    </i>
    <i t="grand">
      <x/>
    </i>
  </rowItems>
  <colItems count="1">
    <i/>
  </colItems>
  <dataFields count="1">
    <dataField name="Sum of Gesamt I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0000000}" name="Tabelle2515" displayName="Tabelle2515" ref="B12:Y280" totalsRowCount="1" headerRowDxfId="1185" totalsRowDxfId="1184">
  <autoFilter ref="B12:Y279" xr:uid="{00000000-0009-0000-0100-00000E000000}"/>
  <tableColumns count="24">
    <tableColumn id="1" xr3:uid="{00000000-0010-0000-0000-000001000000}" name="#" dataDxfId="1183" totalsRowDxfId="1182"/>
    <tableColumn id="2" xr3:uid="{00000000-0010-0000-0000-000002000000}" name="Measure" totalsRowDxfId="1181"/>
    <tableColumn id="3" xr3:uid="{00000000-0010-0000-0000-000003000000}" name="Cost type" totalsRowDxfId="1180"/>
    <tableColumn id="4" xr3:uid="{00000000-0010-0000-0000-000004000000}" name="Resource" totalsRowDxfId="1179"/>
    <tableColumn id="5" xr3:uid="{00000000-0010-0000-0000-000005000000}" name="Provider" totalsRowDxfId="1178"/>
    <tableColumn id="6" xr3:uid="{00000000-0010-0000-0000-000006000000}" name="Contract" totalsRowDxfId="1177"/>
    <tableColumn id="7" xr3:uid="{00000000-0010-0000-0000-000007000000}" name="Start" dataDxfId="1176" totalsRowDxfId="1175"/>
    <tableColumn id="8" xr3:uid="{00000000-0010-0000-0000-000008000000}" name="End" dataDxfId="1174" totalsRowDxfId="1173"/>
    <tableColumn id="9" xr3:uid="{00000000-0010-0000-0000-000009000000}" name="T&amp;M/Fix" dataDxfId="1172" totalsRowDxfId="1171"/>
    <tableColumn id="10" xr3:uid="{00000000-0010-0000-0000-00000A000000}" name="Daily Rate" dataDxfId="1170" totalsRowDxfId="1169">
      <calculatedColumnFormula>#REF!/#REF!</calculatedColumnFormula>
    </tableColumn>
    <tableColumn id="29" xr3:uid="{00000000-0010-0000-0000-00001D000000}" name="PD1" totalsRowFunction="custom" dataDxfId="1168" totalsRowDxfId="1167">
      <calculatedColumnFormula array="1">VLOOKUP($C13&amp;$E13,CHOOSE({1,2},#REF!&amp;#REF!,#REF!),2,0)</calculatedColumnFormula>
      <totalsRowFormula>SUM(L241:L245)</totalsRowFormula>
    </tableColumn>
    <tableColumn id="31" xr3:uid="{00000000-0010-0000-0000-00001F000000}" name="EUR1" totalsRowFunction="custom" dataDxfId="1166" totalsRowDxfId="1165">
      <calculatedColumnFormula array="1">VLOOKUP($C13&amp;$E13,CHOOSE({1,2},#REF!&amp;#REF!,#REF!),2,0)</calculatedColumnFormula>
      <totalsRowFormula>SUM(M241:M279)</totalsRowFormula>
    </tableColumn>
    <tableColumn id="32" xr3:uid="{00000000-0010-0000-0000-000020000000}" name="PD2" totalsRowFunction="custom" dataDxfId="1164" totalsRowDxfId="1163">
      <calculatedColumnFormula array="1">VLOOKUP($C13&amp;$E13,CHOOSE({1,2},#REF!&amp;#REF!,#REF!),2,0)</calculatedColumnFormula>
      <totalsRowFormula>SUM(N241:N245)</totalsRowFormula>
    </tableColumn>
    <tableColumn id="34" xr3:uid="{00000000-0010-0000-0000-000022000000}" name="EUR2" totalsRowFunction="custom" dataDxfId="1162" totalsRowDxfId="1161">
      <calculatedColumnFormula array="1">VLOOKUP($C13&amp;$E13,CHOOSE({1,2},#REF!&amp;#REF!,#REF!),2,0)</calculatedColumnFormula>
      <totalsRowFormula>SUM(O241:O279)</totalsRowFormula>
    </tableColumn>
    <tableColumn id="35" xr3:uid="{00000000-0010-0000-0000-000023000000}" name="PD3" totalsRowFunction="custom" dataDxfId="1160" totalsRowDxfId="1159">
      <calculatedColumnFormula array="1">VLOOKUP($C13&amp;$E13,CHOOSE({1,2},#REF!&amp;#REF!,#REF!),2,0)</calculatedColumnFormula>
      <totalsRowFormula>SUM(P241:P245)</totalsRowFormula>
    </tableColumn>
    <tableColumn id="37" xr3:uid="{00000000-0010-0000-0000-000025000000}" name="EUR3" totalsRowFunction="custom" dataDxfId="1158" totalsRowDxfId="1157">
      <calculatedColumnFormula array="1">VLOOKUP($C13&amp;$E13,CHOOSE({1,2},#REF!&amp;#REF!,#REF!),2,0)</calculatedColumnFormula>
      <totalsRowFormula>SUM(Q241:Q279)</totalsRowFormula>
    </tableColumn>
    <tableColumn id="38" xr3:uid="{00000000-0010-0000-0000-000026000000}" name="PD4" totalsRowFunction="custom" dataDxfId="1156" totalsRowDxfId="1155">
      <calculatedColumnFormula array="1">VLOOKUP($C13&amp;$E13,CHOOSE({1,2},#REF!&amp;#REF!,#REF!),2,0)</calculatedColumnFormula>
      <totalsRowFormula>SUM(R241:R245)</totalsRowFormula>
    </tableColumn>
    <tableColumn id="40" xr3:uid="{00000000-0010-0000-0000-000028000000}" name="EUR4" totalsRowFunction="custom" dataDxfId="1154" totalsRowDxfId="1153">
      <calculatedColumnFormula array="1">VLOOKUP($C13&amp;$E13,CHOOSE({1,2},#REF!&amp;#REF!,#REF!),2,0)</calculatedColumnFormula>
      <totalsRowFormula>SUM(S241:S245)</totalsRowFormula>
    </tableColumn>
    <tableColumn id="41" xr3:uid="{00000000-0010-0000-0000-000029000000}" name="PD5" totalsRowFunction="custom" dataDxfId="1152" totalsRowDxfId="1151">
      <calculatedColumnFormula array="1">VLOOKUP($C13&amp;$E13,CHOOSE({1,2},#REF!&amp;#REF!,#REF!),2,0)</calculatedColumnFormula>
      <totalsRowFormula>SUM(T241:T245)</totalsRowFormula>
    </tableColumn>
    <tableColumn id="43" xr3:uid="{00000000-0010-0000-0000-00002B000000}" name="EUR5" totalsRowFunction="custom" dataDxfId="1150" totalsRowDxfId="1149">
      <calculatedColumnFormula array="1">VLOOKUP($C13&amp;$E13,CHOOSE({1,2},#REF!&amp;#REF!,#REF!),2,0)</calculatedColumnFormula>
      <totalsRowFormula>SUM(U241:U245)</totalsRowFormula>
    </tableColumn>
    <tableColumn id="44" xr3:uid="{00000000-0010-0000-0000-00002C000000}" name="PD6" totalsRowFunction="custom" dataDxfId="1148" totalsRowDxfId="1147">
      <calculatedColumnFormula>SUMPRODUCT(('Input Resources Meta. T&amp;M'!#REF!=$G13)*('Input Resources Meta. T&amp;M'!#REF!=$E13)*('Input Resources Meta. T&amp;M'!#REF!=12),'Input Resources Meta. T&amp;M'!#REF!)</calculatedColumnFormula>
      <totalsRowFormula>SUM(V241:V245)</totalsRowFormula>
    </tableColumn>
    <tableColumn id="46" xr3:uid="{00000000-0010-0000-0000-00002E000000}" name="EUR6" totalsRowFunction="custom" dataDxfId="1146" totalsRowDxfId="1145">
      <calculatedColumnFormula>SUMPRODUCT(('Input Resources Meta. T&amp;M'!#REF!=$G13)*('Input Resources Meta. T&amp;M'!#REF!=$E13)*('Input Resources Meta. T&amp;M'!#REF!=12),'Input Resources Meta. T&amp;M'!#REF!)</calculatedColumnFormula>
      <totalsRowFormula>SUM(W241:W245)</totalsRowFormula>
    </tableColumn>
    <tableColumn id="47" xr3:uid="{00000000-0010-0000-0000-00002F000000}" name="PD Total" totalsRowFunction="custom" dataDxfId="1144" totalsRowDxfId="1143">
      <calculatedColumnFormula>SUM(#REF!,#REF!,#REF!,#REF!,#REF!,#REF!,L13,N13,P13,R13)</calculatedColumnFormula>
      <totalsRowFormula>SUM(X241:X245)</totalsRowFormula>
    </tableColumn>
    <tableColumn id="49" xr3:uid="{00000000-0010-0000-0000-000031000000}" name="EUR Total" totalsRowFunction="custom" dataDxfId="1142" totalsRowDxfId="1141">
      <calculatedColumnFormula>SUM(#REF!,#REF!,#REF!,#REF!,#REF!,#REF!,M13,O13,Q13,S13)</calculatedColumnFormula>
      <totalsRowFormula>SUM(Y241:Y279)</totalsRow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le101216" displayName="Tabelle101216" ref="B5:G8" totalsRowCount="1" headerRowDxfId="1140" totalsRowDxfId="1137" headerRowBorderDxfId="1139" tableBorderDxfId="1138" totalsRowBorderDxfId="1136">
  <autoFilter ref="B5:G7" xr:uid="{00000000-0009-0000-0100-000001000000}"/>
  <tableColumns count="6">
    <tableColumn id="1" xr3:uid="{00000000-0010-0000-0100-000001000000}" name="Cost Type" totalsRowLabel="Sum" dataDxfId="1135" totalsRowDxfId="1134"/>
    <tableColumn id="2" xr3:uid="{00000000-0010-0000-0100-000002000000}" name="Metafinanz" totalsRowFunction="sum" dataDxfId="1133" totalsRowDxfId="1132">
      <calculatedColumnFormula>SUMPRODUCT((Tabelle2515[Provider]="AZ Technology")*(Tabelle2515[Cost type]="non-Labor"),Tabelle2515[EUR Total])</calculatedColumnFormula>
    </tableColumn>
    <tableColumn id="3" xr3:uid="{00000000-0010-0000-0100-000003000000}" name="AZ Technology" totalsRowFunction="sum" dataDxfId="1131" totalsRowDxfId="1130">
      <calculatedColumnFormula array="1">SUMPRODUCT((Tabelle2515[Provider]="AZ Technology")*(Tabelle2515[Cost type]="non Labor"),Tabelle2515[EUR Total])</calculatedColumnFormula>
    </tableColumn>
    <tableColumn id="4" xr3:uid="{00000000-0010-0000-0100-000004000000}" name="DCSO" totalsRowFunction="sum" dataDxfId="1129" totalsRowDxfId="1128"/>
    <tableColumn id="5" xr3:uid="{00000000-0010-0000-0100-000005000000}" name="Third Party" totalsRowFunction="custom" dataDxfId="1127" totalsRowDxfId="1126">
      <calculatedColumnFormula array="1">SUMPRODUCT((Tabelle2515[Provider]&lt;&gt;"DCSO")*(Tabelle2515[Provider]&lt;&gt;"Metafinanz")*(Tabelle2515[Provider]&lt;&gt;"AZ Technology")*(Tabelle2515[Cost type]="Labor"),Tabelle2515[EUR Total])</calculatedColumnFormula>
      <totalsRowFormula>SUM(Tabelle101216[Third Party])</totalsRowFormula>
    </tableColumn>
    <tableColumn id="6" xr3:uid="{00000000-0010-0000-0100-000006000000}" name="Total" totalsRowFunction="custom" dataDxfId="1125" totalsRowDxfId="1124">
      <calculatedColumnFormula>SUM(Tabelle101216[[#This Row],[Metafinanz]:[Third Party]])</calculatedColumnFormula>
      <totalsRowFormula>SUM(Tabelle101216[Total])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29" displayName="Tabelle29" ref="B11:T70" totalsRowCount="1" headerRowDxfId="1123">
  <autoFilter ref="B11:T69" xr:uid="{00000000-0009-0000-0100-000008000000}"/>
  <tableColumns count="19">
    <tableColumn id="1" xr3:uid="{00000000-0010-0000-0200-000001000000}" name="#" totalsRowLabel="Sum" totalsRowDxfId="1122"/>
    <tableColumn id="2" xr3:uid="{00000000-0010-0000-0200-000002000000}" name="Measure" totalsRowDxfId="1121"/>
    <tableColumn id="3" xr3:uid="{00000000-0010-0000-0200-000003000000}" name="Cost type" totalsRowDxfId="1120"/>
    <tableColumn id="5" xr3:uid="{00000000-0010-0000-0200-000005000000}" name="Provider" totalsRowDxfId="1119"/>
    <tableColumn id="6" xr3:uid="{00000000-0010-0000-0200-000006000000}" name="Contract" dataDxfId="1118" totalsRowDxfId="1117"/>
    <tableColumn id="41" xr3:uid="{00000000-0010-0000-0200-000029000000}" name="Description2" dataDxfId="1116" totalsRowDxfId="1115"/>
    <tableColumn id="7" xr3:uid="{00000000-0010-0000-0200-000007000000}" name="Start" totalsRowDxfId="1114"/>
    <tableColumn id="8" xr3:uid="{00000000-0010-0000-0200-000008000000}" name="End" totalsRowDxfId="1113"/>
    <tableColumn id="9" xr3:uid="{00000000-0010-0000-0200-000009000000}" name="T&amp;M/Fix" totalsRowDxfId="1112"/>
    <tableColumn id="51" xr3:uid="{00000000-0010-0000-0200-000033000000}" name="Status" dataDxfId="1111" totalsRowDxfId="1110"/>
    <tableColumn id="10" xr3:uid="{00000000-0010-0000-0200-00000A000000}" name="Comment" totalsRowDxfId="1109"/>
    <tableColumn id="23" xr3:uid="{00000000-0010-0000-0200-000017000000}" name="Plan Total 21 HJ" totalsRowFunction="sum" dataDxfId="1108" totalsRowDxfId="1107"/>
    <tableColumn id="30" xr3:uid="{00000000-0010-0000-0200-00001E000000}" name="Spent1" totalsRowFunction="sum" dataDxfId="1106" totalsRowDxfId="1105"/>
    <tableColumn id="31" xr3:uid="{00000000-0010-0000-0200-00001F000000}" name="Spent2" totalsRowFunction="sum" dataDxfId="1104" totalsRowDxfId="1103">
      <calculatedColumnFormula>VLOOKUP(Tabelle29[[#This Row],[Measure]],#REF!,7,FALSE)</calculatedColumnFormula>
    </tableColumn>
    <tableColumn id="32" xr3:uid="{00000000-0010-0000-0200-000020000000}" name="Spent3" totalsRowFunction="sum" dataDxfId="1102" totalsRowDxfId="1101">
      <calculatedColumnFormula>VLOOKUP(Tabelle29[[#This Row],[Measure]],#REF!,9,FALSE)</calculatedColumnFormula>
    </tableColumn>
    <tableColumn id="33" xr3:uid="{00000000-0010-0000-0200-000021000000}" name="Spent4" totalsRowFunction="sum" dataDxfId="1100" totalsRowDxfId="1099">
      <calculatedColumnFormula>SUMIF('2. Detailed view'!$G$13:$G$198,Tabelle29[[#This Row],[Contract]],'2. Detailed view'!$S$13:$S$198)</calculatedColumnFormula>
    </tableColumn>
    <tableColumn id="34" xr3:uid="{00000000-0010-0000-0200-000022000000}" name="Spent5" totalsRowFunction="sum" dataDxfId="1098" totalsRowDxfId="1097">
      <calculatedColumnFormula>SUMIF('2. Detailed view'!$G$13:$G$199,Tabelle29[[#This Row],[Contract]],'2. Detailed view'!$U$13:$U$199)</calculatedColumnFormula>
    </tableColumn>
    <tableColumn id="35" xr3:uid="{00000000-0010-0000-0200-000023000000}" name="Spent6" totalsRowFunction="sum" dataDxfId="1096" totalsRowDxfId="1095">
      <calculatedColumnFormula>SUMIF('2. Detailed view'!$G$13:$G$199,Tabelle29[[#This Row],[Contract]],'2. Detailed view'!$W$13:$W$199)</calculatedColumnFormula>
    </tableColumn>
    <tableColumn id="39" xr3:uid="{00000000-0010-0000-0200-000027000000}" name="Spent Total" totalsRowFunction="sum" dataDxfId="1094" totalsRowDxfId="1093">
      <calculatedColumnFormula>SUM(Tabelle29[[#This Row],[Spent1]:[Spent6]])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1012164" displayName="Tabelle1012164" ref="B5:G8" totalsRowCount="1" headerRowDxfId="1092" totalsRowDxfId="1089" headerRowBorderDxfId="1091" tableBorderDxfId="1090" totalsRowBorderDxfId="1088">
  <autoFilter ref="B5:G7" xr:uid="{00000000-0009-0000-0100-000003000000}"/>
  <tableColumns count="6">
    <tableColumn id="1" xr3:uid="{00000000-0010-0000-0300-000001000000}" name="Cost Type" totalsRowLabel="Rem. Budget" totalsRowDxfId="1087"/>
    <tableColumn id="2" xr3:uid="{00000000-0010-0000-0300-000002000000}" name="Metafinanz" totalsRowFunction="custom" dataDxfId="1086" totalsRowDxfId="1085">
      <calculatedColumnFormula>SUMPRODUCT((Tabelle29[Provider]="Metafinanz")*(Tabelle1012164[[#This Row],[Cost Type]]="Contract volume"),Tabelle29[Spent Total])</calculatedColumnFormula>
      <totalsRowFormula>C6-C7</totalsRowFormula>
    </tableColumn>
    <tableColumn id="3" xr3:uid="{00000000-0010-0000-0300-000003000000}" name="AZ Technology" totalsRowFunction="custom" totalsRowDxfId="1084">
      <calculatedColumnFormula>SUMPRODUCT((Tabelle29[Provider]="AZ Technology"),Tabelle29[Plan Total 21 HJ])</calculatedColumnFormula>
      <totalsRowFormula>D6-D7</totalsRowFormula>
    </tableColumn>
    <tableColumn id="4" xr3:uid="{00000000-0010-0000-0300-000004000000}" name="DCSO" totalsRowFunction="custom" dataDxfId="1083" totalsRowDxfId="1082">
      <calculatedColumnFormula>SUMPRODUCT((Tabelle29[Provider]="DCSO")*(Tabelle1012164[[#This Row],[Cost Type]]="Spent"),Tabelle29[Spent Total])</calculatedColumnFormula>
      <totalsRowFormula>E6-E7</totalsRowFormula>
    </tableColumn>
    <tableColumn id="5" xr3:uid="{00000000-0010-0000-0300-000005000000}" name="Third Party" totalsRowFunction="custom" dataDxfId="1081" totalsRowDxfId="1080">
      <calculatedColumnFormula>SUMPRODUCT((Tabelle29[Provider]&lt;&gt;"DCSO")*(Tabelle29[Provider]&lt;&gt;"Metafinanz")*(Tabelle29[Provider]&lt;&gt;"AZ Technology")*(Tabelle1012164[[#This Row],[Cost Type]]="Contract volume"),Tabelle29[Spent Total])</calculatedColumnFormula>
      <totalsRowFormula>F6-F7</totalsRowFormula>
    </tableColumn>
    <tableColumn id="6" xr3:uid="{00000000-0010-0000-0300-000006000000}" name="Total" totalsRowFunction="custom" totalsRowDxfId="1079">
      <calculatedColumnFormula>SUM(Tabelle1012164[[#This Row],[Metafinanz]:[Third Party]])</calculatedColumnFormula>
      <totalsRowFormula>G6-G7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7.bin"/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9.bin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1.bin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1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5.bin"/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6.bin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3"/>
    <pageSetUpPr fitToPage="1"/>
  </sheetPr>
  <dimension ref="B2:AF38"/>
  <sheetViews>
    <sheetView tabSelected="1" zoomScale="70" zoomScaleNormal="70" zoomScaleSheetLayoutView="50" workbookViewId="0">
      <pane xSplit="4" topLeftCell="J1" activePane="topRight" state="frozen"/>
      <selection pane="topRight" activeCell="AJ13" sqref="AJ13"/>
    </sheetView>
  </sheetViews>
  <sheetFormatPr baseColWidth="10" defaultColWidth="11.5" defaultRowHeight="13" outlineLevelCol="1"/>
  <cols>
    <col min="1" max="1" width="4.5" style="124" customWidth="1"/>
    <col min="2" max="2" width="49.1640625" style="124" customWidth="1"/>
    <col min="3" max="3" width="3.83203125" style="123" bestFit="1" customWidth="1"/>
    <col min="4" max="4" width="10.5" style="124" customWidth="1"/>
    <col min="5" max="5" width="78.5" style="124" hidden="1" customWidth="1"/>
    <col min="6" max="6" width="22.6640625" style="124" hidden="1" customWidth="1"/>
    <col min="7" max="7" width="21.6640625" style="124" hidden="1" customWidth="1"/>
    <col min="8" max="9" width="12.5" style="124" hidden="1" customWidth="1"/>
    <col min="10" max="12" width="17.33203125" style="124" hidden="1" customWidth="1" outlineLevel="1"/>
    <col min="13" max="13" width="17.33203125" style="124" bestFit="1" customWidth="1" collapsed="1"/>
    <col min="14" max="14" width="16.33203125" style="124" hidden="1" customWidth="1" outlineLevel="1"/>
    <col min="15" max="16" width="15" style="124" hidden="1" customWidth="1" outlineLevel="1"/>
    <col min="17" max="17" width="16" style="124" hidden="1" customWidth="1" outlineLevel="1"/>
    <col min="18" max="18" width="16.83203125" style="124" hidden="1" customWidth="1" outlineLevel="1"/>
    <col min="19" max="22" width="15.83203125" style="124" hidden="1" customWidth="1" outlineLevel="1"/>
    <col min="23" max="27" width="17.1640625" style="124" hidden="1" customWidth="1" outlineLevel="1"/>
    <col min="28" max="28" width="16.83203125" style="124" customWidth="1" collapsed="1"/>
    <col min="29" max="29" width="16.83203125" style="124" customWidth="1"/>
    <col min="30" max="30" width="16.5" style="124" customWidth="1"/>
    <col min="31" max="32" width="16.5" style="124" hidden="1" customWidth="1"/>
    <col min="33" max="16384" width="11.5" style="124"/>
  </cols>
  <sheetData>
    <row r="2" spans="2:32" ht="40">
      <c r="B2" s="3" t="s">
        <v>613</v>
      </c>
    </row>
    <row r="4" spans="2:32" ht="16.5" customHeight="1">
      <c r="B4" s="326" t="s">
        <v>266</v>
      </c>
      <c r="C4" s="324" t="s">
        <v>0</v>
      </c>
      <c r="D4" s="324" t="s">
        <v>1</v>
      </c>
      <c r="E4" s="324" t="s">
        <v>2</v>
      </c>
      <c r="F4" s="324" t="s">
        <v>28</v>
      </c>
      <c r="G4" s="324" t="s">
        <v>283</v>
      </c>
      <c r="H4" s="324" t="s">
        <v>3</v>
      </c>
      <c r="I4" s="324" t="s">
        <v>4</v>
      </c>
      <c r="J4" s="328" t="s">
        <v>254</v>
      </c>
      <c r="K4" s="329"/>
      <c r="L4" s="330"/>
      <c r="M4" s="125" t="s">
        <v>254</v>
      </c>
      <c r="N4" s="328" t="s">
        <v>33</v>
      </c>
      <c r="O4" s="329"/>
      <c r="P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125" t="s">
        <v>255</v>
      </c>
      <c r="AC4" s="125" t="s">
        <v>295</v>
      </c>
      <c r="AD4" s="125" t="s">
        <v>324</v>
      </c>
      <c r="AE4" s="125" t="s">
        <v>343</v>
      </c>
      <c r="AF4" s="305" t="s">
        <v>379</v>
      </c>
    </row>
    <row r="5" spans="2:32" ht="34">
      <c r="B5" s="327"/>
      <c r="C5" s="325"/>
      <c r="D5" s="325"/>
      <c r="E5" s="325"/>
      <c r="F5" s="325"/>
      <c r="G5" s="325"/>
      <c r="H5" s="325"/>
      <c r="I5" s="325"/>
      <c r="J5" s="127" t="s">
        <v>284</v>
      </c>
      <c r="K5" s="127" t="s">
        <v>285</v>
      </c>
      <c r="L5" s="127" t="s">
        <v>30</v>
      </c>
      <c r="M5" s="126" t="s">
        <v>594</v>
      </c>
      <c r="N5" s="143" t="s">
        <v>258</v>
      </c>
      <c r="O5" s="143" t="s">
        <v>31</v>
      </c>
      <c r="P5" s="143" t="s">
        <v>259</v>
      </c>
      <c r="Q5" s="143" t="s">
        <v>32</v>
      </c>
      <c r="R5" s="127" t="s">
        <v>44</v>
      </c>
      <c r="S5" s="143" t="s">
        <v>267</v>
      </c>
      <c r="T5" s="143" t="s">
        <v>268</v>
      </c>
      <c r="U5" s="143" t="s">
        <v>269</v>
      </c>
      <c r="V5" s="143" t="s">
        <v>270</v>
      </c>
      <c r="W5" s="127" t="s">
        <v>245</v>
      </c>
      <c r="X5" s="143" t="s">
        <v>271</v>
      </c>
      <c r="Y5" s="143" t="s">
        <v>272</v>
      </c>
      <c r="Z5" s="143" t="s">
        <v>273</v>
      </c>
      <c r="AA5" s="143" t="s">
        <v>274</v>
      </c>
      <c r="AB5" s="126" t="s">
        <v>628</v>
      </c>
      <c r="AC5" s="126" t="s">
        <v>628</v>
      </c>
      <c r="AD5" s="126" t="s">
        <v>628</v>
      </c>
      <c r="AE5" s="126" t="s">
        <v>375</v>
      </c>
      <c r="AF5" s="126" t="s">
        <v>375</v>
      </c>
    </row>
    <row r="6" spans="2:32" ht="14.25" customHeight="1">
      <c r="B6" s="235" t="s">
        <v>278</v>
      </c>
      <c r="C6" s="196">
        <v>1</v>
      </c>
      <c r="D6" s="198" t="s">
        <v>380</v>
      </c>
      <c r="E6" s="128" t="s">
        <v>409</v>
      </c>
      <c r="F6" s="128" t="s">
        <v>29</v>
      </c>
      <c r="G6" s="128" t="s">
        <v>281</v>
      </c>
      <c r="H6" s="128">
        <v>44378</v>
      </c>
      <c r="I6" s="128">
        <v>44561</v>
      </c>
      <c r="J6" s="129">
        <v>1838720</v>
      </c>
      <c r="K6" s="129">
        <v>0</v>
      </c>
      <c r="L6" s="129">
        <f t="shared" ref="L6:L35" si="0">SUM(J6:K6)</f>
        <v>1838720</v>
      </c>
      <c r="M6" s="130">
        <f>L6</f>
        <v>1838720</v>
      </c>
      <c r="N6" s="130">
        <f>SUMPRODUCT((Tabelle2515[Measure]='1. Overview'!D6)*(Tabelle2515[Provider]="Metafinanz"),Tabelle2515[EUR Total])</f>
        <v>0</v>
      </c>
      <c r="O6" s="130">
        <f t="array" ref="O6">SUMPRODUCT((Tabelle2515[Measure]='1. Overview'!D6)*(Tabelle2515[Provider]="AZ Technology")*(Tabelle2515[Cost type]="Labor"),Tabelle2515[EUR Total])</f>
        <v>0</v>
      </c>
      <c r="P6" s="130">
        <f>SUMPRODUCT((Tabelle2515[Measure]='1. Overview'!D6)*(Tabelle2515[Provider]="AZ Services")*(Tabelle2515[Cost type]="Labor"),Tabelle2515[EUR Total])</f>
        <v>0</v>
      </c>
      <c r="Q6" s="130">
        <f>SUMPRODUCT((Tabelle2515[Measure]='1. Overview'!D6)*(Tabelle2515[Provider]&lt;&gt;"AZ Technology")*(Tabelle2515[Provider]&lt;&gt;"Metafinanz")*(Tabelle2515[Provider]&lt;&gt;"AZ Services")*(Tabelle2515[Cost type]="Labor"),Tabelle2515[EUR Total])</f>
        <v>303700.69</v>
      </c>
      <c r="R6" s="130">
        <f t="shared" ref="R6" si="1">SUM(N6:Q6)</f>
        <v>303700.69</v>
      </c>
      <c r="S6" s="130">
        <v>0</v>
      </c>
      <c r="T6" s="130">
        <f>SUMPRODUCT((Tabelle2515[Measure]='1. Overview'!D6)*(Tabelle2515[Provider]="AZ Technology")*(Tabelle2515[Cost type]="non-Labor"),Tabelle2515[EUR Total])</f>
        <v>0</v>
      </c>
      <c r="U6" s="130">
        <f>SUMPRODUCT((Tabelle2515[Measure]='1. Overview'!D6)*(Tabelle2515[Provider]="AZ Services")*(Tabelle2515[Cost type]="non-Labor"),Tabelle2515[EUR Total])</f>
        <v>0</v>
      </c>
      <c r="V6" s="130">
        <f>SUMPRODUCT((Tabelle2515[Measure]='1. Overview'!D6)*(Tabelle2515[Provider]&lt;&gt;"AZ Technology")*(Tabelle2515[Provider]&lt;&gt;"Metafinanz")*(Tabelle2515[Provider]&lt;&gt;"AZ Services")*(Tabelle2515[Cost type]="non-Labor"),Tabelle2515[EUR Total])</f>
        <v>0</v>
      </c>
      <c r="W6" s="130">
        <f>SUM(S6:V6)</f>
        <v>0</v>
      </c>
      <c r="X6" s="130">
        <f>SUM(S6,N6)</f>
        <v>0</v>
      </c>
      <c r="Y6" s="130">
        <f t="shared" ref="Y6:AA9" si="2">SUM(T6,O6)</f>
        <v>0</v>
      </c>
      <c r="Z6" s="130">
        <f t="shared" si="2"/>
        <v>0</v>
      </c>
      <c r="AA6" s="130">
        <f t="shared" si="2"/>
        <v>303700.69</v>
      </c>
      <c r="AB6" s="152">
        <f>SUM(W6,R6)</f>
        <v>303700.69</v>
      </c>
      <c r="AC6" s="130">
        <v>291265.69</v>
      </c>
      <c r="AD6" s="130">
        <f>SUMIF(Tabelle29[Measure],'1. Overview'!D6,Tabelle29[Plan Total 21 HJ])</f>
        <v>522541.69</v>
      </c>
      <c r="AE6" s="130"/>
      <c r="AF6" s="129"/>
    </row>
    <row r="7" spans="2:32" ht="14.25" customHeight="1">
      <c r="B7" s="235" t="s">
        <v>278</v>
      </c>
      <c r="C7" s="197">
        <v>2</v>
      </c>
      <c r="D7" s="199" t="s">
        <v>381</v>
      </c>
      <c r="E7" s="128" t="s">
        <v>410</v>
      </c>
      <c r="F7" s="128" t="s">
        <v>328</v>
      </c>
      <c r="G7" s="128" t="s">
        <v>281</v>
      </c>
      <c r="H7" s="128">
        <v>44378</v>
      </c>
      <c r="I7" s="128">
        <v>44561</v>
      </c>
      <c r="J7" s="129">
        <v>800000</v>
      </c>
      <c r="K7" s="129">
        <v>0</v>
      </c>
      <c r="L7" s="129">
        <f t="shared" si="0"/>
        <v>800000</v>
      </c>
      <c r="M7" s="130">
        <f t="shared" ref="M7:M33" si="3">L7</f>
        <v>800000</v>
      </c>
      <c r="N7" s="130">
        <f t="array" ref="N7">SUMPRODUCT((Tabelle2515[Measure]='1. Overview'!D7)*(Tabelle2515[Provider]="Metafinanz"),Tabelle2515[EUR Total])</f>
        <v>98754.375</v>
      </c>
      <c r="O7" s="130">
        <f t="array" ref="O7">SUMPRODUCT((Tabelle2515[Measure]='1. Overview'!D7)*(Tabelle2515[Provider]="AZ Technology")*(Tabelle2515[Cost type]="Labor"),Tabelle2515[EUR Total])</f>
        <v>0</v>
      </c>
      <c r="P7" s="130">
        <f>SUMPRODUCT((Tabelle2515[Measure]='1. Overview'!D7)*(Tabelle2515[Provider]="AZ Services")*(Tabelle2515[Cost type]="Labor"),Tabelle2515[EUR Total])</f>
        <v>0</v>
      </c>
      <c r="Q7" s="130">
        <f>SUMPRODUCT((Tabelle2515[Measure]='1. Overview'!D7)*(Tabelle2515[Provider]&lt;&gt;"AZ Technology")*(Tabelle2515[Provider]&lt;&gt;"Metafinanz")*(Tabelle2515[Provider]&lt;&gt;"AZ Services")*(Tabelle2515[Cost type]="Labor"),Tabelle2515[EUR Total])</f>
        <v>145822.576</v>
      </c>
      <c r="R7" s="130">
        <f t="shared" ref="R7" si="4">SUM(N7:Q7)</f>
        <v>244576.951</v>
      </c>
      <c r="S7" s="130">
        <v>0</v>
      </c>
      <c r="T7" s="130">
        <f>SUMPRODUCT((Tabelle2515[Measure]='1. Overview'!D7)*(Tabelle2515[Provider]="AZ Technology")*(Tabelle2515[Cost type]="non-Labor"),Tabelle2515[EUR Total])</f>
        <v>0</v>
      </c>
      <c r="U7" s="130">
        <f>SUMPRODUCT((Tabelle2515[Measure]='1. Overview'!D7)*(Tabelle2515[Provider]="AZ Services")*(Tabelle2515[Cost type]="non-Labor"),Tabelle2515[EUR Total])</f>
        <v>0</v>
      </c>
      <c r="V7" s="130">
        <f>SUMPRODUCT((Tabelle2515[Measure]='1. Overview'!D7)*(Tabelle2515[Provider]&lt;&gt;"AZ Technology")*(Tabelle2515[Provider]&lt;&gt;"Metafinanz")*(Tabelle2515[Provider]&lt;&gt;"AZ Services")*(Tabelle2515[Cost type]="non-Labor"),Tabelle2515[EUR Total])</f>
        <v>0</v>
      </c>
      <c r="W7" s="130">
        <f t="shared" ref="W7:W9" si="5">SUM(S7:V7)</f>
        <v>0</v>
      </c>
      <c r="X7" s="130">
        <f t="shared" ref="X7:X9" si="6">SUM(S7,N7)</f>
        <v>98754.375</v>
      </c>
      <c r="Y7" s="130">
        <f t="shared" si="2"/>
        <v>0</v>
      </c>
      <c r="Z7" s="130">
        <f t="shared" si="2"/>
        <v>0</v>
      </c>
      <c r="AA7" s="130">
        <f t="shared" si="2"/>
        <v>145822.576</v>
      </c>
      <c r="AB7" s="152">
        <f t="shared" ref="AB7:AB27" si="7">SUM(W7,R7)</f>
        <v>244576.951</v>
      </c>
      <c r="AC7" s="129">
        <v>80736.25</v>
      </c>
      <c r="AD7" s="130">
        <f>SUMIF(Tabelle29[Measure],'1. Overview'!D7,Tabelle29[Plan Total 21 HJ])</f>
        <v>799291.44</v>
      </c>
      <c r="AE7" s="130"/>
      <c r="AF7" s="129"/>
    </row>
    <row r="8" spans="2:32" ht="16">
      <c r="B8" s="235" t="s">
        <v>278</v>
      </c>
      <c r="C8" s="196">
        <v>3</v>
      </c>
      <c r="D8" s="198" t="s">
        <v>382</v>
      </c>
      <c r="E8" s="128" t="s">
        <v>411</v>
      </c>
      <c r="F8" s="128" t="s">
        <v>261</v>
      </c>
      <c r="G8" s="141" t="s">
        <v>332</v>
      </c>
      <c r="H8" s="128">
        <v>44378</v>
      </c>
      <c r="I8" s="128">
        <v>44561</v>
      </c>
      <c r="J8" s="129">
        <v>1090000</v>
      </c>
      <c r="K8" s="129">
        <v>60000</v>
      </c>
      <c r="L8" s="129">
        <f t="shared" si="0"/>
        <v>1150000</v>
      </c>
      <c r="M8" s="130">
        <f t="shared" si="3"/>
        <v>1150000</v>
      </c>
      <c r="N8" s="130">
        <f t="array" ref="N8">SUMPRODUCT((Tabelle2515[Measure]='1. Overview'!D8)*(Tabelle2515[Provider]="Metafinanz"),Tabelle2515[EUR Total])</f>
        <v>0</v>
      </c>
      <c r="O8" s="130">
        <f t="array" ref="O8">SUMPRODUCT((Tabelle2515[Measure]='1. Overview'!D8)*(Tabelle2515[Provider]="AZ Technology")*(Tabelle2515[Cost type]="Labor"),Tabelle2515[EUR Total])</f>
        <v>395833.33333333337</v>
      </c>
      <c r="P8" s="130">
        <f>SUMPRODUCT((Tabelle2515[Measure]='1. Overview'!D8)*(Tabelle2515[Provider]="AZ Services")*(Tabelle2515[Cost type]="Labor"),Tabelle2515[EUR Total])</f>
        <v>0</v>
      </c>
      <c r="Q8" s="130">
        <f>SUMPRODUCT((Tabelle2515[Measure]='1. Overview'!D8)*(Tabelle2515[Provider]&lt;&gt;"AZ Technology")*(Tabelle2515[Provider]&lt;&gt;"Metafinanz")*(Tabelle2515[Provider]&lt;&gt;"AZ Services")*(Tabelle2515[Cost type]="Labor"),Tabelle2515[EUR Total])</f>
        <v>0</v>
      </c>
      <c r="R8" s="130">
        <f t="shared" ref="R8" si="8">SUM(N8:Q8)</f>
        <v>395833.33333333337</v>
      </c>
      <c r="S8" s="130">
        <v>0</v>
      </c>
      <c r="T8" s="130">
        <f>SUMPRODUCT((Tabelle2515[Measure]='1. Overview'!D8)*(Tabelle2515[Provider]="AZ Technology")*(Tabelle2515[Cost type]="non-Labor"),Tabelle2515[EUR Total])</f>
        <v>0</v>
      </c>
      <c r="U8" s="130">
        <f>SUMPRODUCT((Tabelle2515[Measure]='1. Overview'!D8)*(Tabelle2515[Provider]="AZ Services")*(Tabelle2515[Cost type]="non-Labor"),Tabelle2515[EUR Total])</f>
        <v>0</v>
      </c>
      <c r="V8" s="130">
        <f>SUMPRODUCT((Tabelle2515[Measure]='1. Overview'!D8)*(Tabelle2515[Provider]&lt;&gt;"AZ Technology")*(Tabelle2515[Provider]&lt;&gt;"Metafinanz")*(Tabelle2515[Provider]&lt;&gt;"AZ Services")*(Tabelle2515[Cost type]="non-Labor"),Tabelle2515[EUR Total])</f>
        <v>0</v>
      </c>
      <c r="W8" s="130">
        <f t="shared" si="5"/>
        <v>0</v>
      </c>
      <c r="X8" s="130">
        <f t="shared" si="6"/>
        <v>0</v>
      </c>
      <c r="Y8" s="130">
        <f t="shared" si="2"/>
        <v>395833.33333333337</v>
      </c>
      <c r="Z8" s="130">
        <f t="shared" si="2"/>
        <v>0</v>
      </c>
      <c r="AA8" s="130">
        <f t="shared" si="2"/>
        <v>0</v>
      </c>
      <c r="AB8" s="152">
        <f t="shared" si="7"/>
        <v>395833.33333333337</v>
      </c>
      <c r="AC8" s="130">
        <v>0</v>
      </c>
      <c r="AD8" s="130">
        <f>SUMIF(Tabelle29[Measure],'1. Overview'!D8,Tabelle29[Plan Total 21 HJ])</f>
        <v>1150000</v>
      </c>
      <c r="AE8" s="130"/>
      <c r="AF8" s="129"/>
    </row>
    <row r="9" spans="2:32" ht="14.25" customHeight="1">
      <c r="B9" s="235" t="s">
        <v>278</v>
      </c>
      <c r="C9" s="197">
        <v>4</v>
      </c>
      <c r="D9" s="199" t="s">
        <v>383</v>
      </c>
      <c r="E9" s="128" t="s">
        <v>412</v>
      </c>
      <c r="F9" s="128" t="s">
        <v>327</v>
      </c>
      <c r="G9" s="156" t="s">
        <v>281</v>
      </c>
      <c r="H9" s="128">
        <v>44378</v>
      </c>
      <c r="I9" s="128">
        <v>44561</v>
      </c>
      <c r="J9" s="129">
        <v>670000</v>
      </c>
      <c r="K9" s="129">
        <v>0</v>
      </c>
      <c r="L9" s="129">
        <f t="shared" si="0"/>
        <v>670000</v>
      </c>
      <c r="M9" s="130">
        <f t="shared" si="3"/>
        <v>670000</v>
      </c>
      <c r="N9" s="130">
        <f t="array" ref="N9">SUMPRODUCT((Tabelle2515[Measure]='1. Overview'!D9)*(Tabelle2515[Provider]="Metafinanz"),Tabelle2515[EUR Total])</f>
        <v>0</v>
      </c>
      <c r="O9" s="130">
        <f t="array" ref="O9">SUMPRODUCT((Tabelle2515[Measure]='1. Overview'!D9)*(Tabelle2515[Provider]="AZ Technology")*(Tabelle2515[Cost type]="Labor"),Tabelle2515[EUR Total])</f>
        <v>226493.19257433334</v>
      </c>
      <c r="P9" s="130">
        <f>SUMPRODUCT((Tabelle2515[Measure]='1. Overview'!D9)*(Tabelle2515[Provider]="AZ Services")*(Tabelle2515[Cost type]="Labor"),Tabelle2515[EUR Total])</f>
        <v>0</v>
      </c>
      <c r="Q9" s="130">
        <f>SUMPRODUCT((Tabelle2515[Measure]='1. Overview'!D9)*(Tabelle2515[Provider]&lt;&gt;"AZ Technology")*(Tabelle2515[Provider]&lt;&gt;"Metafinanz")*(Tabelle2515[Provider]&lt;&gt;"AZ Services")*(Tabelle2515[Cost type]="Labor"),Tabelle2515[EUR Total])</f>
        <v>0</v>
      </c>
      <c r="R9" s="130">
        <f>SUM(N9:Q9)</f>
        <v>226493.19257433334</v>
      </c>
      <c r="S9" s="130">
        <v>0</v>
      </c>
      <c r="T9" s="130">
        <f>SUMPRODUCT((Tabelle2515[Measure]='1. Overview'!D9)*(Tabelle2515[Provider]="AZ Technology")*(Tabelle2515[Cost type]="non-Labor"),Tabelle2515[EUR Total])</f>
        <v>0</v>
      </c>
      <c r="U9" s="130">
        <f>SUMPRODUCT((Tabelle2515[Measure]='1. Overview'!D9)*(Tabelle2515[Provider]="AZ Services")*(Tabelle2515[Cost type]="non-Labor"),Tabelle2515[EUR Total])</f>
        <v>0</v>
      </c>
      <c r="V9" s="130">
        <f>SUMPRODUCT((Tabelle2515[Measure]='1. Overview'!D9)*(Tabelle2515[Provider]&lt;&gt;"AZ Technology")*(Tabelle2515[Provider]&lt;&gt;"Metafinanz")*(Tabelle2515[Provider]&lt;&gt;"AZ Services")*(Tabelle2515[Cost type]="non-Labor"),Tabelle2515[EUR Total])</f>
        <v>0</v>
      </c>
      <c r="W9" s="130">
        <f t="shared" si="5"/>
        <v>0</v>
      </c>
      <c r="X9" s="130">
        <f t="shared" si="6"/>
        <v>0</v>
      </c>
      <c r="Y9" s="130">
        <f t="shared" si="2"/>
        <v>226493.19257433334</v>
      </c>
      <c r="Z9" s="130">
        <f t="shared" si="2"/>
        <v>0</v>
      </c>
      <c r="AA9" s="130">
        <f t="shared" si="2"/>
        <v>0</v>
      </c>
      <c r="AB9" s="152">
        <f t="shared" si="7"/>
        <v>226493.19257433334</v>
      </c>
      <c r="AC9" s="130">
        <v>0</v>
      </c>
      <c r="AD9" s="130">
        <f>SUMIF(Tabelle29[Measure],'1. Overview'!D9,Tabelle29[Plan Total 21 HJ])</f>
        <v>670000</v>
      </c>
      <c r="AE9" s="130"/>
      <c r="AF9" s="129"/>
    </row>
    <row r="10" spans="2:32" ht="14.25" customHeight="1">
      <c r="B10" s="235" t="s">
        <v>278</v>
      </c>
      <c r="C10" s="197">
        <v>5</v>
      </c>
      <c r="D10" s="199" t="s">
        <v>384</v>
      </c>
      <c r="E10" s="128" t="s">
        <v>413</v>
      </c>
      <c r="F10" s="128" t="s">
        <v>327</v>
      </c>
      <c r="G10" s="156" t="s">
        <v>438</v>
      </c>
      <c r="H10" s="128">
        <v>44378</v>
      </c>
      <c r="I10" s="128">
        <v>44561</v>
      </c>
      <c r="J10" s="129">
        <v>448000</v>
      </c>
      <c r="K10" s="129">
        <v>0</v>
      </c>
      <c r="L10" s="129">
        <f t="shared" si="0"/>
        <v>448000</v>
      </c>
      <c r="M10" s="130">
        <f t="shared" si="3"/>
        <v>448000</v>
      </c>
      <c r="N10" s="130">
        <f t="array" ref="N10">SUMPRODUCT((Tabelle2515[Measure]='1. Overview'!D10)*(Tabelle2515[Provider]="Metafinanz"),Tabelle2515[EUR Total])</f>
        <v>0</v>
      </c>
      <c r="O10" s="130">
        <f t="array" ref="O10">SUMPRODUCT((Tabelle2515[Measure]='1. Overview'!D10)*(Tabelle2515[Provider]="AZ Technology")*(Tabelle2515[Cost type]="Labor"),Tabelle2515[EUR Total])</f>
        <v>186666.66666666669</v>
      </c>
      <c r="P10" s="130">
        <f>SUMPRODUCT((Tabelle2515[Measure]='1. Overview'!D10)*(Tabelle2515[Provider]="AZ Services")*(Tabelle2515[Cost type]="Labor"),Tabelle2515[EUR Total])</f>
        <v>0</v>
      </c>
      <c r="Q10" s="130">
        <f>SUMPRODUCT((Tabelle2515[Measure]='1. Overview'!D10)*(Tabelle2515[Provider]&lt;&gt;"AZ Technology")*(Tabelle2515[Provider]&lt;&gt;"Metafinanz")*(Tabelle2515[Provider]&lt;&gt;"AZ Services")*(Tabelle2515[Cost type]="Labor"),Tabelle2515[EUR Total])</f>
        <v>0</v>
      </c>
      <c r="R10" s="130">
        <f t="shared" ref="R10:R27" si="9">SUM(N10:Q10)</f>
        <v>186666.66666666669</v>
      </c>
      <c r="S10" s="130">
        <v>0</v>
      </c>
      <c r="T10" s="130">
        <f>SUMPRODUCT((Tabelle2515[Measure]='1. Overview'!D10)*(Tabelle2515[Provider]="AZ Technology")*(Tabelle2515[Cost type]="non-Labor"),Tabelle2515[EUR Total])</f>
        <v>0</v>
      </c>
      <c r="U10" s="130">
        <f>SUMPRODUCT((Tabelle2515[Measure]='1. Overview'!D10)*(Tabelle2515[Provider]="AZ Services")*(Tabelle2515[Cost type]="non-Labor"),Tabelle2515[EUR Total])</f>
        <v>0</v>
      </c>
      <c r="V10" s="130">
        <f>SUMPRODUCT((Tabelle2515[Measure]='1. Overview'!D10)*(Tabelle2515[Provider]&lt;&gt;"AZ Technology")*(Tabelle2515[Provider]&lt;&gt;"Metafinanz")*(Tabelle2515[Provider]&lt;&gt;"AZ Services")*(Tabelle2515[Cost type]="non-Labor"),Tabelle2515[EUR Total])</f>
        <v>0</v>
      </c>
      <c r="W10" s="130">
        <f t="shared" ref="W10:W27" si="10">SUM(S10:V10)</f>
        <v>0</v>
      </c>
      <c r="X10" s="130">
        <f t="shared" ref="X10:X27" si="11">SUM(S10,N10)</f>
        <v>0</v>
      </c>
      <c r="Y10" s="130">
        <f t="shared" ref="Y10:Y27" si="12">SUM(T10,O10)</f>
        <v>186666.66666666669</v>
      </c>
      <c r="Z10" s="130">
        <f t="shared" ref="Z10:Z27" si="13">SUM(U10,P10)</f>
        <v>0</v>
      </c>
      <c r="AA10" s="130">
        <f t="shared" ref="AA10:AA27" si="14">SUM(V10,Q10)</f>
        <v>0</v>
      </c>
      <c r="AB10" s="152">
        <f t="shared" si="7"/>
        <v>186666.66666666669</v>
      </c>
      <c r="AC10" s="130">
        <v>0</v>
      </c>
      <c r="AD10" s="130">
        <f>SUMIF(Tabelle29[Measure],'1. Overview'!D10,Tabelle29[Plan Total 21 HJ])</f>
        <v>448000</v>
      </c>
      <c r="AE10" s="130"/>
      <c r="AF10" s="129"/>
    </row>
    <row r="11" spans="2:32" ht="14.25" customHeight="1">
      <c r="B11" s="235" t="s">
        <v>278</v>
      </c>
      <c r="C11" s="197">
        <v>6</v>
      </c>
      <c r="D11" s="199" t="s">
        <v>385</v>
      </c>
      <c r="E11" s="128" t="s">
        <v>414</v>
      </c>
      <c r="F11" s="128" t="s">
        <v>327</v>
      </c>
      <c r="G11" s="156" t="s">
        <v>438</v>
      </c>
      <c r="H11" s="128">
        <v>44378</v>
      </c>
      <c r="I11" s="128">
        <v>44561</v>
      </c>
      <c r="J11" s="129">
        <v>550000</v>
      </c>
      <c r="K11" s="129">
        <v>120000</v>
      </c>
      <c r="L11" s="129">
        <f t="shared" si="0"/>
        <v>670000</v>
      </c>
      <c r="M11" s="130">
        <f t="shared" si="3"/>
        <v>670000</v>
      </c>
      <c r="N11" s="130">
        <f t="array" ref="N11">SUMPRODUCT((Tabelle2515[Measure]='1. Overview'!D11)*(Tabelle2515[Provider]="Metafinanz"),Tabelle2515[EUR Total])</f>
        <v>0</v>
      </c>
      <c r="O11" s="130">
        <f t="array" ref="O11">SUMPRODUCT((Tabelle2515[Measure]='1. Overview'!D11)*(Tabelle2515[Provider]="AZ Technology")*(Tabelle2515[Cost type]="Labor"),Tabelle2515[EUR Total])</f>
        <v>279166.66666666669</v>
      </c>
      <c r="P11" s="130">
        <f>SUMPRODUCT((Tabelle2515[Measure]='1. Overview'!D11)*(Tabelle2515[Provider]="AZ Services")*(Tabelle2515[Cost type]="Labor"),Tabelle2515[EUR Total])</f>
        <v>0</v>
      </c>
      <c r="Q11" s="130">
        <f>SUMPRODUCT((Tabelle2515[Measure]='1. Overview'!D11)*(Tabelle2515[Provider]&lt;&gt;"AZ Technology")*(Tabelle2515[Provider]&lt;&gt;"Metafinanz")*(Tabelle2515[Provider]&lt;&gt;"AZ Services")*(Tabelle2515[Cost type]="Labor"),Tabelle2515[EUR Total])</f>
        <v>0</v>
      </c>
      <c r="R11" s="130">
        <f t="shared" si="9"/>
        <v>279166.66666666669</v>
      </c>
      <c r="S11" s="130">
        <v>0</v>
      </c>
      <c r="T11" s="130">
        <f>SUMPRODUCT((Tabelle2515[Measure]='1. Overview'!D11)*(Tabelle2515[Provider]="AZ Technology")*(Tabelle2515[Cost type]="non-Labor"),Tabelle2515[EUR Total])</f>
        <v>0</v>
      </c>
      <c r="U11" s="130">
        <f>SUMPRODUCT((Tabelle2515[Measure]='1. Overview'!D11)*(Tabelle2515[Provider]="AZ Services")*(Tabelle2515[Cost type]="non-Labor"),Tabelle2515[EUR Total])</f>
        <v>0</v>
      </c>
      <c r="V11" s="130">
        <f>SUMPRODUCT((Tabelle2515[Measure]='1. Overview'!D11)*(Tabelle2515[Provider]&lt;&gt;"AZ Technology")*(Tabelle2515[Provider]&lt;&gt;"Metafinanz")*(Tabelle2515[Provider]&lt;&gt;"AZ Services")*(Tabelle2515[Cost type]="non-Labor"),Tabelle2515[EUR Total])</f>
        <v>0</v>
      </c>
      <c r="W11" s="130">
        <f t="shared" si="10"/>
        <v>0</v>
      </c>
      <c r="X11" s="130">
        <f t="shared" si="11"/>
        <v>0</v>
      </c>
      <c r="Y11" s="130">
        <f t="shared" si="12"/>
        <v>279166.66666666669</v>
      </c>
      <c r="Z11" s="130">
        <f t="shared" si="13"/>
        <v>0</v>
      </c>
      <c r="AA11" s="130">
        <f t="shared" si="14"/>
        <v>0</v>
      </c>
      <c r="AB11" s="152">
        <f t="shared" si="7"/>
        <v>279166.66666666669</v>
      </c>
      <c r="AC11" s="129">
        <v>0</v>
      </c>
      <c r="AD11" s="130">
        <f>SUMIF(Tabelle29[Measure],'1. Overview'!D11,Tabelle29[Plan Total 21 HJ])</f>
        <v>670000</v>
      </c>
      <c r="AE11" s="130"/>
      <c r="AF11" s="129"/>
    </row>
    <row r="12" spans="2:32" ht="14.25" customHeight="1">
      <c r="B12" s="235" t="s">
        <v>278</v>
      </c>
      <c r="C12" s="197">
        <v>7</v>
      </c>
      <c r="D12" s="199" t="s">
        <v>386</v>
      </c>
      <c r="E12" s="128" t="s">
        <v>415</v>
      </c>
      <c r="F12" s="128" t="s">
        <v>327</v>
      </c>
      <c r="G12" s="156" t="s">
        <v>438</v>
      </c>
      <c r="H12" s="128">
        <v>44454</v>
      </c>
      <c r="I12" s="128">
        <v>44561</v>
      </c>
      <c r="J12" s="129">
        <v>750000</v>
      </c>
      <c r="K12" s="129">
        <v>61000</v>
      </c>
      <c r="L12" s="129">
        <f t="shared" si="0"/>
        <v>811000</v>
      </c>
      <c r="M12" s="130">
        <f t="shared" si="3"/>
        <v>811000</v>
      </c>
      <c r="N12" s="130">
        <f t="array" ref="N12">SUMPRODUCT((Tabelle2515[Measure]='1. Overview'!D12)*(Tabelle2515[Provider]="Metafinanz"),Tabelle2515[EUR Total])</f>
        <v>0</v>
      </c>
      <c r="O12" s="130">
        <f t="array" ref="O12">SUMPRODUCT((Tabelle2515[Measure]='1. Overview'!D12)*(Tabelle2515[Provider]="AZ Technology")*(Tabelle2515[Cost type]="Labor"),Tabelle2515[EUR Total])</f>
        <v>337916.66666666663</v>
      </c>
      <c r="P12" s="130">
        <f>SUMPRODUCT((Tabelle2515[Measure]='1. Overview'!D12)*(Tabelle2515[Provider]="AZ Services")*(Tabelle2515[Cost type]="Labor"),Tabelle2515[EUR Total])</f>
        <v>0</v>
      </c>
      <c r="Q12" s="130">
        <f>SUMPRODUCT((Tabelle2515[Measure]='1. Overview'!D12)*(Tabelle2515[Provider]&lt;&gt;"AZ Technology")*(Tabelle2515[Provider]&lt;&gt;"Metafinanz")*(Tabelle2515[Provider]&lt;&gt;"AZ Services")*(Tabelle2515[Cost type]="Labor"),Tabelle2515[EUR Total])</f>
        <v>0</v>
      </c>
      <c r="R12" s="130">
        <f t="shared" si="9"/>
        <v>337916.66666666663</v>
      </c>
      <c r="S12" s="130">
        <v>0</v>
      </c>
      <c r="T12" s="130">
        <f>SUMPRODUCT((Tabelle2515[Measure]='1. Overview'!D12)*(Tabelle2515[Provider]="AZ Technology")*(Tabelle2515[Cost type]="non-Labor"),Tabelle2515[EUR Total])</f>
        <v>0</v>
      </c>
      <c r="U12" s="130">
        <f>SUMPRODUCT((Tabelle2515[Measure]='1. Overview'!D12)*(Tabelle2515[Provider]="AZ Services")*(Tabelle2515[Cost type]="non-Labor"),Tabelle2515[EUR Total])</f>
        <v>0</v>
      </c>
      <c r="V12" s="130">
        <f>SUMPRODUCT((Tabelle2515[Measure]='1. Overview'!D12)*(Tabelle2515[Provider]&lt;&gt;"AZ Technology")*(Tabelle2515[Provider]&lt;&gt;"Metafinanz")*(Tabelle2515[Provider]&lt;&gt;"AZ Services")*(Tabelle2515[Cost type]="non-Labor"),Tabelle2515[EUR Total])</f>
        <v>0</v>
      </c>
      <c r="W12" s="130">
        <f t="shared" si="10"/>
        <v>0</v>
      </c>
      <c r="X12" s="130">
        <f t="shared" si="11"/>
        <v>0</v>
      </c>
      <c r="Y12" s="130">
        <f t="shared" si="12"/>
        <v>337916.66666666663</v>
      </c>
      <c r="Z12" s="130">
        <f t="shared" si="13"/>
        <v>0</v>
      </c>
      <c r="AA12" s="130">
        <f t="shared" si="14"/>
        <v>0</v>
      </c>
      <c r="AB12" s="152">
        <f t="shared" si="7"/>
        <v>337916.66666666663</v>
      </c>
      <c r="AC12" s="130">
        <v>0</v>
      </c>
      <c r="AD12" s="130">
        <f>SUMIF(Tabelle29[Measure],'1. Overview'!D12,Tabelle29[Plan Total 21 HJ])</f>
        <v>811000</v>
      </c>
      <c r="AE12" s="130"/>
      <c r="AF12" s="129"/>
    </row>
    <row r="13" spans="2:32" ht="14.25" customHeight="1">
      <c r="B13" s="236" t="s">
        <v>296</v>
      </c>
      <c r="C13" s="197">
        <v>8</v>
      </c>
      <c r="D13" s="199" t="s">
        <v>387</v>
      </c>
      <c r="E13" s="128" t="s">
        <v>416</v>
      </c>
      <c r="F13" s="128" t="s">
        <v>440</v>
      </c>
      <c r="G13" s="156" t="s">
        <v>260</v>
      </c>
      <c r="H13" s="128">
        <v>44378</v>
      </c>
      <c r="I13" s="128">
        <v>44561</v>
      </c>
      <c r="J13" s="129">
        <v>250000</v>
      </c>
      <c r="K13" s="129">
        <v>103000</v>
      </c>
      <c r="L13" s="129">
        <f t="shared" si="0"/>
        <v>353000</v>
      </c>
      <c r="M13" s="130">
        <f t="shared" si="3"/>
        <v>353000</v>
      </c>
      <c r="N13" s="130">
        <f t="array" ref="N13">SUMPRODUCT((Tabelle2515[Measure]='1. Overview'!D13)*(Tabelle2515[Provider]="Metafinanz"),Tabelle2515[EUR Total])</f>
        <v>0</v>
      </c>
      <c r="O13" s="130">
        <f t="array" ref="O13">SUMPRODUCT((Tabelle2515[Measure]='1. Overview'!D13)*(Tabelle2515[Provider]="AZ Technology")*(Tabelle2515[Cost type]="Labor"),Tabelle2515[EUR Total])</f>
        <v>0</v>
      </c>
      <c r="P13" s="130">
        <f>SUMPRODUCT((Tabelle2515[Measure]='1. Overview'!D13)*(Tabelle2515[Provider]="AZ Services")*(Tabelle2515[Cost type]="Labor"),Tabelle2515[EUR Total])</f>
        <v>0</v>
      </c>
      <c r="Q13" s="130">
        <f>SUMPRODUCT((Tabelle2515[Measure]='1. Overview'!D13)*(Tabelle2515[Provider]&lt;&gt;"AZ Technology")*(Tabelle2515[Provider]&lt;&gt;"Metafinanz")*(Tabelle2515[Provider]&lt;&gt;"AZ Services")*(Tabelle2515[Cost type]="Labor"),Tabelle2515[EUR Total])</f>
        <v>0</v>
      </c>
      <c r="R13" s="130">
        <f t="shared" si="9"/>
        <v>0</v>
      </c>
      <c r="S13" s="130">
        <v>0</v>
      </c>
      <c r="T13" s="130">
        <f>SUMPRODUCT((Tabelle2515[Measure]='1. Overview'!D13)*(Tabelle2515[Provider]="AZ Technology")*(Tabelle2515[Cost type]="non-Labor"),Tabelle2515[EUR Total])</f>
        <v>0</v>
      </c>
      <c r="U13" s="130">
        <f>SUMPRODUCT((Tabelle2515[Measure]='1. Overview'!D13)*(Tabelle2515[Provider]="AZ Services")*(Tabelle2515[Cost type]="non-Labor"),Tabelle2515[EUR Total])</f>
        <v>0</v>
      </c>
      <c r="V13" s="130">
        <f>SUMPRODUCT((Tabelle2515[Measure]='1. Overview'!D13)*(Tabelle2515[Provider]&lt;&gt;"AZ Technology")*(Tabelle2515[Provider]&lt;&gt;"Metafinanz")*(Tabelle2515[Provider]&lt;&gt;"AZ Services")*(Tabelle2515[Cost type]="non-Labor"),Tabelle2515[EUR Total])</f>
        <v>0</v>
      </c>
      <c r="W13" s="130">
        <f t="shared" si="10"/>
        <v>0</v>
      </c>
      <c r="X13" s="130">
        <f t="shared" si="11"/>
        <v>0</v>
      </c>
      <c r="Y13" s="130">
        <f t="shared" si="12"/>
        <v>0</v>
      </c>
      <c r="Z13" s="130">
        <f t="shared" si="13"/>
        <v>0</v>
      </c>
      <c r="AA13" s="130">
        <f t="shared" si="14"/>
        <v>0</v>
      </c>
      <c r="AB13" s="152">
        <f t="shared" si="7"/>
        <v>0</v>
      </c>
      <c r="AC13" s="129">
        <v>0</v>
      </c>
      <c r="AD13" s="130">
        <f>SUMIF(Tabelle29[Measure],'1. Overview'!D13,Tabelle29[Plan Total 21 HJ])</f>
        <v>0</v>
      </c>
      <c r="AE13" s="130"/>
      <c r="AF13" s="129"/>
    </row>
    <row r="14" spans="2:32" ht="14.25" customHeight="1">
      <c r="B14" s="236" t="s">
        <v>296</v>
      </c>
      <c r="C14" s="197">
        <v>9</v>
      </c>
      <c r="D14" s="199" t="s">
        <v>388</v>
      </c>
      <c r="E14" s="128" t="s">
        <v>417</v>
      </c>
      <c r="F14" s="128" t="s">
        <v>299</v>
      </c>
      <c r="G14" s="156" t="s">
        <v>260</v>
      </c>
      <c r="H14" s="128">
        <v>44378</v>
      </c>
      <c r="I14" s="128">
        <v>44561</v>
      </c>
      <c r="J14" s="129">
        <v>210000</v>
      </c>
      <c r="K14" s="129">
        <v>127000</v>
      </c>
      <c r="L14" s="129">
        <f t="shared" si="0"/>
        <v>337000</v>
      </c>
      <c r="M14" s="130">
        <f t="shared" si="3"/>
        <v>337000</v>
      </c>
      <c r="N14" s="130">
        <f t="array" ref="N14">SUMPRODUCT((Tabelle2515[Measure]='1. Overview'!D14)*(Tabelle2515[Provider]="Metafinanz"),Tabelle2515[EUR Total])</f>
        <v>0</v>
      </c>
      <c r="O14" s="130">
        <f t="array" ref="O14">SUMPRODUCT((Tabelle2515[Measure]='1. Overview'!D14)*(Tabelle2515[Provider]="AZ Technology")*(Tabelle2515[Cost type]="Labor"),Tabelle2515[EUR Total])</f>
        <v>4060</v>
      </c>
      <c r="P14" s="130">
        <f>SUMPRODUCT((Tabelle2515[Measure]='1. Overview'!D14)*(Tabelle2515[Provider]="AZ Services")*(Tabelle2515[Cost type]="Labor"),Tabelle2515[EUR Total])</f>
        <v>0</v>
      </c>
      <c r="Q14" s="130">
        <f>SUMPRODUCT((Tabelle2515[Measure]='1. Overview'!D14)*(Tabelle2515[Provider]&lt;&gt;"AZ Technology")*(Tabelle2515[Provider]&lt;&gt;"Metafinanz")*(Tabelle2515[Provider]&lt;&gt;"AZ Services")*(Tabelle2515[Cost type]="Labor"),Tabelle2515[EUR Total])</f>
        <v>0</v>
      </c>
      <c r="R14" s="130">
        <f t="shared" si="9"/>
        <v>4060</v>
      </c>
      <c r="S14" s="130">
        <v>0</v>
      </c>
      <c r="T14" s="130">
        <f>SUMPRODUCT((Tabelle2515[Measure]='1. Overview'!D14)*(Tabelle2515[Provider]="AZ Technology")*(Tabelle2515[Cost type]="non-Labor"),Tabelle2515[EUR Total])</f>
        <v>0</v>
      </c>
      <c r="U14" s="130">
        <f>SUMPRODUCT((Tabelle2515[Measure]='1. Overview'!D14)*(Tabelle2515[Provider]="AZ Services")*(Tabelle2515[Cost type]="non-Labor"),Tabelle2515[EUR Total])</f>
        <v>0</v>
      </c>
      <c r="V14" s="130">
        <f>SUMPRODUCT((Tabelle2515[Measure]='1. Overview'!D14)*(Tabelle2515[Provider]&lt;&gt;"AZ Technology")*(Tabelle2515[Provider]&lt;&gt;"Metafinanz")*(Tabelle2515[Provider]&lt;&gt;"AZ Services")*(Tabelle2515[Cost type]="non-Labor"),Tabelle2515[EUR Total])</f>
        <v>0</v>
      </c>
      <c r="W14" s="130">
        <f t="shared" si="10"/>
        <v>0</v>
      </c>
      <c r="X14" s="130">
        <f t="shared" si="11"/>
        <v>0</v>
      </c>
      <c r="Y14" s="130">
        <f t="shared" si="12"/>
        <v>4060</v>
      </c>
      <c r="Z14" s="130">
        <f t="shared" si="13"/>
        <v>0</v>
      </c>
      <c r="AA14" s="130">
        <f t="shared" si="14"/>
        <v>0</v>
      </c>
      <c r="AB14" s="152">
        <f t="shared" si="7"/>
        <v>4060</v>
      </c>
      <c r="AC14" s="130">
        <v>4060</v>
      </c>
      <c r="AD14" s="130">
        <f>SUMIF(Tabelle29[Measure],'1. Overview'!D14,Tabelle29[Plan Total 21 HJ])</f>
        <v>337000</v>
      </c>
      <c r="AE14" s="130"/>
      <c r="AF14" s="129"/>
    </row>
    <row r="15" spans="2:32" ht="16">
      <c r="B15" s="236" t="s">
        <v>296</v>
      </c>
      <c r="C15" s="196">
        <v>10</v>
      </c>
      <c r="D15" s="200" t="s">
        <v>389</v>
      </c>
      <c r="E15" s="141" t="s">
        <v>418</v>
      </c>
      <c r="F15" s="141" t="s">
        <v>299</v>
      </c>
      <c r="G15" s="141" t="s">
        <v>260</v>
      </c>
      <c r="H15" s="128">
        <v>44378</v>
      </c>
      <c r="I15" s="128">
        <v>44561</v>
      </c>
      <c r="J15" s="130">
        <v>1350000</v>
      </c>
      <c r="K15" s="129">
        <v>270000</v>
      </c>
      <c r="L15" s="129">
        <f t="shared" si="0"/>
        <v>1620000</v>
      </c>
      <c r="M15" s="130">
        <f t="shared" si="3"/>
        <v>1620000</v>
      </c>
      <c r="N15" s="130">
        <f t="array" ref="N15">SUMPRODUCT((Tabelle2515[Measure]='1. Overview'!D15)*(Tabelle2515[Provider]="Metafinanz"),Tabelle2515[EUR Total])</f>
        <v>0</v>
      </c>
      <c r="O15" s="130">
        <f t="array" ref="O15">SUMPRODUCT((Tabelle2515[Measure]='1. Overview'!D15)*(Tabelle2515[Provider]="AZ Technology")*(Tabelle2515[Cost type]="Labor"),Tabelle2515[EUR Total])</f>
        <v>20776.25</v>
      </c>
      <c r="P15" s="130">
        <f>SUMPRODUCT((Tabelle2515[Measure]='1. Overview'!D15)*(Tabelle2515[Provider]="AZ Services")*(Tabelle2515[Cost type]="Labor"),Tabelle2515[EUR Total])</f>
        <v>0</v>
      </c>
      <c r="Q15" s="130">
        <f>SUMPRODUCT((Tabelle2515[Measure]='1. Overview'!D15)*(Tabelle2515[Provider]&lt;&gt;"AZ Technology")*(Tabelle2515[Provider]&lt;&gt;"Metafinanz")*(Tabelle2515[Provider]&lt;&gt;"AZ Services")*(Tabelle2515[Cost type]="Labor"),Tabelle2515[EUR Total])</f>
        <v>0</v>
      </c>
      <c r="R15" s="130">
        <f t="shared" si="9"/>
        <v>20776.25</v>
      </c>
      <c r="S15" s="130">
        <v>0</v>
      </c>
      <c r="T15" s="130">
        <f>SUMPRODUCT((Tabelle2515[Measure]='1. Overview'!D15)*(Tabelle2515[Provider]="AZ Technology")*(Tabelle2515[Cost type]="non-Labor"),Tabelle2515[EUR Total])</f>
        <v>0</v>
      </c>
      <c r="U15" s="130">
        <f>SUMPRODUCT((Tabelle2515[Measure]='1. Overview'!D15)*(Tabelle2515[Provider]="AZ Services")*(Tabelle2515[Cost type]="non-Labor"),Tabelle2515[EUR Total])</f>
        <v>0</v>
      </c>
      <c r="V15" s="130">
        <f>SUMPRODUCT((Tabelle2515[Measure]='1. Overview'!D15)*(Tabelle2515[Provider]&lt;&gt;"AZ Technology")*(Tabelle2515[Provider]&lt;&gt;"Metafinanz")*(Tabelle2515[Provider]&lt;&gt;"AZ Services")*(Tabelle2515[Cost type]="non-Labor"),Tabelle2515[EUR Total])</f>
        <v>0</v>
      </c>
      <c r="W15" s="130">
        <f t="shared" si="10"/>
        <v>0</v>
      </c>
      <c r="X15" s="130">
        <f t="shared" si="11"/>
        <v>0</v>
      </c>
      <c r="Y15" s="130">
        <f t="shared" si="12"/>
        <v>20776.25</v>
      </c>
      <c r="Z15" s="130">
        <f t="shared" si="13"/>
        <v>0</v>
      </c>
      <c r="AA15" s="130">
        <f t="shared" si="14"/>
        <v>0</v>
      </c>
      <c r="AB15" s="152">
        <f t="shared" si="7"/>
        <v>20776.25</v>
      </c>
      <c r="AC15" s="130">
        <v>13856.25</v>
      </c>
      <c r="AD15" s="129">
        <f>SUMIF(Tabelle29[Measure],'1. Overview'!D15,Tabelle29[Plan Total 21 HJ])</f>
        <v>1620000</v>
      </c>
      <c r="AE15" s="130"/>
      <c r="AF15" s="129"/>
    </row>
    <row r="16" spans="2:32" s="142" customFormat="1" ht="15" customHeight="1">
      <c r="B16" s="236" t="s">
        <v>296</v>
      </c>
      <c r="C16" s="197">
        <v>11</v>
      </c>
      <c r="D16" s="201" t="s">
        <v>390</v>
      </c>
      <c r="E16" s="141" t="s">
        <v>419</v>
      </c>
      <c r="F16" s="141" t="s">
        <v>299</v>
      </c>
      <c r="G16" s="141" t="s">
        <v>260</v>
      </c>
      <c r="H16" s="128">
        <v>44378</v>
      </c>
      <c r="I16" s="128">
        <v>44561</v>
      </c>
      <c r="J16" s="130">
        <v>475000</v>
      </c>
      <c r="K16" s="129">
        <v>30000</v>
      </c>
      <c r="L16" s="129">
        <f t="shared" si="0"/>
        <v>505000</v>
      </c>
      <c r="M16" s="130">
        <f t="shared" si="3"/>
        <v>505000</v>
      </c>
      <c r="N16" s="130">
        <f t="array" ref="N16">SUMPRODUCT((Tabelle2515[Measure]='1. Overview'!D16)*(Tabelle2515[Provider]="Metafinanz"),Tabelle2515[EUR Total])</f>
        <v>0</v>
      </c>
      <c r="O16" s="130">
        <f t="array" ref="O16">SUMPRODUCT((Tabelle2515[Measure]='1. Overview'!D16)*(Tabelle2515[Provider]="AZ Technology")*(Tabelle2515[Cost type]="Labor"),Tabelle2515[EUR Total])</f>
        <v>60472.904341250003</v>
      </c>
      <c r="P16" s="130">
        <f>SUMPRODUCT((Tabelle2515[Measure]='1. Overview'!D16)*(Tabelle2515[Provider]="AZ Services")*(Tabelle2515[Cost type]="Labor"),Tabelle2515[EUR Total])</f>
        <v>0</v>
      </c>
      <c r="Q16" s="130">
        <f>SUMPRODUCT((Tabelle2515[Measure]='1. Overview'!D16)*(Tabelle2515[Provider]&lt;&gt;"AZ Technology")*(Tabelle2515[Provider]&lt;&gt;"Metafinanz")*(Tabelle2515[Provider]&lt;&gt;"AZ Services")*(Tabelle2515[Cost type]="Labor"),Tabelle2515[EUR Total])</f>
        <v>0</v>
      </c>
      <c r="R16" s="130">
        <f t="shared" si="9"/>
        <v>60472.904341250003</v>
      </c>
      <c r="S16" s="130">
        <v>0</v>
      </c>
      <c r="T16" s="130">
        <f>SUMPRODUCT((Tabelle2515[Measure]='1. Overview'!D16)*(Tabelle2515[Provider]="AZ Technology")*(Tabelle2515[Cost type]="non-Labor"),Tabelle2515[EUR Total])</f>
        <v>0</v>
      </c>
      <c r="U16" s="130">
        <f>SUMPRODUCT((Tabelle2515[Measure]='1. Overview'!D16)*(Tabelle2515[Provider]="AZ Services")*(Tabelle2515[Cost type]="non-Labor"),Tabelle2515[EUR Total])</f>
        <v>0</v>
      </c>
      <c r="V16" s="130">
        <f>SUMPRODUCT((Tabelle2515[Measure]='1. Overview'!D16)*(Tabelle2515[Provider]&lt;&gt;"AZ Technology")*(Tabelle2515[Provider]&lt;&gt;"Metafinanz")*(Tabelle2515[Provider]&lt;&gt;"AZ Services")*(Tabelle2515[Cost type]="non-Labor"),Tabelle2515[EUR Total])</f>
        <v>0</v>
      </c>
      <c r="W16" s="130">
        <f t="shared" si="10"/>
        <v>0</v>
      </c>
      <c r="X16" s="130">
        <f t="shared" si="11"/>
        <v>0</v>
      </c>
      <c r="Y16" s="130">
        <f t="shared" si="12"/>
        <v>60472.904341250003</v>
      </c>
      <c r="Z16" s="130">
        <f t="shared" si="13"/>
        <v>0</v>
      </c>
      <c r="AA16" s="130">
        <f t="shared" si="14"/>
        <v>0</v>
      </c>
      <c r="AB16" s="152">
        <f t="shared" si="7"/>
        <v>60472.904341250003</v>
      </c>
      <c r="AC16" s="129">
        <v>41110</v>
      </c>
      <c r="AD16" s="130">
        <f>SUMIF(Tabelle29[Measure],'1. Overview'!D16,Tabelle29[Plan Total 21 HJ])</f>
        <v>505000</v>
      </c>
      <c r="AE16" s="130"/>
      <c r="AF16" s="129"/>
    </row>
    <row r="17" spans="2:32" s="142" customFormat="1" ht="15" customHeight="1">
      <c r="B17" s="236" t="s">
        <v>296</v>
      </c>
      <c r="C17" s="196">
        <v>12</v>
      </c>
      <c r="D17" s="202" t="s">
        <v>391</v>
      </c>
      <c r="E17" s="141" t="s">
        <v>420</v>
      </c>
      <c r="F17" s="141" t="s">
        <v>299</v>
      </c>
      <c r="G17" s="141" t="s">
        <v>260</v>
      </c>
      <c r="H17" s="128">
        <v>44378</v>
      </c>
      <c r="I17" s="128">
        <v>44561</v>
      </c>
      <c r="J17" s="130">
        <v>610000</v>
      </c>
      <c r="K17" s="129">
        <v>80000</v>
      </c>
      <c r="L17" s="129">
        <f t="shared" si="0"/>
        <v>690000</v>
      </c>
      <c r="M17" s="130">
        <f t="shared" si="3"/>
        <v>690000</v>
      </c>
      <c r="N17" s="130">
        <f t="array" ref="N17">SUMPRODUCT((Tabelle2515[Measure]='1. Overview'!D17)*(Tabelle2515[Provider]="Metafinanz"),Tabelle2515[EUR Total])</f>
        <v>0</v>
      </c>
      <c r="O17" s="130">
        <f t="array" ref="O17">SUMPRODUCT((Tabelle2515[Measure]='1. Overview'!D17)*(Tabelle2515[Provider]="AZ Technology")*(Tabelle2515[Cost type]="Labor"),Tabelle2515[EUR Total])</f>
        <v>78183.806874999995</v>
      </c>
      <c r="P17" s="130">
        <f>SUMPRODUCT((Tabelle2515[Measure]='1. Overview'!D17)*(Tabelle2515[Provider]="AZ Services")*(Tabelle2515[Cost type]="Labor"),Tabelle2515[EUR Total])</f>
        <v>0</v>
      </c>
      <c r="Q17" s="130">
        <f>SUMPRODUCT((Tabelle2515[Measure]='1. Overview'!D17)*(Tabelle2515[Provider]&lt;&gt;"AZ Technology")*(Tabelle2515[Provider]&lt;&gt;"Metafinanz")*(Tabelle2515[Provider]&lt;&gt;"AZ Services")*(Tabelle2515[Cost type]="Labor"),Tabelle2515[EUR Total])</f>
        <v>0</v>
      </c>
      <c r="R17" s="130">
        <f t="shared" si="9"/>
        <v>78183.806874999995</v>
      </c>
      <c r="S17" s="130">
        <v>0</v>
      </c>
      <c r="T17" s="130">
        <f>SUMPRODUCT((Tabelle2515[Measure]='1. Overview'!D17)*(Tabelle2515[Provider]="AZ Technology")*(Tabelle2515[Cost type]="non-Labor"),Tabelle2515[EUR Total])</f>
        <v>0</v>
      </c>
      <c r="U17" s="130">
        <f>SUMPRODUCT((Tabelle2515[Measure]='1. Overview'!D17)*(Tabelle2515[Provider]="AZ Services")*(Tabelle2515[Cost type]="non-Labor"),Tabelle2515[EUR Total])</f>
        <v>0</v>
      </c>
      <c r="V17" s="130">
        <f>SUMPRODUCT((Tabelle2515[Measure]='1. Overview'!D17)*(Tabelle2515[Provider]&lt;&gt;"AZ Technology")*(Tabelle2515[Provider]&lt;&gt;"Metafinanz")*(Tabelle2515[Provider]&lt;&gt;"AZ Services")*(Tabelle2515[Cost type]="non-Labor"),Tabelle2515[EUR Total])</f>
        <v>0</v>
      </c>
      <c r="W17" s="130">
        <f t="shared" si="10"/>
        <v>0</v>
      </c>
      <c r="X17" s="130">
        <f t="shared" si="11"/>
        <v>0</v>
      </c>
      <c r="Y17" s="130">
        <f t="shared" si="12"/>
        <v>78183.806874999995</v>
      </c>
      <c r="Z17" s="130">
        <f t="shared" si="13"/>
        <v>0</v>
      </c>
      <c r="AA17" s="130">
        <f t="shared" si="14"/>
        <v>0</v>
      </c>
      <c r="AB17" s="152">
        <f t="shared" si="7"/>
        <v>78183.806874999995</v>
      </c>
      <c r="AC17" s="129">
        <v>15341.93</v>
      </c>
      <c r="AD17" s="130">
        <f>SUMIF(Tabelle29[Measure],'1. Overview'!D17,Tabelle29[Plan Total 21 HJ])</f>
        <v>690000</v>
      </c>
      <c r="AE17" s="130"/>
      <c r="AF17" s="129"/>
    </row>
    <row r="18" spans="2:32" ht="16">
      <c r="B18" s="236" t="s">
        <v>296</v>
      </c>
      <c r="C18" s="197">
        <v>13</v>
      </c>
      <c r="D18" s="199" t="s">
        <v>392</v>
      </c>
      <c r="E18" s="128" t="s">
        <v>421</v>
      </c>
      <c r="F18" s="128" t="s">
        <v>261</v>
      </c>
      <c r="G18" s="128" t="s">
        <v>260</v>
      </c>
      <c r="H18" s="128">
        <v>44378</v>
      </c>
      <c r="I18" s="128">
        <v>44561</v>
      </c>
      <c r="J18" s="129">
        <v>420000</v>
      </c>
      <c r="K18" s="129">
        <v>0</v>
      </c>
      <c r="L18" s="129">
        <f t="shared" si="0"/>
        <v>420000</v>
      </c>
      <c r="M18" s="130">
        <f t="shared" si="3"/>
        <v>420000</v>
      </c>
      <c r="N18" s="130">
        <f t="array" ref="N18">SUMPRODUCT((Tabelle2515[Measure]='1. Overview'!D18)*(Tabelle2515[Provider]="Metafinanz"),Tabelle2515[EUR Total])</f>
        <v>0</v>
      </c>
      <c r="O18" s="130">
        <f t="array" ref="O18">SUMPRODUCT((Tabelle2515[Measure]='1. Overview'!D18)*(Tabelle2515[Provider]="AZ Technology")*(Tabelle2515[Cost type]="Labor"),Tabelle2515[EUR Total])</f>
        <v>35116.25</v>
      </c>
      <c r="P18" s="130">
        <f>SUMPRODUCT((Tabelle2515[Measure]='1. Overview'!D18)*(Tabelle2515[Provider]="AZ Services")*(Tabelle2515[Cost type]="Labor"),Tabelle2515[EUR Total])</f>
        <v>0</v>
      </c>
      <c r="Q18" s="130">
        <f>SUMPRODUCT((Tabelle2515[Measure]='1. Overview'!D18)*(Tabelle2515[Provider]&lt;&gt;"AZ Technology")*(Tabelle2515[Provider]&lt;&gt;"Metafinanz")*(Tabelle2515[Provider]&lt;&gt;"AZ Services")*(Tabelle2515[Cost type]="Labor"),Tabelle2515[EUR Total])</f>
        <v>0</v>
      </c>
      <c r="R18" s="130">
        <f t="shared" si="9"/>
        <v>35116.25</v>
      </c>
      <c r="S18" s="130">
        <v>0</v>
      </c>
      <c r="T18" s="130">
        <f>SUMPRODUCT((Tabelle2515[Measure]='1. Overview'!D18)*(Tabelle2515[Provider]="AZ Technology")*(Tabelle2515[Cost type]="non-Labor"),Tabelle2515[EUR Total])</f>
        <v>0</v>
      </c>
      <c r="U18" s="130">
        <f>SUMPRODUCT((Tabelle2515[Measure]='1. Overview'!D18)*(Tabelle2515[Provider]="AZ Services")*(Tabelle2515[Cost type]="non-Labor"),Tabelle2515[EUR Total])</f>
        <v>0</v>
      </c>
      <c r="V18" s="130">
        <f>SUMPRODUCT((Tabelle2515[Measure]='1. Overview'!D18)*(Tabelle2515[Provider]&lt;&gt;"AZ Technology")*(Tabelle2515[Provider]&lt;&gt;"Metafinanz")*(Tabelle2515[Provider]&lt;&gt;"AZ Services")*(Tabelle2515[Cost type]="non-Labor"),Tabelle2515[EUR Total])</f>
        <v>0</v>
      </c>
      <c r="W18" s="130">
        <f t="shared" si="10"/>
        <v>0</v>
      </c>
      <c r="X18" s="130">
        <f t="shared" si="11"/>
        <v>0</v>
      </c>
      <c r="Y18" s="130">
        <f t="shared" si="12"/>
        <v>35116.25</v>
      </c>
      <c r="Z18" s="130">
        <f t="shared" si="13"/>
        <v>0</v>
      </c>
      <c r="AA18" s="130">
        <f t="shared" si="14"/>
        <v>0</v>
      </c>
      <c r="AB18" s="152">
        <f t="shared" si="7"/>
        <v>35116.25</v>
      </c>
      <c r="AC18" s="130">
        <v>31210</v>
      </c>
      <c r="AD18" s="130">
        <f>SUMIF(Tabelle29[Measure],'1. Overview'!D18,Tabelle29[Plan Total 21 HJ])</f>
        <v>420000</v>
      </c>
      <c r="AE18" s="130"/>
      <c r="AF18" s="129"/>
    </row>
    <row r="19" spans="2:32" ht="16">
      <c r="B19" s="236" t="s">
        <v>296</v>
      </c>
      <c r="C19" s="196">
        <v>14</v>
      </c>
      <c r="D19" s="199" t="s">
        <v>393</v>
      </c>
      <c r="E19" s="128" t="s">
        <v>422</v>
      </c>
      <c r="F19" s="128" t="s">
        <v>261</v>
      </c>
      <c r="G19" s="128" t="s">
        <v>260</v>
      </c>
      <c r="H19" s="128">
        <v>44378</v>
      </c>
      <c r="I19" s="128">
        <v>44561</v>
      </c>
      <c r="J19" s="129">
        <v>285000</v>
      </c>
      <c r="K19" s="129">
        <v>0</v>
      </c>
      <c r="L19" s="129">
        <f t="shared" si="0"/>
        <v>285000</v>
      </c>
      <c r="M19" s="130">
        <f t="shared" si="3"/>
        <v>285000</v>
      </c>
      <c r="N19" s="130">
        <f t="array" ref="N19">SUMPRODUCT((Tabelle2515[Measure]='1. Overview'!D19)*(Tabelle2515[Provider]="Metafinanz"),Tabelle2515[EUR Total])</f>
        <v>0</v>
      </c>
      <c r="O19" s="130">
        <f t="array" ref="O19">SUMPRODUCT((Tabelle2515[Measure]='1. Overview'!D19)*(Tabelle2515[Provider]="AZ Technology")*(Tabelle2515[Cost type]="Labor"),Tabelle2515[EUR Total])</f>
        <v>7850</v>
      </c>
      <c r="P19" s="130">
        <f>SUMPRODUCT((Tabelle2515[Measure]='1. Overview'!D19)*(Tabelle2515[Provider]="AZ Services")*(Tabelle2515[Cost type]="Labor"),Tabelle2515[EUR Total])</f>
        <v>0</v>
      </c>
      <c r="Q19" s="130">
        <f>SUMPRODUCT((Tabelle2515[Measure]='1. Overview'!D19)*(Tabelle2515[Provider]&lt;&gt;"AZ Technology")*(Tabelle2515[Provider]&lt;&gt;"Metafinanz")*(Tabelle2515[Provider]&lt;&gt;"AZ Services")*(Tabelle2515[Cost type]="Labor"),Tabelle2515[EUR Total])</f>
        <v>0</v>
      </c>
      <c r="R19" s="130">
        <f t="shared" si="9"/>
        <v>7850</v>
      </c>
      <c r="S19" s="130">
        <v>0</v>
      </c>
      <c r="T19" s="130">
        <f>SUMPRODUCT((Tabelle2515[Measure]='1. Overview'!D19)*(Tabelle2515[Provider]="AZ Technology")*(Tabelle2515[Cost type]="non-Labor"),Tabelle2515[EUR Total])</f>
        <v>0</v>
      </c>
      <c r="U19" s="130">
        <f>SUMPRODUCT((Tabelle2515[Measure]='1. Overview'!D19)*(Tabelle2515[Provider]="AZ Services")*(Tabelle2515[Cost type]="non-Labor"),Tabelle2515[EUR Total])</f>
        <v>0</v>
      </c>
      <c r="V19" s="130">
        <f>SUMPRODUCT((Tabelle2515[Measure]='1. Overview'!D19)*(Tabelle2515[Provider]&lt;&gt;"AZ Technology")*(Tabelle2515[Provider]&lt;&gt;"Metafinanz")*(Tabelle2515[Provider]&lt;&gt;"AZ Services")*(Tabelle2515[Cost type]="non-Labor"),Tabelle2515[EUR Total])</f>
        <v>0</v>
      </c>
      <c r="W19" s="130">
        <f t="shared" si="10"/>
        <v>0</v>
      </c>
      <c r="X19" s="130">
        <f t="shared" si="11"/>
        <v>0</v>
      </c>
      <c r="Y19" s="130">
        <f t="shared" si="12"/>
        <v>7850</v>
      </c>
      <c r="Z19" s="130">
        <f t="shared" si="13"/>
        <v>0</v>
      </c>
      <c r="AA19" s="130">
        <f t="shared" si="14"/>
        <v>0</v>
      </c>
      <c r="AB19" s="152">
        <f t="shared" si="7"/>
        <v>7850</v>
      </c>
      <c r="AC19" s="130">
        <v>7850</v>
      </c>
      <c r="AD19" s="130">
        <f>SUMIF(Tabelle29[Measure],'1. Overview'!D19,Tabelle29[Plan Total 21 HJ])</f>
        <v>420000</v>
      </c>
      <c r="AE19" s="130"/>
      <c r="AF19" s="129"/>
    </row>
    <row r="20" spans="2:32" ht="16">
      <c r="B20" s="237" t="s">
        <v>280</v>
      </c>
      <c r="C20" s="197">
        <v>15</v>
      </c>
      <c r="D20" s="199" t="s">
        <v>394</v>
      </c>
      <c r="E20" s="128" t="s">
        <v>423</v>
      </c>
      <c r="F20" s="128" t="s">
        <v>261</v>
      </c>
      <c r="G20" s="128" t="s">
        <v>282</v>
      </c>
      <c r="H20" s="128">
        <v>44378</v>
      </c>
      <c r="I20" s="128">
        <v>44561</v>
      </c>
      <c r="J20" s="129">
        <v>1150000</v>
      </c>
      <c r="K20" s="129">
        <v>100000</v>
      </c>
      <c r="L20" s="129">
        <f t="shared" si="0"/>
        <v>1250000</v>
      </c>
      <c r="M20" s="130">
        <f t="shared" si="3"/>
        <v>1250000</v>
      </c>
      <c r="N20" s="130">
        <f t="array" ref="N20">SUMPRODUCT((Tabelle2515[Measure]='1. Overview'!D20)*(Tabelle2515[Provider]="Metafinanz"),Tabelle2515[EUR Total])</f>
        <v>0</v>
      </c>
      <c r="O20" s="130">
        <f t="array" ref="O20">SUMPRODUCT((Tabelle2515[Measure]='1. Overview'!D20)*(Tabelle2515[Provider]="AZ Technology")*(Tabelle2515[Cost type]="Labor"),Tabelle2515[EUR Total])</f>
        <v>356143.22659566667</v>
      </c>
      <c r="P20" s="130">
        <f>SUMPRODUCT((Tabelle2515[Measure]='1. Overview'!D20)*(Tabelle2515[Provider]="AZ Services")*(Tabelle2515[Cost type]="Labor"),Tabelle2515[EUR Total])</f>
        <v>0</v>
      </c>
      <c r="Q20" s="130">
        <f>SUMPRODUCT((Tabelle2515[Measure]='1. Overview'!D20)*(Tabelle2515[Provider]&lt;&gt;"AZ Technology")*(Tabelle2515[Provider]&lt;&gt;"Metafinanz")*(Tabelle2515[Provider]&lt;&gt;"AZ Services")*(Tabelle2515[Cost type]="Labor"),Tabelle2515[EUR Total])</f>
        <v>0</v>
      </c>
      <c r="R20" s="130">
        <f t="shared" si="9"/>
        <v>356143.22659566667</v>
      </c>
      <c r="S20" s="130">
        <v>0</v>
      </c>
      <c r="T20" s="130">
        <f>SUMPRODUCT((Tabelle2515[Measure]='1. Overview'!D20)*(Tabelle2515[Provider]="AZ Technology")*(Tabelle2515[Cost type]="non-Labor"),Tabelle2515[EUR Total])</f>
        <v>0</v>
      </c>
      <c r="U20" s="130">
        <f>SUMPRODUCT((Tabelle2515[Measure]='1. Overview'!D20)*(Tabelle2515[Provider]="AZ Services")*(Tabelle2515[Cost type]="non-Labor"),Tabelle2515[EUR Total])</f>
        <v>0</v>
      </c>
      <c r="V20" s="130">
        <f>SUMPRODUCT((Tabelle2515[Measure]='1. Overview'!D20)*(Tabelle2515[Provider]&lt;&gt;"AZ Technology")*(Tabelle2515[Provider]&lt;&gt;"Metafinanz")*(Tabelle2515[Provider]&lt;&gt;"AZ Services")*(Tabelle2515[Cost type]="non-Labor"),Tabelle2515[EUR Total])</f>
        <v>0</v>
      </c>
      <c r="W20" s="130">
        <f t="shared" si="10"/>
        <v>0</v>
      </c>
      <c r="X20" s="130">
        <f t="shared" si="11"/>
        <v>0</v>
      </c>
      <c r="Y20" s="130">
        <f t="shared" si="12"/>
        <v>356143.22659566667</v>
      </c>
      <c r="Z20" s="130">
        <f t="shared" si="13"/>
        <v>0</v>
      </c>
      <c r="AA20" s="130">
        <f t="shared" si="14"/>
        <v>0</v>
      </c>
      <c r="AB20" s="152">
        <f t="shared" si="7"/>
        <v>356143.22659566667</v>
      </c>
      <c r="AC20" s="130">
        <v>60164.79</v>
      </c>
      <c r="AD20" s="130">
        <f>SUMIF(Tabelle29[Measure],'1. Overview'!D20,Tabelle29[Plan Total 21 HJ])</f>
        <v>1250000</v>
      </c>
      <c r="AE20" s="130"/>
      <c r="AF20" s="129"/>
    </row>
    <row r="21" spans="2:32" ht="16">
      <c r="B21" s="237" t="s">
        <v>280</v>
      </c>
      <c r="C21" s="196">
        <v>16</v>
      </c>
      <c r="D21" s="199" t="s">
        <v>395</v>
      </c>
      <c r="E21" s="128" t="s">
        <v>424</v>
      </c>
      <c r="F21" s="128" t="s">
        <v>441</v>
      </c>
      <c r="G21" s="128" t="s">
        <v>438</v>
      </c>
      <c r="H21" s="128">
        <v>44378</v>
      </c>
      <c r="I21" s="128">
        <v>44561</v>
      </c>
      <c r="J21" s="129">
        <v>688000</v>
      </c>
      <c r="K21" s="129">
        <v>397000</v>
      </c>
      <c r="L21" s="129">
        <f t="shared" si="0"/>
        <v>1085000</v>
      </c>
      <c r="M21" s="130">
        <f t="shared" si="3"/>
        <v>1085000</v>
      </c>
      <c r="N21" s="130">
        <f t="array" ref="N21">SUMPRODUCT((Tabelle2515[Measure]='1. Overview'!D21)*(Tabelle2515[Provider]="Metafinanz"),Tabelle2515[EUR Total])</f>
        <v>0</v>
      </c>
      <c r="O21" s="130">
        <f t="array" ref="O21">SUMPRODUCT((Tabelle2515[Measure]='1. Overview'!D21)*(Tabelle2515[Provider]="AZ Technology")*(Tabelle2515[Cost type]="Labor"),Tabelle2515[EUR Total])</f>
        <v>244833.33333333331</v>
      </c>
      <c r="P21" s="130">
        <f>SUMPRODUCT((Tabelle2515[Measure]='1. Overview'!D21)*(Tabelle2515[Provider]="AZ Services")*(Tabelle2515[Cost type]="Labor"),Tabelle2515[EUR Total])</f>
        <v>0</v>
      </c>
      <c r="Q21" s="130">
        <f>SUMPRODUCT((Tabelle2515[Measure]='1. Overview'!D21)*(Tabelle2515[Provider]&lt;&gt;"AZ Technology")*(Tabelle2515[Provider]&lt;&gt;"Metafinanz")*(Tabelle2515[Provider]&lt;&gt;"AZ Services")*(Tabelle2515[Cost type]="Labor"),Tabelle2515[EUR Total])</f>
        <v>0</v>
      </c>
      <c r="R21" s="130">
        <f t="shared" si="9"/>
        <v>244833.33333333331</v>
      </c>
      <c r="S21" s="130">
        <v>0</v>
      </c>
      <c r="T21" s="130">
        <f>SUMPRODUCT((Tabelle2515[Measure]='1. Overview'!D21)*(Tabelle2515[Provider]="AZ Technology")*(Tabelle2515[Cost type]="non-Labor"),Tabelle2515[EUR Total])</f>
        <v>0</v>
      </c>
      <c r="U21" s="130">
        <f>SUMPRODUCT((Tabelle2515[Measure]='1. Overview'!D21)*(Tabelle2515[Provider]="AZ Services")*(Tabelle2515[Cost type]="non-Labor"),Tabelle2515[EUR Total])</f>
        <v>0</v>
      </c>
      <c r="V21" s="130">
        <f>SUMPRODUCT((Tabelle2515[Measure]='1. Overview'!D21)*(Tabelle2515[Provider]&lt;&gt;"AZ Technology")*(Tabelle2515[Provider]&lt;&gt;"Metafinanz")*(Tabelle2515[Provider]&lt;&gt;"AZ Services")*(Tabelle2515[Cost type]="non-Labor"),Tabelle2515[EUR Total])</f>
        <v>0</v>
      </c>
      <c r="W21" s="130">
        <f t="shared" si="10"/>
        <v>0</v>
      </c>
      <c r="X21" s="130">
        <f t="shared" si="11"/>
        <v>0</v>
      </c>
      <c r="Y21" s="130">
        <f t="shared" si="12"/>
        <v>244833.33333333331</v>
      </c>
      <c r="Z21" s="130">
        <f t="shared" si="13"/>
        <v>0</v>
      </c>
      <c r="AA21" s="130">
        <f t="shared" si="14"/>
        <v>0</v>
      </c>
      <c r="AB21" s="152">
        <f t="shared" si="7"/>
        <v>244833.33333333331</v>
      </c>
      <c r="AC21" s="130">
        <v>0</v>
      </c>
      <c r="AD21" s="130">
        <f>SUMIF(Tabelle29[Measure],'1. Overview'!D21,Tabelle29[Plan Total 21 HJ])</f>
        <v>1084600</v>
      </c>
      <c r="AE21" s="130"/>
      <c r="AF21" s="129"/>
    </row>
    <row r="22" spans="2:32" ht="16">
      <c r="B22" s="237" t="s">
        <v>280</v>
      </c>
      <c r="C22" s="196">
        <v>17</v>
      </c>
      <c r="D22" s="203" t="s">
        <v>396</v>
      </c>
      <c r="E22" s="128" t="s">
        <v>425</v>
      </c>
      <c r="F22" s="128" t="s">
        <v>442</v>
      </c>
      <c r="G22" s="156" t="s">
        <v>347</v>
      </c>
      <c r="H22" s="128">
        <v>44378</v>
      </c>
      <c r="I22" s="128">
        <v>44561</v>
      </c>
      <c r="J22" s="129">
        <v>350000</v>
      </c>
      <c r="K22" s="129">
        <v>0</v>
      </c>
      <c r="L22" s="129">
        <f t="shared" si="0"/>
        <v>350000</v>
      </c>
      <c r="M22" s="130">
        <f t="shared" si="3"/>
        <v>350000</v>
      </c>
      <c r="N22" s="130">
        <f t="array" ref="N22">SUMPRODUCT((Tabelle2515[Measure]='1. Overview'!D22)*(Tabelle2515[Provider]="Metafinanz"),Tabelle2515[EUR Total])</f>
        <v>0</v>
      </c>
      <c r="O22" s="130">
        <f t="array" ref="O22">SUMPRODUCT((Tabelle2515[Measure]='1. Overview'!D22)*(Tabelle2515[Provider]="AZ Technology")*(Tabelle2515[Cost type]="Labor"),Tabelle2515[EUR Total])</f>
        <v>145833.33333333334</v>
      </c>
      <c r="P22" s="130">
        <f>SUMPRODUCT((Tabelle2515[Measure]='1. Overview'!D22)*(Tabelle2515[Provider]="AZ Services")*(Tabelle2515[Cost type]="Labor"),Tabelle2515[EUR Total])</f>
        <v>0</v>
      </c>
      <c r="Q22" s="130">
        <f>SUMPRODUCT((Tabelle2515[Measure]='1. Overview'!D22)*(Tabelle2515[Provider]&lt;&gt;"AZ Technology")*(Tabelle2515[Provider]&lt;&gt;"Metafinanz")*(Tabelle2515[Provider]&lt;&gt;"AZ Services")*(Tabelle2515[Cost type]="Labor"),Tabelle2515[EUR Total])</f>
        <v>0</v>
      </c>
      <c r="R22" s="130">
        <f t="shared" si="9"/>
        <v>145833.33333333334</v>
      </c>
      <c r="S22" s="130">
        <v>0</v>
      </c>
      <c r="T22" s="130">
        <f>SUMPRODUCT((Tabelle2515[Measure]='1. Overview'!D22)*(Tabelle2515[Provider]="AZ Technology")*(Tabelle2515[Cost type]="non-Labor"),Tabelle2515[EUR Total])</f>
        <v>0</v>
      </c>
      <c r="U22" s="130">
        <f>SUMPRODUCT((Tabelle2515[Measure]='1. Overview'!D22)*(Tabelle2515[Provider]="AZ Services")*(Tabelle2515[Cost type]="non-Labor"),Tabelle2515[EUR Total])</f>
        <v>0</v>
      </c>
      <c r="V22" s="130">
        <f>SUMPRODUCT((Tabelle2515[Measure]='1. Overview'!D22)*(Tabelle2515[Provider]&lt;&gt;"AZ Technology")*(Tabelle2515[Provider]&lt;&gt;"Metafinanz")*(Tabelle2515[Provider]&lt;&gt;"AZ Services")*(Tabelle2515[Cost type]="non-Labor"),Tabelle2515[EUR Total])</f>
        <v>0</v>
      </c>
      <c r="W22" s="130">
        <f t="shared" si="10"/>
        <v>0</v>
      </c>
      <c r="X22" s="130">
        <f t="shared" si="11"/>
        <v>0</v>
      </c>
      <c r="Y22" s="130">
        <f t="shared" si="12"/>
        <v>145833.33333333334</v>
      </c>
      <c r="Z22" s="130">
        <f t="shared" si="13"/>
        <v>0</v>
      </c>
      <c r="AA22" s="130">
        <f t="shared" si="14"/>
        <v>0</v>
      </c>
      <c r="AB22" s="152">
        <f t="shared" si="7"/>
        <v>145833.33333333334</v>
      </c>
      <c r="AC22" s="129">
        <v>0</v>
      </c>
      <c r="AD22" s="130">
        <f>SUMIF(Tabelle29[Measure],'1. Overview'!D22,Tabelle29[Plan Total 21 HJ])</f>
        <v>350000</v>
      </c>
      <c r="AE22" s="130"/>
      <c r="AF22" s="129"/>
    </row>
    <row r="23" spans="2:32" ht="16">
      <c r="B23" s="237" t="s">
        <v>280</v>
      </c>
      <c r="C23" s="197">
        <v>18</v>
      </c>
      <c r="D23" s="203" t="s">
        <v>397</v>
      </c>
      <c r="E23" s="128" t="s">
        <v>426</v>
      </c>
      <c r="F23" s="128" t="s">
        <v>261</v>
      </c>
      <c r="G23" s="128" t="s">
        <v>439</v>
      </c>
      <c r="H23" s="128">
        <v>44378</v>
      </c>
      <c r="I23" s="128">
        <v>44469</v>
      </c>
      <c r="J23" s="129">
        <v>155000</v>
      </c>
      <c r="K23" s="129">
        <v>0</v>
      </c>
      <c r="L23" s="129">
        <f t="shared" si="0"/>
        <v>155000</v>
      </c>
      <c r="M23" s="130">
        <f t="shared" si="3"/>
        <v>155000</v>
      </c>
      <c r="N23" s="130">
        <f t="array" ref="N23">SUMPRODUCT((Tabelle2515[Measure]='1. Overview'!D23)*(Tabelle2515[Provider]="Metafinanz"),Tabelle2515[EUR Total])</f>
        <v>0</v>
      </c>
      <c r="O23" s="130">
        <f t="array" ref="O23">SUMPRODUCT((Tabelle2515[Measure]='1. Overview'!D23)*(Tabelle2515[Provider]="AZ Technology")*(Tabelle2515[Cost type]="Labor"),Tabelle2515[EUR Total])</f>
        <v>64583.333333333328</v>
      </c>
      <c r="P23" s="130">
        <f>SUMPRODUCT((Tabelle2515[Measure]='1. Overview'!D23)*(Tabelle2515[Provider]="AZ Services")*(Tabelle2515[Cost type]="Labor"),Tabelle2515[EUR Total])</f>
        <v>0</v>
      </c>
      <c r="Q23" s="130">
        <f>SUMPRODUCT((Tabelle2515[Measure]='1. Overview'!D23)*(Tabelle2515[Provider]&lt;&gt;"AZ Technology")*(Tabelle2515[Provider]&lt;&gt;"Metafinanz")*(Tabelle2515[Provider]&lt;&gt;"AZ Services")*(Tabelle2515[Cost type]="Labor"),Tabelle2515[EUR Total])</f>
        <v>0</v>
      </c>
      <c r="R23" s="130">
        <f t="shared" si="9"/>
        <v>64583.333333333328</v>
      </c>
      <c r="S23" s="130">
        <v>0</v>
      </c>
      <c r="T23" s="130">
        <f>SUMPRODUCT((Tabelle2515[Measure]='1. Overview'!D23)*(Tabelle2515[Provider]="AZ Technology")*(Tabelle2515[Cost type]="non-Labor"),Tabelle2515[EUR Total])</f>
        <v>0</v>
      </c>
      <c r="U23" s="130">
        <f>SUMPRODUCT((Tabelle2515[Measure]='1. Overview'!D23)*(Tabelle2515[Provider]="AZ Services")*(Tabelle2515[Cost type]="non-Labor"),Tabelle2515[EUR Total])</f>
        <v>0</v>
      </c>
      <c r="V23" s="130">
        <f>SUMPRODUCT((Tabelle2515[Measure]='1. Overview'!D23)*(Tabelle2515[Provider]&lt;&gt;"AZ Technology")*(Tabelle2515[Provider]&lt;&gt;"Metafinanz")*(Tabelle2515[Provider]&lt;&gt;"AZ Services")*(Tabelle2515[Cost type]="non-Labor"),Tabelle2515[EUR Total])</f>
        <v>0</v>
      </c>
      <c r="W23" s="130">
        <f t="shared" si="10"/>
        <v>0</v>
      </c>
      <c r="X23" s="130">
        <f t="shared" si="11"/>
        <v>0</v>
      </c>
      <c r="Y23" s="130">
        <f t="shared" si="12"/>
        <v>64583.333333333328</v>
      </c>
      <c r="Z23" s="130">
        <f t="shared" si="13"/>
        <v>0</v>
      </c>
      <c r="AA23" s="130">
        <f t="shared" si="14"/>
        <v>0</v>
      </c>
      <c r="AB23" s="152">
        <f t="shared" si="7"/>
        <v>64583.333333333328</v>
      </c>
      <c r="AC23" s="129">
        <v>0</v>
      </c>
      <c r="AD23" s="130">
        <f>SUMIF(Tabelle29[Measure],'1. Overview'!D23,Tabelle29[Plan Total 21 HJ])</f>
        <v>155000</v>
      </c>
      <c r="AE23" s="130"/>
      <c r="AF23" s="129"/>
    </row>
    <row r="24" spans="2:32" ht="14.25" customHeight="1">
      <c r="B24" s="237" t="s">
        <v>280</v>
      </c>
      <c r="C24" s="196">
        <v>19</v>
      </c>
      <c r="D24" s="200" t="s">
        <v>398</v>
      </c>
      <c r="E24" s="128" t="s">
        <v>427</v>
      </c>
      <c r="F24" s="128" t="s">
        <v>327</v>
      </c>
      <c r="G24" s="128" t="s">
        <v>281</v>
      </c>
      <c r="H24" s="128">
        <v>44378</v>
      </c>
      <c r="I24" s="128">
        <v>44561</v>
      </c>
      <c r="J24" s="129">
        <v>200000</v>
      </c>
      <c r="K24" s="129">
        <v>0</v>
      </c>
      <c r="L24" s="129">
        <f t="shared" si="0"/>
        <v>200000</v>
      </c>
      <c r="M24" s="130">
        <f t="shared" si="3"/>
        <v>200000</v>
      </c>
      <c r="N24" s="130">
        <f t="array" ref="N24">SUMPRODUCT((Tabelle2515[Measure]='1. Overview'!D24)*(Tabelle2515[Provider]="Metafinanz"),Tabelle2515[EUR Total])</f>
        <v>0</v>
      </c>
      <c r="O24" s="130">
        <f t="array" ref="O24">SUMPRODUCT((Tabelle2515[Measure]='1. Overview'!D24)*(Tabelle2515[Provider]="AZ Technology")*(Tabelle2515[Cost type]="Labor"),Tabelle2515[EUR Total])</f>
        <v>11131.635624999999</v>
      </c>
      <c r="P24" s="130">
        <f>SUMPRODUCT((Tabelle2515[Measure]='1. Overview'!D24)*(Tabelle2515[Provider]="AZ Services")*(Tabelle2515[Cost type]="Labor"),Tabelle2515[EUR Total])</f>
        <v>0</v>
      </c>
      <c r="Q24" s="130">
        <f>SUMPRODUCT((Tabelle2515[Measure]='1. Overview'!D24)*(Tabelle2515[Provider]&lt;&gt;"AZ Technology")*(Tabelle2515[Provider]&lt;&gt;"Metafinanz")*(Tabelle2515[Provider]&lt;&gt;"AZ Services")*(Tabelle2515[Cost type]="Labor"),Tabelle2515[EUR Total])</f>
        <v>0</v>
      </c>
      <c r="R24" s="130">
        <f t="shared" si="9"/>
        <v>11131.635624999999</v>
      </c>
      <c r="S24" s="130">
        <v>0</v>
      </c>
      <c r="T24" s="130">
        <f>SUMPRODUCT((Tabelle2515[Measure]='1. Overview'!D24)*(Tabelle2515[Provider]="AZ Technology")*(Tabelle2515[Cost type]="non-Labor"),Tabelle2515[EUR Total])</f>
        <v>0</v>
      </c>
      <c r="U24" s="130">
        <f>SUMPRODUCT((Tabelle2515[Measure]='1. Overview'!D24)*(Tabelle2515[Provider]="AZ Services")*(Tabelle2515[Cost type]="non-Labor"),Tabelle2515[EUR Total])</f>
        <v>0</v>
      </c>
      <c r="V24" s="130">
        <f>SUMPRODUCT((Tabelle2515[Measure]='1. Overview'!D24)*(Tabelle2515[Provider]&lt;&gt;"AZ Technology")*(Tabelle2515[Provider]&lt;&gt;"Metafinanz")*(Tabelle2515[Provider]&lt;&gt;"AZ Services")*(Tabelle2515[Cost type]="non-Labor"),Tabelle2515[EUR Total])</f>
        <v>0</v>
      </c>
      <c r="W24" s="130">
        <f t="shared" si="10"/>
        <v>0</v>
      </c>
      <c r="X24" s="130">
        <f t="shared" si="11"/>
        <v>0</v>
      </c>
      <c r="Y24" s="130">
        <f t="shared" si="12"/>
        <v>11131.635624999999</v>
      </c>
      <c r="Z24" s="130">
        <f t="shared" si="13"/>
        <v>0</v>
      </c>
      <c r="AA24" s="130">
        <f t="shared" si="14"/>
        <v>0</v>
      </c>
      <c r="AB24" s="152">
        <f t="shared" si="7"/>
        <v>11131.635624999999</v>
      </c>
      <c r="AC24" s="129">
        <v>0</v>
      </c>
      <c r="AD24" s="130">
        <f>SUMIF(Tabelle29[Measure],'1. Overview'!D24,Tabelle29[Plan Total 21 HJ])</f>
        <v>200000</v>
      </c>
      <c r="AE24" s="130"/>
      <c r="AF24" s="129"/>
    </row>
    <row r="25" spans="2:32" ht="16">
      <c r="B25" s="237" t="s">
        <v>280</v>
      </c>
      <c r="C25" s="197">
        <v>20</v>
      </c>
      <c r="D25" s="203" t="s">
        <v>399</v>
      </c>
      <c r="E25" s="128" t="s">
        <v>428</v>
      </c>
      <c r="F25" s="128" t="s">
        <v>439</v>
      </c>
      <c r="G25" s="128" t="s">
        <v>327</v>
      </c>
      <c r="H25" s="128">
        <v>44423</v>
      </c>
      <c r="I25" s="128">
        <v>44561</v>
      </c>
      <c r="J25" s="129">
        <v>750000</v>
      </c>
      <c r="K25" s="129">
        <v>250000</v>
      </c>
      <c r="L25" s="129">
        <f t="shared" si="0"/>
        <v>1000000</v>
      </c>
      <c r="M25" s="130">
        <f t="shared" si="3"/>
        <v>1000000</v>
      </c>
      <c r="N25" s="130">
        <f t="array" ref="N25">SUMPRODUCT((Tabelle2515[Measure]='1. Overview'!D25)*(Tabelle2515[Provider]="Metafinanz"),Tabelle2515[EUR Total])</f>
        <v>0</v>
      </c>
      <c r="O25" s="130">
        <f t="array" ref="O25">SUMPRODUCT((Tabelle2515[Measure]='1. Overview'!D25)*(Tabelle2515[Provider]="AZ Technology")*(Tabelle2515[Cost type]="Labor"),Tabelle2515[EUR Total])</f>
        <v>375000</v>
      </c>
      <c r="P25" s="130">
        <f>SUMPRODUCT((Tabelle2515[Measure]='1. Overview'!D25)*(Tabelle2515[Provider]="AZ Services")*(Tabelle2515[Cost type]="Labor"),Tabelle2515[EUR Total])</f>
        <v>0</v>
      </c>
      <c r="Q25" s="130">
        <f>SUMPRODUCT((Tabelle2515[Measure]='1. Overview'!D25)*(Tabelle2515[Provider]&lt;&gt;"AZ Technology")*(Tabelle2515[Provider]&lt;&gt;"Metafinanz")*(Tabelle2515[Provider]&lt;&gt;"AZ Services")*(Tabelle2515[Cost type]="Labor"),Tabelle2515[EUR Total])</f>
        <v>0</v>
      </c>
      <c r="R25" s="130">
        <f t="shared" si="9"/>
        <v>375000</v>
      </c>
      <c r="S25" s="130">
        <v>0</v>
      </c>
      <c r="T25" s="130">
        <f>SUMPRODUCT((Tabelle2515[Measure]='1. Overview'!D25)*(Tabelle2515[Provider]="AZ Technology")*(Tabelle2515[Cost type]="non-Labor"),Tabelle2515[EUR Total])</f>
        <v>0</v>
      </c>
      <c r="U25" s="130">
        <f>SUMPRODUCT((Tabelle2515[Measure]='1. Overview'!D25)*(Tabelle2515[Provider]="AZ Services")*(Tabelle2515[Cost type]="non-Labor"),Tabelle2515[EUR Total])</f>
        <v>0</v>
      </c>
      <c r="V25" s="130">
        <f>SUMPRODUCT((Tabelle2515[Measure]='1. Overview'!D25)*(Tabelle2515[Provider]&lt;&gt;"AZ Technology")*(Tabelle2515[Provider]&lt;&gt;"Metafinanz")*(Tabelle2515[Provider]&lt;&gt;"AZ Services")*(Tabelle2515[Cost type]="non-Labor"),Tabelle2515[EUR Total])</f>
        <v>0</v>
      </c>
      <c r="W25" s="130">
        <f t="shared" si="10"/>
        <v>0</v>
      </c>
      <c r="X25" s="130">
        <f t="shared" si="11"/>
        <v>0</v>
      </c>
      <c r="Y25" s="130">
        <f t="shared" si="12"/>
        <v>375000</v>
      </c>
      <c r="Z25" s="130">
        <f t="shared" si="13"/>
        <v>0</v>
      </c>
      <c r="AA25" s="130">
        <f t="shared" si="14"/>
        <v>0</v>
      </c>
      <c r="AB25" s="152">
        <f t="shared" si="7"/>
        <v>375000</v>
      </c>
      <c r="AC25" s="129">
        <v>0</v>
      </c>
      <c r="AD25" s="130">
        <f>SUMIF(Tabelle29[Measure],'1. Overview'!D25,Tabelle29[Plan Total 21 HJ])</f>
        <v>1000000</v>
      </c>
      <c r="AE25" s="130"/>
      <c r="AF25" s="129"/>
    </row>
    <row r="26" spans="2:32" ht="16">
      <c r="B26" s="238" t="s">
        <v>279</v>
      </c>
      <c r="C26" s="196">
        <v>21</v>
      </c>
      <c r="D26" s="203" t="s">
        <v>400</v>
      </c>
      <c r="E26" s="128" t="s">
        <v>429</v>
      </c>
      <c r="F26" s="128" t="s">
        <v>347</v>
      </c>
      <c r="G26" s="128" t="s">
        <v>329</v>
      </c>
      <c r="H26" s="128">
        <v>44378</v>
      </c>
      <c r="I26" s="128">
        <v>44561</v>
      </c>
      <c r="J26" s="129">
        <v>690000</v>
      </c>
      <c r="K26" s="129">
        <v>60000</v>
      </c>
      <c r="L26" s="129">
        <f t="shared" si="0"/>
        <v>750000</v>
      </c>
      <c r="M26" s="130">
        <f t="shared" si="3"/>
        <v>750000</v>
      </c>
      <c r="N26" s="130">
        <f t="array" ref="N26">SUMPRODUCT((Tabelle2515[Measure]='1. Overview'!D26)*(Tabelle2515[Provider]="Metafinanz"),Tabelle2515[EUR Total])</f>
        <v>0</v>
      </c>
      <c r="O26" s="130">
        <f t="array" ref="O26">SUMPRODUCT((Tabelle2515[Measure]='1. Overview'!D26)*(Tabelle2515[Provider]="AZ Technology")*(Tabelle2515[Cost type]="Labor"),Tabelle2515[EUR Total])</f>
        <v>310290.99900000001</v>
      </c>
      <c r="P26" s="130">
        <f>SUMPRODUCT((Tabelle2515[Measure]='1. Overview'!D26)*(Tabelle2515[Provider]="AZ Services")*(Tabelle2515[Cost type]="Labor"),Tabelle2515[EUR Total])</f>
        <v>0</v>
      </c>
      <c r="Q26" s="130">
        <f>SUMPRODUCT((Tabelle2515[Measure]='1. Overview'!D26)*(Tabelle2515[Provider]&lt;&gt;"AZ Technology")*(Tabelle2515[Provider]&lt;&gt;"Metafinanz")*(Tabelle2515[Provider]&lt;&gt;"AZ Services")*(Tabelle2515[Cost type]="Labor"),Tabelle2515[EUR Total])</f>
        <v>0</v>
      </c>
      <c r="R26" s="130">
        <f t="shared" si="9"/>
        <v>310290.99900000001</v>
      </c>
      <c r="S26" s="130">
        <v>0</v>
      </c>
      <c r="T26" s="130">
        <f>SUMPRODUCT((Tabelle2515[Measure]='1. Overview'!D26)*(Tabelle2515[Provider]="AZ Technology")*(Tabelle2515[Cost type]="non-Labor"),Tabelle2515[EUR Total])</f>
        <v>0</v>
      </c>
      <c r="U26" s="130">
        <f>SUMPRODUCT((Tabelle2515[Measure]='1. Overview'!D26)*(Tabelle2515[Provider]="AZ Services")*(Tabelle2515[Cost type]="non-Labor"),Tabelle2515[EUR Total])</f>
        <v>0</v>
      </c>
      <c r="V26" s="130">
        <f>SUMPRODUCT((Tabelle2515[Measure]='1. Overview'!D26)*(Tabelle2515[Provider]&lt;&gt;"AZ Technology")*(Tabelle2515[Provider]&lt;&gt;"Metafinanz")*(Tabelle2515[Provider]&lt;&gt;"AZ Services")*(Tabelle2515[Cost type]="non-Labor"),Tabelle2515[EUR Total])</f>
        <v>0</v>
      </c>
      <c r="W26" s="130">
        <f t="shared" si="10"/>
        <v>0</v>
      </c>
      <c r="X26" s="130">
        <f t="shared" si="11"/>
        <v>0</v>
      </c>
      <c r="Y26" s="130">
        <f t="shared" si="12"/>
        <v>310290.99900000001</v>
      </c>
      <c r="Z26" s="130">
        <f t="shared" si="13"/>
        <v>0</v>
      </c>
      <c r="AA26" s="130">
        <f t="shared" si="14"/>
        <v>0</v>
      </c>
      <c r="AB26" s="152">
        <f t="shared" si="7"/>
        <v>310290.99900000001</v>
      </c>
      <c r="AC26" s="129">
        <v>277467.75</v>
      </c>
      <c r="AD26" s="130">
        <f>SUMIF(Tabelle29[Measure],'1. Overview'!D26,Tabelle29[Plan Total 21 HJ])</f>
        <v>750000</v>
      </c>
      <c r="AE26" s="130"/>
      <c r="AF26" s="129"/>
    </row>
    <row r="27" spans="2:32" ht="16">
      <c r="B27" s="238" t="s">
        <v>279</v>
      </c>
      <c r="C27" s="196">
        <v>22</v>
      </c>
      <c r="D27" s="203" t="s">
        <v>401</v>
      </c>
      <c r="E27" s="128" t="s">
        <v>430</v>
      </c>
      <c r="F27" s="128" t="s">
        <v>332</v>
      </c>
      <c r="G27" s="128" t="s">
        <v>346</v>
      </c>
      <c r="H27" s="128">
        <v>44378</v>
      </c>
      <c r="I27" s="128">
        <v>44561</v>
      </c>
      <c r="J27" s="129">
        <v>300000</v>
      </c>
      <c r="K27" s="129">
        <v>60000</v>
      </c>
      <c r="L27" s="129">
        <f t="shared" si="0"/>
        <v>360000</v>
      </c>
      <c r="M27" s="130">
        <f t="shared" si="3"/>
        <v>360000</v>
      </c>
      <c r="N27" s="130">
        <f t="array" ref="N27">SUMPRODUCT((Tabelle2515[Measure]='1. Overview'!D27)*(Tabelle2515[Provider]="Metafinanz"),Tabelle2515[EUR Total])</f>
        <v>0</v>
      </c>
      <c r="O27" s="130">
        <f t="array" ref="O27">SUMPRODUCT((Tabelle2515[Measure]='1. Overview'!D27)*(Tabelle2515[Provider]="AZ Technology")*(Tabelle2515[Cost type]="Labor"),Tabelle2515[EUR Total])</f>
        <v>61384.210526315794</v>
      </c>
      <c r="P27" s="130">
        <f>SUMPRODUCT((Tabelle2515[Measure]='1. Overview'!D27)*(Tabelle2515[Provider]="AZ Services")*(Tabelle2515[Cost type]="Labor"),Tabelle2515[EUR Total])</f>
        <v>0</v>
      </c>
      <c r="Q27" s="130">
        <f>SUMPRODUCT((Tabelle2515[Measure]='1. Overview'!D27)*(Tabelle2515[Provider]&lt;&gt;"AZ Technology")*(Tabelle2515[Provider]&lt;&gt;"Metafinanz")*(Tabelle2515[Provider]&lt;&gt;"AZ Services")*(Tabelle2515[Cost type]="Labor"),Tabelle2515[EUR Total])</f>
        <v>0</v>
      </c>
      <c r="R27" s="130">
        <f t="shared" si="9"/>
        <v>61384.210526315794</v>
      </c>
      <c r="S27" s="130">
        <v>0</v>
      </c>
      <c r="T27" s="130">
        <f>SUMPRODUCT((Tabelle2515[Measure]='1. Overview'!D27)*(Tabelle2515[Provider]="AZ Technology")*(Tabelle2515[Cost type]="non-Labor"),Tabelle2515[EUR Total])</f>
        <v>0</v>
      </c>
      <c r="U27" s="130">
        <f>SUMPRODUCT((Tabelle2515[Measure]='1. Overview'!D27)*(Tabelle2515[Provider]="AZ Services")*(Tabelle2515[Cost type]="non-Labor"),Tabelle2515[EUR Total])</f>
        <v>0</v>
      </c>
      <c r="V27" s="130">
        <f>SUMPRODUCT((Tabelle2515[Measure]='1. Overview'!D27)*(Tabelle2515[Provider]&lt;&gt;"AZ Technology")*(Tabelle2515[Provider]&lt;&gt;"Metafinanz")*(Tabelle2515[Provider]&lt;&gt;"AZ Services")*(Tabelle2515[Cost type]="non-Labor"),Tabelle2515[EUR Total])</f>
        <v>0</v>
      </c>
      <c r="W27" s="130">
        <f t="shared" si="10"/>
        <v>0</v>
      </c>
      <c r="X27" s="130">
        <f t="shared" si="11"/>
        <v>0</v>
      </c>
      <c r="Y27" s="130">
        <f t="shared" si="12"/>
        <v>61384.210526315794</v>
      </c>
      <c r="Z27" s="130">
        <f t="shared" si="13"/>
        <v>0</v>
      </c>
      <c r="AA27" s="130">
        <f t="shared" si="14"/>
        <v>0</v>
      </c>
      <c r="AB27" s="152">
        <f t="shared" si="7"/>
        <v>61384.210526315794</v>
      </c>
      <c r="AC27" s="129">
        <v>34157.89</v>
      </c>
      <c r="AD27" s="130">
        <f>SUMIF(Tabelle29[Measure],'1. Overview'!D27,Tabelle29[Plan Total 21 HJ])</f>
        <v>360025</v>
      </c>
      <c r="AE27" s="130"/>
      <c r="AF27" s="129"/>
    </row>
    <row r="28" spans="2:32" ht="16">
      <c r="B28" s="238" t="s">
        <v>279</v>
      </c>
      <c r="C28" s="196">
        <v>23</v>
      </c>
      <c r="D28" s="203" t="s">
        <v>402</v>
      </c>
      <c r="E28" s="128" t="s">
        <v>431</v>
      </c>
      <c r="F28" s="128" t="s">
        <v>262</v>
      </c>
      <c r="G28" s="128" t="s">
        <v>256</v>
      </c>
      <c r="H28" s="128">
        <v>44378</v>
      </c>
      <c r="I28" s="128">
        <v>44561</v>
      </c>
      <c r="J28" s="129">
        <v>650000</v>
      </c>
      <c r="K28" s="129">
        <v>0</v>
      </c>
      <c r="L28" s="129">
        <f t="shared" si="0"/>
        <v>650000</v>
      </c>
      <c r="M28" s="130">
        <f t="shared" si="3"/>
        <v>650000</v>
      </c>
      <c r="N28" s="130">
        <f t="array" ref="N28">SUMPRODUCT((Tabelle2515[Measure]='1. Overview'!D28)*(Tabelle2515[Provider]="Metafinanz"),Tabelle2515[EUR Total])</f>
        <v>125831.25</v>
      </c>
      <c r="O28" s="130">
        <f t="array" ref="O28">SUMPRODUCT((Tabelle2515[Measure]='1. Overview'!D28)*(Tabelle2515[Provider]="AZ Technology")*(Tabelle2515[Cost type]="Labor"),Tabelle2515[EUR Total])</f>
        <v>0</v>
      </c>
      <c r="P28" s="130">
        <f>SUMPRODUCT((Tabelle2515[Measure]='1. Overview'!D28)*(Tabelle2515[Provider]="AZ Services")*(Tabelle2515[Cost type]="Labor"),Tabelle2515[EUR Total])</f>
        <v>0</v>
      </c>
      <c r="Q28" s="130">
        <f>SUMPRODUCT((Tabelle2515[Measure]='1. Overview'!D28)*(Tabelle2515[Provider]&lt;&gt;"AZ Technology")*(Tabelle2515[Provider]&lt;&gt;"Metafinanz")*(Tabelle2515[Provider]&lt;&gt;"AZ Services")*(Tabelle2515[Cost type]="Labor"),Tabelle2515[EUR Total])</f>
        <v>1755</v>
      </c>
      <c r="R28" s="130">
        <f t="shared" ref="R28:R33" si="15">SUM(N28:Q28)</f>
        <v>127586.25</v>
      </c>
      <c r="S28" s="130">
        <v>0</v>
      </c>
      <c r="T28" s="130">
        <f>SUMPRODUCT((Tabelle2515[Measure]='1. Overview'!D28)*(Tabelle2515[Provider]="AZ Technology")*(Tabelle2515[Cost type]="non-Labor"),Tabelle2515[EUR Total])</f>
        <v>0</v>
      </c>
      <c r="U28" s="130">
        <f>SUMPRODUCT((Tabelle2515[Measure]='1. Overview'!D28)*(Tabelle2515[Provider]="AZ Services")*(Tabelle2515[Cost type]="non-Labor"),Tabelle2515[EUR Total])</f>
        <v>0</v>
      </c>
      <c r="V28" s="130">
        <f>SUMPRODUCT((Tabelle2515[Measure]='1. Overview'!D28)*(Tabelle2515[Provider]&lt;&gt;"AZ Technology")*(Tabelle2515[Provider]&lt;&gt;"Metafinanz")*(Tabelle2515[Provider]&lt;&gt;"AZ Services")*(Tabelle2515[Cost type]="non-Labor"),Tabelle2515[EUR Total])</f>
        <v>0</v>
      </c>
      <c r="W28" s="130">
        <f t="shared" ref="W28:W33" si="16">SUM(S28:V28)</f>
        <v>0</v>
      </c>
      <c r="X28" s="130">
        <f t="shared" ref="X28:X33" si="17">SUM(S28,N28)</f>
        <v>125831.25</v>
      </c>
      <c r="Y28" s="130">
        <f t="shared" ref="Y28:Y33" si="18">SUM(T28,O28)</f>
        <v>0</v>
      </c>
      <c r="Z28" s="130">
        <f t="shared" ref="Z28:Z33" si="19">SUM(U28,P28)</f>
        <v>0</v>
      </c>
      <c r="AA28" s="130">
        <f t="shared" ref="AA28:AA33" si="20">SUM(V28,Q28)</f>
        <v>1755</v>
      </c>
      <c r="AB28" s="152">
        <f t="shared" ref="AB28:AB33" si="21">SUM(W28,R28)</f>
        <v>127586.25</v>
      </c>
      <c r="AC28" s="129">
        <v>121090.63</v>
      </c>
      <c r="AD28" s="130">
        <f>SUMIF(Tabelle29[Measure],'1. Overview'!D28,Tabelle29[Plan Total 21 HJ])</f>
        <v>651755</v>
      </c>
      <c r="AE28" s="130"/>
      <c r="AF28" s="129"/>
    </row>
    <row r="29" spans="2:32" ht="16">
      <c r="B29" s="238" t="s">
        <v>279</v>
      </c>
      <c r="C29" s="197">
        <v>24</v>
      </c>
      <c r="D29" s="203" t="s">
        <v>403</v>
      </c>
      <c r="E29" s="128" t="s">
        <v>432</v>
      </c>
      <c r="F29" s="128" t="s">
        <v>282</v>
      </c>
      <c r="G29" s="128" t="s">
        <v>373</v>
      </c>
      <c r="H29" s="128">
        <v>44378</v>
      </c>
      <c r="I29" s="128">
        <v>44561</v>
      </c>
      <c r="J29" s="129">
        <v>298000</v>
      </c>
      <c r="K29" s="129">
        <v>2000</v>
      </c>
      <c r="L29" s="129">
        <f t="shared" si="0"/>
        <v>300000</v>
      </c>
      <c r="M29" s="130">
        <f t="shared" si="3"/>
        <v>300000</v>
      </c>
      <c r="N29" s="130">
        <f t="array" ref="N29">SUMPRODUCT((Tabelle2515[Measure]='1. Overview'!D29)*(Tabelle2515[Provider]="Metafinanz"),Tabelle2515[EUR Total])</f>
        <v>48396.875</v>
      </c>
      <c r="O29" s="130">
        <f t="array" ref="O29">SUMPRODUCT((Tabelle2515[Measure]='1. Overview'!D29)*(Tabelle2515[Provider]="AZ Technology")*(Tabelle2515[Cost type]="Labor"),Tabelle2515[EUR Total])</f>
        <v>0</v>
      </c>
      <c r="P29" s="130">
        <f>SUMPRODUCT((Tabelle2515[Measure]='1. Overview'!D29)*(Tabelle2515[Provider]="AZ Services")*(Tabelle2515[Cost type]="Labor"),Tabelle2515[EUR Total])</f>
        <v>0</v>
      </c>
      <c r="Q29" s="130">
        <f>SUMPRODUCT((Tabelle2515[Measure]='1. Overview'!D29)*(Tabelle2515[Provider]&lt;&gt;"AZ Technology")*(Tabelle2515[Provider]&lt;&gt;"Metafinanz")*(Tabelle2515[Provider]&lt;&gt;"AZ Services")*(Tabelle2515[Cost type]="Labor"),Tabelle2515[EUR Total])</f>
        <v>1755</v>
      </c>
      <c r="R29" s="130">
        <f t="shared" si="15"/>
        <v>50151.875</v>
      </c>
      <c r="S29" s="130">
        <v>0</v>
      </c>
      <c r="T29" s="130">
        <f>SUMPRODUCT((Tabelle2515[Measure]='1. Overview'!D29)*(Tabelle2515[Provider]="AZ Technology")*(Tabelle2515[Cost type]="non-Labor"),Tabelle2515[EUR Total])</f>
        <v>0</v>
      </c>
      <c r="U29" s="130">
        <f>SUMPRODUCT((Tabelle2515[Measure]='1. Overview'!D29)*(Tabelle2515[Provider]="AZ Services")*(Tabelle2515[Cost type]="non-Labor"),Tabelle2515[EUR Total])</f>
        <v>0</v>
      </c>
      <c r="V29" s="130">
        <f>SUMPRODUCT((Tabelle2515[Measure]='1. Overview'!D29)*(Tabelle2515[Provider]&lt;&gt;"AZ Technology")*(Tabelle2515[Provider]&lt;&gt;"Metafinanz")*(Tabelle2515[Provider]&lt;&gt;"AZ Services")*(Tabelle2515[Cost type]="non-Labor"),Tabelle2515[EUR Total])</f>
        <v>0</v>
      </c>
      <c r="W29" s="130">
        <f t="shared" si="16"/>
        <v>0</v>
      </c>
      <c r="X29" s="130">
        <f t="shared" si="17"/>
        <v>48396.875</v>
      </c>
      <c r="Y29" s="130">
        <f t="shared" si="18"/>
        <v>0</v>
      </c>
      <c r="Z29" s="130">
        <f t="shared" si="19"/>
        <v>0</v>
      </c>
      <c r="AA29" s="130">
        <f t="shared" si="20"/>
        <v>1755</v>
      </c>
      <c r="AB29" s="152">
        <f t="shared" si="21"/>
        <v>50151.875</v>
      </c>
      <c r="AC29" s="129">
        <v>11187.5</v>
      </c>
      <c r="AD29" s="130">
        <f>SUMIF(Tabelle29[Measure],'1. Overview'!D29,Tabelle29[Plan Total 21 HJ])</f>
        <v>299755</v>
      </c>
      <c r="AE29" s="130"/>
      <c r="AF29" s="129"/>
    </row>
    <row r="30" spans="2:32" ht="16">
      <c r="B30" s="239" t="s">
        <v>297</v>
      </c>
      <c r="C30" s="196">
        <v>25</v>
      </c>
      <c r="D30" s="203" t="s">
        <v>404</v>
      </c>
      <c r="E30" s="128" t="s">
        <v>433</v>
      </c>
      <c r="F30" s="128" t="s">
        <v>439</v>
      </c>
      <c r="G30" s="128" t="s">
        <v>443</v>
      </c>
      <c r="H30" s="128">
        <v>44378</v>
      </c>
      <c r="I30" s="128">
        <v>44561</v>
      </c>
      <c r="J30" s="129">
        <v>400000</v>
      </c>
      <c r="K30" s="129">
        <v>0</v>
      </c>
      <c r="L30" s="129">
        <f t="shared" si="0"/>
        <v>400000</v>
      </c>
      <c r="M30" s="130">
        <f t="shared" si="3"/>
        <v>400000</v>
      </c>
      <c r="N30" s="130">
        <f t="array" ref="N30">SUMPRODUCT((Tabelle2515[Measure]='1. Overview'!D30)*(Tabelle2515[Provider]="Metafinanz"),Tabelle2515[EUR Total])</f>
        <v>41175</v>
      </c>
      <c r="O30" s="130">
        <f t="array" ref="O30">SUMPRODUCT((Tabelle2515[Measure]='1. Overview'!D30)*(Tabelle2515[Provider]="AZ Technology")*(Tabelle2515[Cost type]="Labor"),Tabelle2515[EUR Total])</f>
        <v>297500</v>
      </c>
      <c r="P30" s="130">
        <f>SUMPRODUCT((Tabelle2515[Measure]='1. Overview'!D30)*(Tabelle2515[Provider]="AZ Services")*(Tabelle2515[Cost type]="Labor"),Tabelle2515[EUR Total])</f>
        <v>0</v>
      </c>
      <c r="Q30" s="130">
        <f>SUMPRODUCT((Tabelle2515[Measure]='1. Overview'!D30)*(Tabelle2515[Provider]&lt;&gt;"AZ Technology")*(Tabelle2515[Provider]&lt;&gt;"Metafinanz")*(Tabelle2515[Provider]&lt;&gt;"AZ Services")*(Tabelle2515[Cost type]="Labor"),Tabelle2515[EUR Total])</f>
        <v>1755</v>
      </c>
      <c r="R30" s="130">
        <f t="shared" si="15"/>
        <v>340430</v>
      </c>
      <c r="S30" s="130">
        <v>0</v>
      </c>
      <c r="T30" s="130">
        <f>SUMPRODUCT((Tabelle2515[Measure]='1. Overview'!D30)*(Tabelle2515[Provider]="AZ Technology")*(Tabelle2515[Cost type]="non-Labor"),Tabelle2515[EUR Total])</f>
        <v>0</v>
      </c>
      <c r="U30" s="130">
        <f>SUMPRODUCT((Tabelle2515[Measure]='1. Overview'!D30)*(Tabelle2515[Provider]="AZ Services")*(Tabelle2515[Cost type]="non-Labor"),Tabelle2515[EUR Total])</f>
        <v>0</v>
      </c>
      <c r="V30" s="130">
        <f>SUMPRODUCT((Tabelle2515[Measure]='1. Overview'!D30)*(Tabelle2515[Provider]&lt;&gt;"AZ Technology")*(Tabelle2515[Provider]&lt;&gt;"Metafinanz")*(Tabelle2515[Provider]&lt;&gt;"AZ Services")*(Tabelle2515[Cost type]="non-Labor"),Tabelle2515[EUR Total])</f>
        <v>0</v>
      </c>
      <c r="W30" s="130">
        <f t="shared" si="16"/>
        <v>0</v>
      </c>
      <c r="X30" s="130">
        <f t="shared" si="17"/>
        <v>41175</v>
      </c>
      <c r="Y30" s="130">
        <f t="shared" si="18"/>
        <v>297500</v>
      </c>
      <c r="Z30" s="130">
        <f t="shared" si="19"/>
        <v>0</v>
      </c>
      <c r="AA30" s="130">
        <f t="shared" si="20"/>
        <v>1755</v>
      </c>
      <c r="AB30" s="152">
        <f t="shared" si="21"/>
        <v>340430</v>
      </c>
      <c r="AC30" s="129">
        <v>328296.88</v>
      </c>
      <c r="AD30" s="130">
        <f>SUMIF(Tabelle29[Measure],'1. Overview'!D30,Tabelle29[Plan Total 21 HJ])</f>
        <v>371680</v>
      </c>
      <c r="AE30" s="130"/>
      <c r="AF30" s="129"/>
    </row>
    <row r="31" spans="2:32" ht="16">
      <c r="B31" s="239" t="s">
        <v>297</v>
      </c>
      <c r="C31" s="196">
        <v>26</v>
      </c>
      <c r="D31" s="203" t="s">
        <v>405</v>
      </c>
      <c r="E31" s="128" t="s">
        <v>434</v>
      </c>
      <c r="F31" s="128" t="s">
        <v>331</v>
      </c>
      <c r="G31" s="128" t="s">
        <v>261</v>
      </c>
      <c r="H31" s="128">
        <v>44378</v>
      </c>
      <c r="I31" s="128">
        <v>44561</v>
      </c>
      <c r="J31" s="129">
        <v>720000</v>
      </c>
      <c r="K31" s="129">
        <v>275000</v>
      </c>
      <c r="L31" s="129">
        <f t="shared" si="0"/>
        <v>995000</v>
      </c>
      <c r="M31" s="130">
        <f t="shared" si="3"/>
        <v>995000</v>
      </c>
      <c r="N31" s="130">
        <f t="array" ref="N31">SUMPRODUCT((Tabelle2515[Measure]='1. Overview'!D31)*(Tabelle2515[Provider]="Metafinanz"),Tabelle2515[EUR Total])</f>
        <v>0</v>
      </c>
      <c r="O31" s="130">
        <f t="array" ref="O31">SUMPRODUCT((Tabelle2515[Measure]='1. Overview'!D31)*(Tabelle2515[Provider]="AZ Technology")*(Tabelle2515[Cost type]="Labor"),Tabelle2515[EUR Total])</f>
        <v>39262.199999999997</v>
      </c>
      <c r="P31" s="130">
        <f>SUMPRODUCT((Tabelle2515[Measure]='1. Overview'!D31)*(Tabelle2515[Provider]="AZ Services")*(Tabelle2515[Cost type]="Labor"),Tabelle2515[EUR Total])</f>
        <v>0</v>
      </c>
      <c r="Q31" s="130">
        <f>SUMPRODUCT((Tabelle2515[Measure]='1. Overview'!D31)*(Tabelle2515[Provider]&lt;&gt;"AZ Technology")*(Tabelle2515[Provider]&lt;&gt;"Metafinanz")*(Tabelle2515[Provider]&lt;&gt;"AZ Services")*(Tabelle2515[Cost type]="Labor"),Tabelle2515[EUR Total])</f>
        <v>0</v>
      </c>
      <c r="R31" s="130">
        <f t="shared" si="15"/>
        <v>39262.199999999997</v>
      </c>
      <c r="S31" s="130">
        <v>0</v>
      </c>
      <c r="T31" s="130">
        <f>SUMPRODUCT((Tabelle2515[Measure]='1. Overview'!D31)*(Tabelle2515[Provider]="AZ Technology")*(Tabelle2515[Cost type]="non-Labor"),Tabelle2515[EUR Total])</f>
        <v>0</v>
      </c>
      <c r="U31" s="130">
        <f>SUMPRODUCT((Tabelle2515[Measure]='1. Overview'!D31)*(Tabelle2515[Provider]="AZ Services")*(Tabelle2515[Cost type]="non-Labor"),Tabelle2515[EUR Total])</f>
        <v>0</v>
      </c>
      <c r="V31" s="130">
        <f>SUMPRODUCT((Tabelle2515[Measure]='1. Overview'!D31)*(Tabelle2515[Provider]&lt;&gt;"AZ Technology")*(Tabelle2515[Provider]&lt;&gt;"Metafinanz")*(Tabelle2515[Provider]&lt;&gt;"AZ Services")*(Tabelle2515[Cost type]="non-Labor"),Tabelle2515[EUR Total])</f>
        <v>0</v>
      </c>
      <c r="W31" s="130">
        <f t="shared" si="16"/>
        <v>0</v>
      </c>
      <c r="X31" s="130">
        <f t="shared" si="17"/>
        <v>0</v>
      </c>
      <c r="Y31" s="130">
        <f t="shared" si="18"/>
        <v>39262.199999999997</v>
      </c>
      <c r="Z31" s="130">
        <f t="shared" si="19"/>
        <v>0</v>
      </c>
      <c r="AA31" s="130">
        <f t="shared" si="20"/>
        <v>0</v>
      </c>
      <c r="AB31" s="152">
        <f t="shared" si="21"/>
        <v>39262.199999999997</v>
      </c>
      <c r="AC31" s="129">
        <v>39262.199999999997</v>
      </c>
      <c r="AD31" s="130">
        <f>SUMIF(Tabelle29[Measure],'1. Overview'!D31,Tabelle29[Plan Total 21 HJ])</f>
        <v>995000</v>
      </c>
      <c r="AE31" s="130"/>
      <c r="AF31" s="129"/>
    </row>
    <row r="32" spans="2:32" ht="16">
      <c r="B32" s="239" t="s">
        <v>297</v>
      </c>
      <c r="C32" s="196">
        <v>27</v>
      </c>
      <c r="D32" s="203" t="s">
        <v>406</v>
      </c>
      <c r="E32" s="128" t="s">
        <v>435</v>
      </c>
      <c r="F32" s="128" t="s">
        <v>333</v>
      </c>
      <c r="G32" s="128" t="s">
        <v>440</v>
      </c>
      <c r="H32" s="128">
        <v>44378</v>
      </c>
      <c r="I32" s="128">
        <v>44561</v>
      </c>
      <c r="J32" s="129">
        <v>480000</v>
      </c>
      <c r="K32" s="129">
        <v>0</v>
      </c>
      <c r="L32" s="129">
        <f t="shared" si="0"/>
        <v>480000</v>
      </c>
      <c r="M32" s="130">
        <f t="shared" si="3"/>
        <v>480000</v>
      </c>
      <c r="N32" s="130">
        <f t="array" ref="N32">SUMPRODUCT((Tabelle2515[Measure]='1. Overview'!D32)*(Tabelle2515[Provider]="Metafinanz"),Tabelle2515[EUR Total])</f>
        <v>0</v>
      </c>
      <c r="O32" s="130">
        <f t="array" ref="O32">SUMPRODUCT((Tabelle2515[Measure]='1. Overview'!D32)*(Tabelle2515[Provider]="AZ Technology")*(Tabelle2515[Cost type]="Labor"),Tabelle2515[EUR Total])</f>
        <v>0</v>
      </c>
      <c r="P32" s="130">
        <f>SUMPRODUCT((Tabelle2515[Measure]='1. Overview'!D32)*(Tabelle2515[Provider]="AZ Services")*(Tabelle2515[Cost type]="Labor"),Tabelle2515[EUR Total])</f>
        <v>0</v>
      </c>
      <c r="Q32" s="130">
        <f>SUMPRODUCT((Tabelle2515[Measure]='1. Overview'!D32)*(Tabelle2515[Provider]&lt;&gt;"AZ Technology")*(Tabelle2515[Provider]&lt;&gt;"Metafinanz")*(Tabelle2515[Provider]&lt;&gt;"AZ Services")*(Tabelle2515[Cost type]="Labor"),Tabelle2515[EUR Total])</f>
        <v>162940</v>
      </c>
      <c r="R32" s="130">
        <f t="shared" si="15"/>
        <v>162940</v>
      </c>
      <c r="S32" s="130">
        <v>0</v>
      </c>
      <c r="T32" s="130">
        <f>SUMPRODUCT((Tabelle2515[Measure]='1. Overview'!D32)*(Tabelle2515[Provider]="AZ Technology")*(Tabelle2515[Cost type]="non-Labor"),Tabelle2515[EUR Total])</f>
        <v>0</v>
      </c>
      <c r="U32" s="130">
        <f>SUMPRODUCT((Tabelle2515[Measure]='1. Overview'!D32)*(Tabelle2515[Provider]="AZ Services")*(Tabelle2515[Cost type]="non-Labor"),Tabelle2515[EUR Total])</f>
        <v>0</v>
      </c>
      <c r="V32" s="130">
        <f>SUMPRODUCT((Tabelle2515[Measure]='1. Overview'!D32)*(Tabelle2515[Provider]&lt;&gt;"AZ Technology")*(Tabelle2515[Provider]&lt;&gt;"Metafinanz")*(Tabelle2515[Provider]&lt;&gt;"AZ Services")*(Tabelle2515[Cost type]="non-Labor"),Tabelle2515[EUR Total])</f>
        <v>0</v>
      </c>
      <c r="W32" s="130">
        <f t="shared" si="16"/>
        <v>0</v>
      </c>
      <c r="X32" s="130">
        <f t="shared" si="17"/>
        <v>0</v>
      </c>
      <c r="Y32" s="130">
        <f t="shared" si="18"/>
        <v>0</v>
      </c>
      <c r="Z32" s="130">
        <f t="shared" si="19"/>
        <v>0</v>
      </c>
      <c r="AA32" s="130">
        <f t="shared" si="20"/>
        <v>162940</v>
      </c>
      <c r="AB32" s="152">
        <f t="shared" si="21"/>
        <v>162940</v>
      </c>
      <c r="AC32" s="129">
        <v>71400</v>
      </c>
      <c r="AD32" s="130">
        <f>SUMIF(Tabelle29[Measure],'1. Overview'!D32,Tabelle29[Plan Total 21 HJ])</f>
        <v>368215</v>
      </c>
      <c r="AE32" s="130"/>
      <c r="AF32" s="129"/>
    </row>
    <row r="33" spans="2:32" ht="16">
      <c r="B33" s="239" t="s">
        <v>297</v>
      </c>
      <c r="C33" s="197">
        <v>28</v>
      </c>
      <c r="D33" s="203" t="s">
        <v>407</v>
      </c>
      <c r="E33" s="128" t="s">
        <v>436</v>
      </c>
      <c r="F33" s="128" t="s">
        <v>330</v>
      </c>
      <c r="G33" s="128" t="s">
        <v>444</v>
      </c>
      <c r="H33" s="128">
        <v>44378</v>
      </c>
      <c r="I33" s="128">
        <v>44561</v>
      </c>
      <c r="J33" s="129">
        <v>430000</v>
      </c>
      <c r="K33" s="129">
        <v>0</v>
      </c>
      <c r="L33" s="129">
        <f t="shared" si="0"/>
        <v>430000</v>
      </c>
      <c r="M33" s="130">
        <f t="shared" si="3"/>
        <v>430000</v>
      </c>
      <c r="N33" s="130">
        <f t="array" ref="N33">SUMPRODUCT((Tabelle2515[Measure]='1. Overview'!D33)*(Tabelle2515[Provider]="Metafinanz"),Tabelle2515[EUR Total])</f>
        <v>4250</v>
      </c>
      <c r="O33" s="130">
        <f t="array" ref="O33">SUMPRODUCT((Tabelle2515[Measure]='1. Overview'!D33)*(Tabelle2515[Provider]="AZ Technology")*(Tabelle2515[Cost type]="Labor"),Tabelle2515[EUR Total])</f>
        <v>33333.333333333336</v>
      </c>
      <c r="P33" s="130">
        <f>SUMPRODUCT((Tabelle2515[Measure]='1. Overview'!D33)*(Tabelle2515[Provider]="AZ Services")*(Tabelle2515[Cost type]="Labor"),Tabelle2515[EUR Total])</f>
        <v>0</v>
      </c>
      <c r="Q33" s="130">
        <f>SUMPRODUCT((Tabelle2515[Measure]='1. Overview'!D33)*(Tabelle2515[Provider]&lt;&gt;"AZ Technology")*(Tabelle2515[Provider]&lt;&gt;"Metafinanz")*(Tabelle2515[Provider]&lt;&gt;"AZ Services")*(Tabelle2515[Cost type]="Labor"),Tabelle2515[EUR Total])</f>
        <v>170314.68</v>
      </c>
      <c r="R33" s="130">
        <f t="shared" si="15"/>
        <v>207898.01333333334</v>
      </c>
      <c r="S33" s="130">
        <v>0</v>
      </c>
      <c r="T33" s="130">
        <f>SUMPRODUCT((Tabelle2515[Measure]='1. Overview'!D33)*(Tabelle2515[Provider]="AZ Technology")*(Tabelle2515[Cost type]="non-Labor"),Tabelle2515[EUR Total])</f>
        <v>0</v>
      </c>
      <c r="U33" s="130">
        <f>SUMPRODUCT((Tabelle2515[Measure]='1. Overview'!D33)*(Tabelle2515[Provider]="AZ Services")*(Tabelle2515[Cost type]="non-Labor"),Tabelle2515[EUR Total])</f>
        <v>0</v>
      </c>
      <c r="V33" s="130">
        <f>SUMPRODUCT((Tabelle2515[Measure]='1. Overview'!D33)*(Tabelle2515[Provider]&lt;&gt;"AZ Technology")*(Tabelle2515[Provider]&lt;&gt;"Metafinanz")*(Tabelle2515[Provider]&lt;&gt;"AZ Services")*(Tabelle2515[Cost type]="non-Labor"),Tabelle2515[EUR Total])</f>
        <v>0</v>
      </c>
      <c r="W33" s="130">
        <f t="shared" si="16"/>
        <v>0</v>
      </c>
      <c r="X33" s="130">
        <f t="shared" si="17"/>
        <v>4250</v>
      </c>
      <c r="Y33" s="130">
        <f t="shared" si="18"/>
        <v>33333.333333333336</v>
      </c>
      <c r="Z33" s="130">
        <f t="shared" si="19"/>
        <v>0</v>
      </c>
      <c r="AA33" s="130">
        <f t="shared" si="20"/>
        <v>170314.68</v>
      </c>
      <c r="AB33" s="152">
        <f t="shared" si="21"/>
        <v>207898.01333333334</v>
      </c>
      <c r="AC33" s="129">
        <v>3750</v>
      </c>
      <c r="AD33" s="130">
        <f>SUMIF(Tabelle29[Measure],'1. Overview'!D33,Tabelle29[Plan Total 21 HJ])</f>
        <v>432119.36</v>
      </c>
      <c r="AE33" s="130"/>
      <c r="AF33" s="129"/>
    </row>
    <row r="34" spans="2:32" ht="15" customHeight="1" thickBot="1">
      <c r="B34" s="276" t="s">
        <v>297</v>
      </c>
      <c r="C34" s="166">
        <v>22</v>
      </c>
      <c r="D34" s="204" t="s">
        <v>408</v>
      </c>
      <c r="E34" s="167" t="s">
        <v>437</v>
      </c>
      <c r="F34" s="168" t="s">
        <v>331</v>
      </c>
      <c r="G34" s="168" t="s">
        <v>323</v>
      </c>
      <c r="H34" s="167">
        <v>44378</v>
      </c>
      <c r="I34" s="167">
        <v>44561</v>
      </c>
      <c r="J34" s="169">
        <v>390000</v>
      </c>
      <c r="K34" s="169">
        <v>150000</v>
      </c>
      <c r="L34" s="169">
        <f t="shared" si="0"/>
        <v>540000</v>
      </c>
      <c r="M34" s="170">
        <f>L34</f>
        <v>540000</v>
      </c>
      <c r="N34" s="170">
        <f t="array" ref="N34">SUMPRODUCT((Tabelle2515[Measure]='1. Overview'!D34)*(Tabelle2515[Provider]="Metafinanz"),Tabelle2515[EUR Total])</f>
        <v>74670.3125</v>
      </c>
      <c r="O34" s="170">
        <f t="array" ref="O34">SUMPRODUCT((Tabelle2515[Measure]='1. Overview'!D34)*(Tabelle2515[Provider]="AZ Technology")*(Tabelle2515[Cost type]="Labor"),Tabelle2515[EUR Total])</f>
        <v>0</v>
      </c>
      <c r="P34" s="170">
        <f>SUMPRODUCT((Tabelle2515[Measure]='1. Overview'!D34)*(Tabelle2515[Provider]="AZ Services")*(Tabelle2515[Cost type]="Labor"),Tabelle2515[EUR Total])</f>
        <v>0</v>
      </c>
      <c r="Q34" s="170">
        <f>SUMPRODUCT((Tabelle2515[Measure]='1. Overview'!D34)*(Tabelle2515[Provider]&lt;&gt;"AZ Technology")*(Tabelle2515[Provider]&lt;&gt;"Metafinanz")*(Tabelle2515[Provider]&lt;&gt;"AZ Services")*(Tabelle2515[Cost type]="Labor"),Tabelle2515[EUR Total])</f>
        <v>1755</v>
      </c>
      <c r="R34" s="170">
        <f t="shared" ref="R34" si="22">SUM(N34:Q34)</f>
        <v>76425.3125</v>
      </c>
      <c r="S34" s="170">
        <v>0</v>
      </c>
      <c r="T34" s="170">
        <f>SUMPRODUCT((Tabelle2515[Measure]='1. Overview'!D34)*(Tabelle2515[Provider]="AZ Technology")*(Tabelle2515[Cost type]="non-Labor"),Tabelle2515[EUR Total])</f>
        <v>0</v>
      </c>
      <c r="U34" s="170">
        <f>SUMPRODUCT((Tabelle2515[Measure]='1. Overview'!D34)*(Tabelle2515[Provider]="AZ Services")*(Tabelle2515[Cost type]="non-Labor"),Tabelle2515[EUR Total])</f>
        <v>0</v>
      </c>
      <c r="V34" s="170">
        <f>SUMPRODUCT((Tabelle2515[Measure]='1. Overview'!D34)*(Tabelle2515[Provider]&lt;&gt;"AZ Technology")*(Tabelle2515[Provider]&lt;&gt;"Metafinanz")*(Tabelle2515[Provider]&lt;&gt;"AZ Services")*(Tabelle2515[Cost type]="non-Labor"),Tabelle2515[EUR Total])</f>
        <v>11500</v>
      </c>
      <c r="W34" s="170">
        <f t="shared" ref="W34" si="23">SUM(S34:V34)</f>
        <v>11500</v>
      </c>
      <c r="X34" s="170">
        <f t="shared" ref="X34" si="24">SUM(S34,N34)</f>
        <v>74670.3125</v>
      </c>
      <c r="Y34" s="170">
        <f t="shared" ref="Y34" si="25">SUM(T34,O34)</f>
        <v>0</v>
      </c>
      <c r="Z34" s="170">
        <f t="shared" ref="Z34" si="26">SUM(U34,P34)</f>
        <v>0</v>
      </c>
      <c r="AA34" s="170">
        <f t="shared" ref="AA34" si="27">SUM(V34,Q34)</f>
        <v>13255</v>
      </c>
      <c r="AB34" s="234">
        <f t="shared" ref="AB34" si="28">SUM(W34,R34)</f>
        <v>87925.3125</v>
      </c>
      <c r="AC34" s="169">
        <v>59689.070000000007</v>
      </c>
      <c r="AD34" s="170">
        <f>SUMIF(Tabelle29[Measure],'1. Overview'!D34,Tabelle29[Plan Total 21 HJ])</f>
        <v>426255</v>
      </c>
      <c r="AE34" s="170"/>
      <c r="AF34" s="169"/>
    </row>
    <row r="35" spans="2:32" ht="16" thickBot="1">
      <c r="B35" s="160"/>
      <c r="C35" s="161">
        <v>23</v>
      </c>
      <c r="D35" s="205" t="s">
        <v>348</v>
      </c>
      <c r="E35" s="162" t="s">
        <v>276</v>
      </c>
      <c r="F35" s="322" t="s">
        <v>333</v>
      </c>
      <c r="G35" s="323"/>
      <c r="H35" s="162">
        <v>44197</v>
      </c>
      <c r="I35" s="162">
        <v>44377</v>
      </c>
      <c r="J35" s="195">
        <v>210000</v>
      </c>
      <c r="K35" s="195">
        <v>260000</v>
      </c>
      <c r="L35" s="163">
        <f t="shared" si="0"/>
        <v>470000</v>
      </c>
      <c r="M35" s="164">
        <f>L35</f>
        <v>470000</v>
      </c>
      <c r="N35" s="164">
        <f t="array" ref="N35">SUMPRODUCT((Tabelle2515[Measure]='1. Overview'!D35)*(Tabelle2515[Provider]="Metafinanz"),Tabelle2515[EUR Total])</f>
        <v>96959</v>
      </c>
      <c r="O35" s="164">
        <f t="array" ref="O35">SUMPRODUCT((Tabelle2515[Measure]='1. Overview'!D35)*(Tabelle2515[Provider]="AZ Technology")*(Tabelle2515[Cost type]="Labor"),Tabelle2515[EUR Total])</f>
        <v>0</v>
      </c>
      <c r="P35" s="164">
        <f>SUMPRODUCT((Tabelle2515[Measure]='1. Overview'!D35)*(Tabelle2515[Provider]="AZ Services")*(Tabelle2515[Cost type]="Labor"),Tabelle2515[EUR Total])</f>
        <v>0</v>
      </c>
      <c r="Q35" s="164">
        <f>SUMPRODUCT((Tabelle2515[Measure]='1. Overview'!D35)*(Tabelle2515[Provider]&lt;&gt;"AZ Technology")*(Tabelle2515[Provider]&lt;&gt;"Metafinanz")*(Tabelle2515[Provider]&lt;&gt;"AZ Services")*(Tabelle2515[Cost type]="Labor"),Tabelle2515[EUR Total])</f>
        <v>1755</v>
      </c>
      <c r="R35" s="164">
        <f t="shared" ref="R35" si="29">SUM(N35:Q35)</f>
        <v>98714</v>
      </c>
      <c r="S35" s="164">
        <v>0</v>
      </c>
      <c r="T35" s="164">
        <f>SUMPRODUCT((Tabelle2515[Measure]='1. Overview'!D35)*(Tabelle2515[Provider]="AZ Technology")*(Tabelle2515[Cost type]="non-Labor"),Tabelle2515[EUR Total])</f>
        <v>0</v>
      </c>
      <c r="U35" s="164">
        <f>SUMPRODUCT((Tabelle2515[Measure]='1. Overview'!D35)*(Tabelle2515[Provider]="AZ Services")*(Tabelle2515[Cost type]="non-Labor"),Tabelle2515[EUR Total])</f>
        <v>0</v>
      </c>
      <c r="V35" s="164">
        <f>SUMPRODUCT((Tabelle2515[Measure]='1. Overview'!D35)*(Tabelle2515[Provider]&lt;&gt;"AZ Technology")*(Tabelle2515[Provider]&lt;&gt;"Metafinanz")*(Tabelle2515[Provider]&lt;&gt;"AZ Services")*(Tabelle2515[Cost type]="non-Labor"),Tabelle2515[EUR Total])</f>
        <v>110763.44999999998</v>
      </c>
      <c r="W35" s="164">
        <f t="shared" ref="W35" si="30">SUM(S35:V35)</f>
        <v>110763.44999999998</v>
      </c>
      <c r="X35" s="164">
        <f t="shared" ref="X35" si="31">SUM(S35,N35)</f>
        <v>96959</v>
      </c>
      <c r="Y35" s="164">
        <f t="shared" ref="Y35" si="32">SUM(T35,O35)</f>
        <v>0</v>
      </c>
      <c r="Z35" s="164">
        <f t="shared" ref="Z35" si="33">SUM(U35,P35)</f>
        <v>0</v>
      </c>
      <c r="AA35" s="164">
        <f t="shared" ref="AA35" si="34">SUM(V35,Q35)</f>
        <v>112518.44999999998</v>
      </c>
      <c r="AB35" s="165">
        <f>SUM(W35,R35)</f>
        <v>209477.44999999998</v>
      </c>
      <c r="AC35" s="164">
        <v>87186.53</v>
      </c>
      <c r="AD35" s="277">
        <f>SUMIF(Tabelle29[Measure],'1. Overview'!D35,Tabelle29[Plan Total 21 HJ])</f>
        <v>457968</v>
      </c>
      <c r="AE35" s="195"/>
      <c r="AF35" s="164"/>
    </row>
    <row r="36" spans="2:32" ht="15" customHeight="1">
      <c r="B36" s="159" t="s">
        <v>30</v>
      </c>
      <c r="C36" s="145"/>
      <c r="D36" s="146"/>
      <c r="E36" s="147"/>
      <c r="F36" s="147"/>
      <c r="G36" s="147"/>
      <c r="H36" s="147"/>
      <c r="I36" s="147"/>
      <c r="J36" s="148">
        <f t="shared" ref="J36:AE36" si="35">SUM(J6:J35)</f>
        <v>17607720</v>
      </c>
      <c r="K36" s="148">
        <f t="shared" si="35"/>
        <v>2405000</v>
      </c>
      <c r="L36" s="148">
        <f t="shared" si="35"/>
        <v>20012720</v>
      </c>
      <c r="M36" s="148">
        <f t="shared" si="35"/>
        <v>20012720</v>
      </c>
      <c r="N36" s="148">
        <f t="shared" si="35"/>
        <v>490036.8125</v>
      </c>
      <c r="O36" s="148">
        <f t="shared" si="35"/>
        <v>3571831.3422042336</v>
      </c>
      <c r="P36" s="148">
        <f t="shared" si="35"/>
        <v>0</v>
      </c>
      <c r="Q36" s="148">
        <f t="shared" si="35"/>
        <v>791552.946</v>
      </c>
      <c r="R36" s="148">
        <f t="shared" si="35"/>
        <v>4853421.1007042332</v>
      </c>
      <c r="S36" s="148">
        <f t="shared" si="35"/>
        <v>0</v>
      </c>
      <c r="T36" s="148">
        <f t="shared" si="35"/>
        <v>0</v>
      </c>
      <c r="U36" s="148">
        <f t="shared" si="35"/>
        <v>0</v>
      </c>
      <c r="V36" s="148">
        <f t="shared" si="35"/>
        <v>122263.44999999998</v>
      </c>
      <c r="W36" s="148">
        <f t="shared" si="35"/>
        <v>122263.44999999998</v>
      </c>
      <c r="X36" s="148">
        <f t="shared" si="35"/>
        <v>490036.8125</v>
      </c>
      <c r="Y36" s="148">
        <f t="shared" si="35"/>
        <v>3571831.3422042336</v>
      </c>
      <c r="Z36" s="148">
        <f t="shared" si="35"/>
        <v>0</v>
      </c>
      <c r="AA36" s="148">
        <f t="shared" si="35"/>
        <v>913816.39599999995</v>
      </c>
      <c r="AB36" s="148">
        <f t="shared" si="35"/>
        <v>4975684.5507042333</v>
      </c>
      <c r="AC36" s="148">
        <f>SUM(AC6:AC35)</f>
        <v>1579083.36</v>
      </c>
      <c r="AD36" s="148">
        <f t="shared" si="35"/>
        <v>18215205.489999998</v>
      </c>
      <c r="AE36" s="148">
        <f t="shared" si="35"/>
        <v>0</v>
      </c>
      <c r="AF36" s="148">
        <f t="shared" ref="AF36" si="36">M36-AE36</f>
        <v>20012720</v>
      </c>
    </row>
    <row r="37" spans="2:32" ht="15" customHeight="1">
      <c r="C37" s="124"/>
      <c r="AB37" s="150"/>
      <c r="AC37" s="150"/>
    </row>
    <row r="38" spans="2:32">
      <c r="AB38" s="150"/>
    </row>
  </sheetData>
  <mergeCells count="11">
    <mergeCell ref="N4:AA4"/>
    <mergeCell ref="J4:L4"/>
    <mergeCell ref="I4:I5"/>
    <mergeCell ref="H4:H5"/>
    <mergeCell ref="E4:E5"/>
    <mergeCell ref="F35:G35"/>
    <mergeCell ref="F4:F5"/>
    <mergeCell ref="G4:G5"/>
    <mergeCell ref="B4:B5"/>
    <mergeCell ref="D4:D5"/>
    <mergeCell ref="C4:C5"/>
  </mergeCells>
  <pageMargins left="0.7" right="0.7" top="0.78740157499999996" bottom="0.78740157499999996" header="0.3" footer="0.3"/>
  <pageSetup paperSize="9" scale="87" orientation="landscape" r:id="rId1"/>
  <headerFooter>
    <oddHeader>&amp;C&amp;"Calibri"&amp;10&amp;K000000Internal&amp;1#</oddHeader>
    <oddFooter>&amp;L&amp;F&amp;R&amp;D&amp;T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17EE2-03EB-4F83-8B78-F0494F2AC8CE}">
  <sheetPr>
    <tabColor theme="3"/>
  </sheetPr>
  <dimension ref="A1:B31"/>
  <sheetViews>
    <sheetView workbookViewId="0">
      <selection activeCell="B31" sqref="A3:B31"/>
    </sheetView>
  </sheetViews>
  <sheetFormatPr baseColWidth="10" defaultColWidth="8.83203125" defaultRowHeight="13"/>
  <cols>
    <col min="1" max="1" width="23.1640625" bestFit="1" customWidth="1"/>
    <col min="2" max="2" width="17" bestFit="1" customWidth="1"/>
  </cols>
  <sheetData>
    <row r="1" spans="1:2">
      <c r="A1" s="316" t="s">
        <v>38</v>
      </c>
      <c r="B1" s="250" t="s">
        <v>50</v>
      </c>
    </row>
    <row r="3" spans="1:2">
      <c r="A3" s="316" t="s">
        <v>626</v>
      </c>
      <c r="B3" t="s">
        <v>625</v>
      </c>
    </row>
    <row r="4" spans="1:2">
      <c r="A4" s="251" t="s">
        <v>582</v>
      </c>
      <c r="B4" s="38">
        <v>125</v>
      </c>
    </row>
    <row r="5" spans="1:2">
      <c r="A5" s="251" t="s">
        <v>584</v>
      </c>
      <c r="B5" s="38">
        <v>17125</v>
      </c>
    </row>
    <row r="6" spans="1:2">
      <c r="A6" s="251" t="s">
        <v>370</v>
      </c>
      <c r="B6" s="38">
        <v>531.25</v>
      </c>
    </row>
    <row r="7" spans="1:2">
      <c r="A7" s="251" t="s">
        <v>373</v>
      </c>
      <c r="B7" s="38">
        <v>23709.375</v>
      </c>
    </row>
    <row r="8" spans="1:2">
      <c r="A8" s="251" t="s">
        <v>52</v>
      </c>
      <c r="B8" s="38">
        <v>16875</v>
      </c>
    </row>
    <row r="9" spans="1:2">
      <c r="A9" s="251" t="s">
        <v>322</v>
      </c>
      <c r="B9" s="38">
        <v>8500</v>
      </c>
    </row>
    <row r="10" spans="1:2">
      <c r="A10" s="251" t="s">
        <v>580</v>
      </c>
      <c r="B10" s="38">
        <v>16750</v>
      </c>
    </row>
    <row r="11" spans="1:2">
      <c r="A11" s="251" t="s">
        <v>581</v>
      </c>
      <c r="B11" s="38">
        <v>5500</v>
      </c>
    </row>
    <row r="12" spans="1:2">
      <c r="A12" s="251" t="s">
        <v>290</v>
      </c>
      <c r="B12" s="38">
        <v>35931.5</v>
      </c>
    </row>
    <row r="13" spans="1:2">
      <c r="A13" s="251" t="s">
        <v>527</v>
      </c>
      <c r="B13" s="38">
        <v>0</v>
      </c>
    </row>
    <row r="14" spans="1:2">
      <c r="A14" s="251" t="s">
        <v>341</v>
      </c>
      <c r="B14" s="38">
        <v>25357.5</v>
      </c>
    </row>
    <row r="15" spans="1:2">
      <c r="A15" s="251" t="s">
        <v>328</v>
      </c>
      <c r="B15" s="38">
        <v>44550</v>
      </c>
    </row>
    <row r="16" spans="1:2">
      <c r="A16" s="251" t="s">
        <v>587</v>
      </c>
      <c r="B16" s="38">
        <v>35670</v>
      </c>
    </row>
    <row r="17" spans="1:2">
      <c r="A17" s="251" t="s">
        <v>377</v>
      </c>
      <c r="B17" s="38">
        <v>3281.25</v>
      </c>
    </row>
    <row r="18" spans="1:2">
      <c r="A18" s="251" t="s">
        <v>256</v>
      </c>
      <c r="B18" s="38">
        <v>51468.75</v>
      </c>
    </row>
    <row r="19" spans="1:2">
      <c r="A19" s="251" t="s">
        <v>338</v>
      </c>
      <c r="B19" s="38">
        <v>312.5</v>
      </c>
    </row>
    <row r="20" spans="1:2">
      <c r="A20" s="251" t="s">
        <v>264</v>
      </c>
      <c r="B20" s="38">
        <v>25625</v>
      </c>
    </row>
    <row r="21" spans="1:2">
      <c r="A21" s="251" t="s">
        <v>374</v>
      </c>
      <c r="B21" s="38">
        <v>16681.25</v>
      </c>
    </row>
    <row r="22" spans="1:2">
      <c r="A22" s="251" t="s">
        <v>323</v>
      </c>
      <c r="B22" s="38">
        <v>32189.0625</v>
      </c>
    </row>
    <row r="23" spans="1:2">
      <c r="A23" s="251" t="s">
        <v>583</v>
      </c>
      <c r="B23" s="38">
        <v>3000</v>
      </c>
    </row>
    <row r="24" spans="1:2">
      <c r="A24" s="251" t="s">
        <v>376</v>
      </c>
      <c r="B24" s="38">
        <v>25000</v>
      </c>
    </row>
    <row r="25" spans="1:2">
      <c r="A25" s="251" t="s">
        <v>53</v>
      </c>
      <c r="B25" s="38">
        <v>1518.75</v>
      </c>
    </row>
    <row r="26" spans="1:2">
      <c r="A26" s="251" t="s">
        <v>578</v>
      </c>
      <c r="B26" s="38">
        <v>41175</v>
      </c>
    </row>
    <row r="27" spans="1:2">
      <c r="A27" s="251" t="s">
        <v>372</v>
      </c>
      <c r="B27" s="38">
        <v>23648.125</v>
      </c>
    </row>
    <row r="28" spans="1:2">
      <c r="A28" s="251" t="s">
        <v>519</v>
      </c>
      <c r="B28" s="38">
        <v>35606.25</v>
      </c>
    </row>
    <row r="29" spans="1:2">
      <c r="A29" s="251" t="s">
        <v>263</v>
      </c>
      <c r="B29" s="38">
        <v>2062.5</v>
      </c>
    </row>
    <row r="30" spans="1:2">
      <c r="A30" s="251" t="s">
        <v>579</v>
      </c>
      <c r="B30" s="38">
        <v>13875</v>
      </c>
    </row>
    <row r="31" spans="1:2">
      <c r="A31" s="251" t="s">
        <v>627</v>
      </c>
      <c r="B31" s="38">
        <v>506068.0625</v>
      </c>
    </row>
  </sheetData>
  <pageMargins left="0.7" right="0.7" top="0.75" bottom="0.75" header="0.3" footer="0.3"/>
  <pageSetup orientation="portrait" horizontalDpi="90" verticalDpi="90" r:id="rId2"/>
  <headerFooter>
    <oddHeader>&amp;C&amp;"Calibri"&amp;10&amp;K000000Internal&amp;1#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3"/>
  </sheetPr>
  <dimension ref="A2:Y298"/>
  <sheetViews>
    <sheetView showGridLines="0" zoomScale="90" zoomScaleNormal="90" zoomScaleSheetLayoutView="70" workbookViewId="0">
      <pane ySplit="12" topLeftCell="A254" activePane="bottomLeft" state="frozen"/>
      <selection activeCell="AI17" sqref="AI17"/>
      <selection pane="bottomLeft" activeCell="G205" sqref="G205"/>
    </sheetView>
  </sheetViews>
  <sheetFormatPr baseColWidth="10" defaultColWidth="11.5" defaultRowHeight="13" outlineLevelCol="1"/>
  <cols>
    <col min="1" max="1" width="5.1640625" style="2" customWidth="1"/>
    <col min="2" max="2" width="4.33203125" style="2" customWidth="1"/>
    <col min="3" max="3" width="13.5" style="2" bestFit="1" customWidth="1"/>
    <col min="4" max="4" width="11" style="2" customWidth="1"/>
    <col min="5" max="5" width="23.5" style="2" customWidth="1"/>
    <col min="6" max="6" width="17.1640625" style="2" bestFit="1" customWidth="1"/>
    <col min="7" max="7" width="15" style="2" customWidth="1"/>
    <col min="8" max="8" width="11.5" style="2"/>
    <col min="9" max="9" width="11.5" style="189"/>
    <col min="10" max="10" width="11" style="109" bestFit="1" customWidth="1"/>
    <col min="11" max="11" width="11.5" style="2" customWidth="1"/>
    <col min="12" max="12" width="12.5" style="2" customWidth="1" outlineLevel="1"/>
    <col min="13" max="13" width="12.5" style="53" customWidth="1" outlineLevel="1"/>
    <col min="14" max="14" width="12.5" style="2" customWidth="1" outlineLevel="1"/>
    <col min="15" max="15" width="12.5" style="53" customWidth="1" outlineLevel="1"/>
    <col min="16" max="16" width="12.5" style="2" customWidth="1" outlineLevel="1"/>
    <col min="17" max="17" width="12.5" style="53" customWidth="1" outlineLevel="1"/>
    <col min="18" max="18" width="12.5" style="2" hidden="1" customWidth="1" outlineLevel="1"/>
    <col min="19" max="19" width="12.5" style="53" hidden="1" customWidth="1" outlineLevel="1"/>
    <col min="20" max="20" width="8.6640625" style="2" hidden="1" customWidth="1" outlineLevel="1"/>
    <col min="21" max="21" width="12.6640625" style="2" hidden="1" customWidth="1" outlineLevel="1"/>
    <col min="22" max="22" width="8.6640625" style="2" hidden="1" customWidth="1" outlineLevel="1"/>
    <col min="23" max="23" width="13.1640625" style="2" hidden="1" customWidth="1" outlineLevel="1"/>
    <col min="24" max="24" width="12" style="2" bestFit="1" customWidth="1"/>
    <col min="25" max="25" width="15.6640625" style="2" bestFit="1" customWidth="1"/>
    <col min="26" max="16384" width="11.5" style="2"/>
  </cols>
  <sheetData>
    <row r="2" spans="1:25" ht="40">
      <c r="B2" s="3" t="s">
        <v>614</v>
      </c>
      <c r="G2" s="3"/>
      <c r="J2" s="108"/>
    </row>
    <row r="3" spans="1:25" hidden="1"/>
    <row r="4" spans="1:25" hidden="1"/>
    <row r="5" spans="1:25" ht="14" hidden="1" thickBot="1">
      <c r="B5" s="87" t="s">
        <v>243</v>
      </c>
      <c r="C5" s="88" t="s">
        <v>50</v>
      </c>
      <c r="D5" s="88" t="s">
        <v>45</v>
      </c>
      <c r="E5" s="89" t="s">
        <v>48</v>
      </c>
      <c r="F5" s="94" t="s">
        <v>244</v>
      </c>
      <c r="G5" s="94" t="s">
        <v>30</v>
      </c>
    </row>
    <row r="6" spans="1:25" hidden="1">
      <c r="B6" s="90" t="s">
        <v>247</v>
      </c>
      <c r="C6" s="92">
        <f>SUMPRODUCT((Tabelle2515[Provider]="Metafinanz")*(Tabelle2515[Cost type]="Labor"),Tabelle2515[EUR Total])</f>
        <v>490036.8125</v>
      </c>
      <c r="D6" s="92">
        <f t="array" ref="D6">SUMPRODUCT((Tabelle2515[Provider]="AZ Technology")*(Tabelle2515[Cost type]="Labor"),Tabelle2515[EUR Total])</f>
        <v>3571831.3422042332</v>
      </c>
      <c r="E6" s="92">
        <f t="array" ref="E6">SUMPRODUCT((Tabelle2515[Provider]="DCSO")*(Tabelle2515[Cost type]="Labor"),Tabelle2515[EUR Total])</f>
        <v>0</v>
      </c>
      <c r="F6" s="92">
        <f t="array" ref="F6">SUMPRODUCT((Tabelle2515[Provider]&lt;&gt;"DCSO")*(Tabelle2515[Provider]&lt;&gt;"Metafinanz")*(Tabelle2515[Provider]&lt;&gt;"AZ Technology")*(Tabelle2515[Cost type]="Labor"),Tabelle2515[EUR Total])</f>
        <v>791552.946</v>
      </c>
      <c r="G6" s="96">
        <f>SUM(Tabelle101216[[#This Row],[Metafinanz]:[Third Party]])</f>
        <v>4853421.1007042332</v>
      </c>
    </row>
    <row r="7" spans="1:25" hidden="1">
      <c r="B7" s="91" t="s">
        <v>246</v>
      </c>
      <c r="C7" s="95">
        <f>SUMPRODUCT((Tabelle2515[Provider]="Metafinanz")*(Tabelle2515[Cost type]="non Labor"),Tabelle2515[EUR Total])</f>
        <v>0</v>
      </c>
      <c r="D7" s="93">
        <f t="array" ref="D7">SUMPRODUCT((Tabelle2515[Provider]="AZ Technology")*(Tabelle2515[Cost type]="non Labor"),Tabelle2515[EUR Total])</f>
        <v>0</v>
      </c>
      <c r="E7" s="93">
        <f>SUMPRODUCT((Tabelle2515[Provider]="DCSO")*(Tabelle2515[Cost type]="non Labor"),Tabelle2515[EUR Total])</f>
        <v>0</v>
      </c>
      <c r="F7" s="93">
        <f>SUMPRODUCT((Tabelle2515[Provider]&lt;&gt;"DCSO")*(Tabelle2515[Provider]&lt;&gt;"Metafinanz")*(Tabelle2515[Provider]&lt;&gt;"AZ Technology")*(Tabelle2515[Cost type]="non Labor"),Tabelle2515[EUR Total])</f>
        <v>0</v>
      </c>
      <c r="G7" s="97">
        <f>SUM(Tabelle101216[[#This Row],[Metafinanz]:[Third Party]])</f>
        <v>0</v>
      </c>
    </row>
    <row r="8" spans="1:25" hidden="1">
      <c r="B8" s="98" t="s">
        <v>27</v>
      </c>
      <c r="C8" s="99">
        <f>SUBTOTAL(109,Tabelle101216[Metafinanz])</f>
        <v>0</v>
      </c>
      <c r="D8" s="99">
        <f>SUBTOTAL(109,Tabelle101216[AZ Technology])</f>
        <v>0</v>
      </c>
      <c r="E8" s="99">
        <f>SUBTOTAL(109,Tabelle101216[DCSO])</f>
        <v>0</v>
      </c>
      <c r="F8" s="99">
        <f>SUM(Tabelle101216[Third Party])</f>
        <v>791552.946</v>
      </c>
      <c r="G8" s="99">
        <f>SUM(Tabelle101216[Total])</f>
        <v>4853421.1007042332</v>
      </c>
      <c r="J8" s="110"/>
      <c r="K8" s="53"/>
      <c r="X8" s="80"/>
    </row>
    <row r="9" spans="1:25" hidden="1"/>
    <row r="10" spans="1:25" hidden="1">
      <c r="B10" s="79" t="s">
        <v>88</v>
      </c>
      <c r="C10" s="79"/>
      <c r="D10" s="79">
        <v>1250</v>
      </c>
      <c r="F10" s="77"/>
      <c r="J10" s="111"/>
      <c r="K10" s="53"/>
      <c r="Q10" s="2"/>
      <c r="S10" s="2"/>
    </row>
    <row r="11" spans="1:25">
      <c r="F11" s="77"/>
      <c r="J11" s="111"/>
      <c r="K11" s="53"/>
      <c r="L11" s="331" t="s">
        <v>588</v>
      </c>
      <c r="M11" s="331"/>
      <c r="N11" s="331" t="s">
        <v>589</v>
      </c>
      <c r="O11" s="331"/>
      <c r="P11" s="331" t="s">
        <v>590</v>
      </c>
      <c r="Q11" s="331"/>
      <c r="R11" s="331" t="s">
        <v>591</v>
      </c>
      <c r="S11" s="331"/>
      <c r="T11" s="331" t="s">
        <v>592</v>
      </c>
      <c r="U11" s="331"/>
      <c r="V11" s="331" t="s">
        <v>593</v>
      </c>
      <c r="W11" s="331"/>
      <c r="X11" s="331" t="s">
        <v>30</v>
      </c>
      <c r="Y11" s="331"/>
    </row>
    <row r="12" spans="1:25">
      <c r="B12" s="4" t="s">
        <v>0</v>
      </c>
      <c r="C12" s="4" t="s">
        <v>36</v>
      </c>
      <c r="D12" s="4" t="s">
        <v>37</v>
      </c>
      <c r="E12" s="4" t="s">
        <v>87</v>
      </c>
      <c r="F12" s="4" t="s">
        <v>38</v>
      </c>
      <c r="G12" s="4" t="s">
        <v>39</v>
      </c>
      <c r="H12" s="4" t="s">
        <v>40</v>
      </c>
      <c r="I12" s="4" t="s">
        <v>41</v>
      </c>
      <c r="J12" s="112" t="s">
        <v>42</v>
      </c>
      <c r="K12" s="4" t="s">
        <v>43</v>
      </c>
      <c r="L12" s="272" t="s">
        <v>301</v>
      </c>
      <c r="M12" s="273" t="s">
        <v>303</v>
      </c>
      <c r="N12" s="272" t="s">
        <v>304</v>
      </c>
      <c r="O12" s="273" t="s">
        <v>302</v>
      </c>
      <c r="P12" s="272" t="s">
        <v>305</v>
      </c>
      <c r="Q12" s="273" t="s">
        <v>306</v>
      </c>
      <c r="R12" s="272" t="s">
        <v>307</v>
      </c>
      <c r="S12" s="273" t="s">
        <v>308</v>
      </c>
      <c r="T12" s="272" t="s">
        <v>309</v>
      </c>
      <c r="U12" s="273" t="s">
        <v>310</v>
      </c>
      <c r="V12" s="272" t="s">
        <v>311</v>
      </c>
      <c r="W12" s="273" t="s">
        <v>312</v>
      </c>
      <c r="X12" s="274" t="s">
        <v>57</v>
      </c>
      <c r="Y12" s="274" t="s">
        <v>58</v>
      </c>
    </row>
    <row r="13" spans="1:25">
      <c r="A13" s="2" t="s">
        <v>595</v>
      </c>
      <c r="B13" s="155">
        <v>1</v>
      </c>
      <c r="C13" s="218" t="s">
        <v>383</v>
      </c>
      <c r="D13" s="218" t="s">
        <v>44</v>
      </c>
      <c r="E13" s="263" t="s">
        <v>445</v>
      </c>
      <c r="F13" s="218" t="s">
        <v>45</v>
      </c>
      <c r="G13" s="281" t="s">
        <v>529</v>
      </c>
      <c r="H13" s="264">
        <v>44378</v>
      </c>
      <c r="I13" s="264">
        <v>44561</v>
      </c>
      <c r="J13" s="265" t="s">
        <v>46</v>
      </c>
      <c r="K13" s="220">
        <v>1513.8962400169999</v>
      </c>
      <c r="L13" s="267">
        <v>0</v>
      </c>
      <c r="M13" s="242">
        <v>0</v>
      </c>
      <c r="N13" s="267">
        <v>0</v>
      </c>
      <c r="O13" s="242">
        <v>0</v>
      </c>
      <c r="P13" s="267">
        <v>0</v>
      </c>
      <c r="Q13" s="242">
        <v>0</v>
      </c>
      <c r="R13" s="218"/>
      <c r="S13" s="268"/>
      <c r="T13" s="218"/>
      <c r="U13" s="268"/>
      <c r="V13" s="218"/>
      <c r="W13" s="268"/>
      <c r="X13" s="307">
        <f>SUM(L13,N13,P13,R13,T13,V13)</f>
        <v>0</v>
      </c>
      <c r="Y13" s="275">
        <f>SUM(Tabelle2515[[#This Row],[EUR1]],Tabelle2515[[#This Row],[EUR2]],Tabelle2515[[#This Row],[EUR3]],Tabelle2515[[#This Row],[EUR4]],Tabelle2515[[#This Row],[EUR5]],Tabelle2515[[#This Row],[EUR6]])</f>
        <v>0</v>
      </c>
    </row>
    <row r="14" spans="1:25">
      <c r="B14" s="155">
        <v>2</v>
      </c>
      <c r="C14" s="218" t="s">
        <v>383</v>
      </c>
      <c r="D14" s="218" t="s">
        <v>44</v>
      </c>
      <c r="E14" s="263" t="s">
        <v>446</v>
      </c>
      <c r="F14" s="218" t="s">
        <v>45</v>
      </c>
      <c r="G14" s="281" t="s">
        <v>529</v>
      </c>
      <c r="H14" s="264">
        <v>44378</v>
      </c>
      <c r="I14" s="264">
        <v>44561</v>
      </c>
      <c r="J14" s="265" t="s">
        <v>46</v>
      </c>
      <c r="K14" s="220">
        <v>1570</v>
      </c>
      <c r="L14" s="267">
        <v>0</v>
      </c>
      <c r="M14" s="242">
        <v>0</v>
      </c>
      <c r="N14" s="267">
        <v>0</v>
      </c>
      <c r="O14" s="242">
        <v>0</v>
      </c>
      <c r="P14" s="267">
        <v>0</v>
      </c>
      <c r="Q14" s="242">
        <v>0</v>
      </c>
      <c r="R14" s="218"/>
      <c r="S14" s="268"/>
      <c r="T14" s="218"/>
      <c r="U14" s="268"/>
      <c r="V14" s="218"/>
      <c r="W14" s="268"/>
      <c r="X14" s="307">
        <f t="shared" ref="X14:X77" si="0">SUM(L14,N14,P14,R14,T14,V14)</f>
        <v>0</v>
      </c>
      <c r="Y14" s="275">
        <f>SUM(Tabelle2515[[#This Row],[EUR1]],Tabelle2515[[#This Row],[EUR2]],Tabelle2515[[#This Row],[EUR3]],Tabelle2515[[#This Row],[EUR4]],Tabelle2515[[#This Row],[EUR5]],Tabelle2515[[#This Row],[EUR6]])</f>
        <v>0</v>
      </c>
    </row>
    <row r="15" spans="1:25" s="189" customFormat="1">
      <c r="B15" s="155">
        <v>3</v>
      </c>
      <c r="C15" s="218" t="s">
        <v>383</v>
      </c>
      <c r="D15" s="218" t="s">
        <v>44</v>
      </c>
      <c r="E15" s="263" t="s">
        <v>447</v>
      </c>
      <c r="F15" s="218" t="s">
        <v>45</v>
      </c>
      <c r="G15" s="281" t="s">
        <v>529</v>
      </c>
      <c r="H15" s="264">
        <v>44378</v>
      </c>
      <c r="I15" s="264">
        <v>44561</v>
      </c>
      <c r="J15" s="265" t="s">
        <v>46</v>
      </c>
      <c r="K15" s="220">
        <v>1130</v>
      </c>
      <c r="L15" s="269">
        <v>0</v>
      </c>
      <c r="M15" s="278">
        <v>0</v>
      </c>
      <c r="N15" s="269">
        <v>0</v>
      </c>
      <c r="O15" s="278">
        <v>0</v>
      </c>
      <c r="P15" s="269">
        <v>0</v>
      </c>
      <c r="Q15" s="278">
        <v>0</v>
      </c>
      <c r="R15" s="279"/>
      <c r="S15" s="278"/>
      <c r="T15" s="280"/>
      <c r="U15" s="278"/>
      <c r="V15" s="280"/>
      <c r="W15" s="278"/>
      <c r="X15" s="307">
        <f t="shared" si="0"/>
        <v>0</v>
      </c>
      <c r="Y15" s="275">
        <f>SUM(Tabelle2515[[#This Row],[EUR1]],Tabelle2515[[#This Row],[EUR2]],Tabelle2515[[#This Row],[EUR3]],Tabelle2515[[#This Row],[EUR4]],Tabelle2515[[#This Row],[EUR5]],Tabelle2515[[#This Row],[EUR6]])</f>
        <v>0</v>
      </c>
    </row>
    <row r="16" spans="1:25" s="189" customFormat="1">
      <c r="B16" s="155">
        <v>4</v>
      </c>
      <c r="C16" s="218" t="s">
        <v>383</v>
      </c>
      <c r="D16" s="218" t="s">
        <v>44</v>
      </c>
      <c r="E16" s="263" t="s">
        <v>327</v>
      </c>
      <c r="F16" s="218" t="s">
        <v>45</v>
      </c>
      <c r="G16" s="281" t="s">
        <v>529</v>
      </c>
      <c r="H16" s="264">
        <v>44378</v>
      </c>
      <c r="I16" s="264">
        <v>44561</v>
      </c>
      <c r="J16" s="265" t="s">
        <v>46</v>
      </c>
      <c r="K16" s="220">
        <v>1570</v>
      </c>
      <c r="L16" s="269">
        <v>0</v>
      </c>
      <c r="M16" s="278">
        <v>0</v>
      </c>
      <c r="N16" s="269">
        <v>0</v>
      </c>
      <c r="O16" s="278">
        <v>0</v>
      </c>
      <c r="P16" s="269">
        <v>0</v>
      </c>
      <c r="Q16" s="278">
        <v>0</v>
      </c>
      <c r="R16" s="279"/>
      <c r="S16" s="278"/>
      <c r="T16" s="280"/>
      <c r="U16" s="278"/>
      <c r="V16" s="280"/>
      <c r="W16" s="278"/>
      <c r="X16" s="307">
        <f t="shared" si="0"/>
        <v>0</v>
      </c>
      <c r="Y16" s="275">
        <f>SUM(Tabelle2515[[#This Row],[EUR1]],Tabelle2515[[#This Row],[EUR2]],Tabelle2515[[#This Row],[EUR3]],Tabelle2515[[#This Row],[EUR4]],Tabelle2515[[#This Row],[EUR5]],Tabelle2515[[#This Row],[EUR6]])</f>
        <v>0</v>
      </c>
    </row>
    <row r="17" spans="2:25" s="189" customFormat="1">
      <c r="B17" s="155">
        <v>5</v>
      </c>
      <c r="C17" s="218" t="s">
        <v>383</v>
      </c>
      <c r="D17" s="218" t="s">
        <v>44</v>
      </c>
      <c r="E17" s="263" t="s">
        <v>448</v>
      </c>
      <c r="F17" s="218" t="s">
        <v>45</v>
      </c>
      <c r="G17" s="281" t="s">
        <v>529</v>
      </c>
      <c r="H17" s="264">
        <v>44378</v>
      </c>
      <c r="I17" s="264">
        <v>44561</v>
      </c>
      <c r="J17" s="265" t="s">
        <v>46</v>
      </c>
      <c r="K17" s="220">
        <v>1310.3800000000001</v>
      </c>
      <c r="L17" s="269">
        <v>0</v>
      </c>
      <c r="M17" s="278">
        <v>0</v>
      </c>
      <c r="N17" s="269">
        <v>0</v>
      </c>
      <c r="O17" s="278">
        <v>0</v>
      </c>
      <c r="P17" s="269">
        <v>0</v>
      </c>
      <c r="Q17" s="278">
        <v>0</v>
      </c>
      <c r="R17" s="279"/>
      <c r="S17" s="278"/>
      <c r="T17" s="280"/>
      <c r="U17" s="278"/>
      <c r="V17" s="280"/>
      <c r="W17" s="278"/>
      <c r="X17" s="307">
        <f t="shared" si="0"/>
        <v>0</v>
      </c>
      <c r="Y17" s="275">
        <f>SUM(Tabelle2515[[#This Row],[EUR1]],Tabelle2515[[#This Row],[EUR2]],Tabelle2515[[#This Row],[EUR3]],Tabelle2515[[#This Row],[EUR4]],Tabelle2515[[#This Row],[EUR5]],Tabelle2515[[#This Row],[EUR6]])</f>
        <v>0</v>
      </c>
    </row>
    <row r="18" spans="2:25" s="189" customFormat="1">
      <c r="B18" s="155">
        <v>6</v>
      </c>
      <c r="C18" s="218" t="s">
        <v>383</v>
      </c>
      <c r="D18" s="218" t="s">
        <v>44</v>
      </c>
      <c r="E18" s="263" t="s">
        <v>449</v>
      </c>
      <c r="F18" s="218" t="s">
        <v>45</v>
      </c>
      <c r="G18" s="281" t="s">
        <v>529</v>
      </c>
      <c r="H18" s="264">
        <v>44378</v>
      </c>
      <c r="I18" s="264">
        <v>44561</v>
      </c>
      <c r="J18" s="265" t="s">
        <v>46</v>
      </c>
      <c r="K18" s="220">
        <v>1310.3800000000001</v>
      </c>
      <c r="L18" s="269">
        <v>0</v>
      </c>
      <c r="M18" s="278">
        <v>0</v>
      </c>
      <c r="N18" s="269">
        <v>0</v>
      </c>
      <c r="O18" s="278">
        <v>0</v>
      </c>
      <c r="P18" s="269">
        <v>2.41140679879119</v>
      </c>
      <c r="Q18" s="278">
        <v>3159.8592410000001</v>
      </c>
      <c r="R18" s="279"/>
      <c r="S18" s="278"/>
      <c r="T18" s="280"/>
      <c r="U18" s="278"/>
      <c r="V18" s="280"/>
      <c r="W18" s="278"/>
      <c r="X18" s="307">
        <f t="shared" si="0"/>
        <v>2.41140679879119</v>
      </c>
      <c r="Y18" s="275">
        <f>SUM(Tabelle2515[[#This Row],[EUR1]],Tabelle2515[[#This Row],[EUR2]],Tabelle2515[[#This Row],[EUR3]],Tabelle2515[[#This Row],[EUR4]],Tabelle2515[[#This Row],[EUR5]],Tabelle2515[[#This Row],[EUR6]])</f>
        <v>3159.8592410000001</v>
      </c>
    </row>
    <row r="19" spans="2:25" s="189" customFormat="1">
      <c r="B19" s="155">
        <v>7</v>
      </c>
      <c r="C19" s="218" t="s">
        <v>383</v>
      </c>
      <c r="D19" s="218" t="s">
        <v>44</v>
      </c>
      <c r="E19" s="263" t="s">
        <v>450</v>
      </c>
      <c r="F19" s="218" t="s">
        <v>45</v>
      </c>
      <c r="G19" s="281" t="s">
        <v>529</v>
      </c>
      <c r="H19" s="264">
        <v>44378</v>
      </c>
      <c r="I19" s="264">
        <v>44561</v>
      </c>
      <c r="J19" s="265" t="s">
        <v>46</v>
      </c>
      <c r="K19" s="220">
        <v>1310.3800000000001</v>
      </c>
      <c r="L19" s="269">
        <v>0</v>
      </c>
      <c r="M19" s="278">
        <v>0</v>
      </c>
      <c r="N19" s="269">
        <v>0</v>
      </c>
      <c r="O19" s="278">
        <v>0</v>
      </c>
      <c r="P19" s="269">
        <v>0</v>
      </c>
      <c r="Q19" s="278">
        <v>0</v>
      </c>
      <c r="R19" s="279"/>
      <c r="S19" s="278"/>
      <c r="T19" s="280"/>
      <c r="U19" s="278"/>
      <c r="V19" s="280"/>
      <c r="W19" s="278"/>
      <c r="X19" s="307">
        <f t="shared" si="0"/>
        <v>0</v>
      </c>
      <c r="Y19" s="275">
        <f>SUM(Tabelle2515[[#This Row],[EUR1]],Tabelle2515[[#This Row],[EUR2]],Tabelle2515[[#This Row],[EUR3]],Tabelle2515[[#This Row],[EUR4]],Tabelle2515[[#This Row],[EUR5]],Tabelle2515[[#This Row],[EUR6]])</f>
        <v>0</v>
      </c>
    </row>
    <row r="20" spans="2:25" s="189" customFormat="1">
      <c r="B20" s="155">
        <v>8</v>
      </c>
      <c r="C20" s="218" t="s">
        <v>383</v>
      </c>
      <c r="D20" s="218" t="s">
        <v>44</v>
      </c>
      <c r="E20" s="263" t="s">
        <v>451</v>
      </c>
      <c r="F20" s="218" t="s">
        <v>45</v>
      </c>
      <c r="G20" s="281" t="s">
        <v>529</v>
      </c>
      <c r="H20" s="264">
        <v>44378</v>
      </c>
      <c r="I20" s="264">
        <v>44561</v>
      </c>
      <c r="J20" s="265" t="s">
        <v>46</v>
      </c>
      <c r="K20" s="220">
        <v>1048.3</v>
      </c>
      <c r="L20" s="269">
        <v>0</v>
      </c>
      <c r="M20" s="278">
        <v>0</v>
      </c>
      <c r="N20" s="269">
        <v>0</v>
      </c>
      <c r="O20" s="278">
        <v>0</v>
      </c>
      <c r="P20" s="269">
        <v>0</v>
      </c>
      <c r="Q20" s="278">
        <v>0</v>
      </c>
      <c r="R20" s="279"/>
      <c r="S20" s="278"/>
      <c r="T20" s="280"/>
      <c r="U20" s="278"/>
      <c r="V20" s="280"/>
      <c r="W20" s="278"/>
      <c r="X20" s="307">
        <f t="shared" si="0"/>
        <v>0</v>
      </c>
      <c r="Y20" s="275">
        <f>SUM(Tabelle2515[[#This Row],[EUR1]],Tabelle2515[[#This Row],[EUR2]],Tabelle2515[[#This Row],[EUR3]],Tabelle2515[[#This Row],[EUR4]],Tabelle2515[[#This Row],[EUR5]],Tabelle2515[[#This Row],[EUR6]])</f>
        <v>0</v>
      </c>
    </row>
    <row r="21" spans="2:25" s="189" customFormat="1">
      <c r="B21" s="155">
        <v>9</v>
      </c>
      <c r="C21" s="218" t="s">
        <v>383</v>
      </c>
      <c r="D21" s="218" t="s">
        <v>44</v>
      </c>
      <c r="E21" s="263" t="s">
        <v>452</v>
      </c>
      <c r="F21" s="218" t="s">
        <v>45</v>
      </c>
      <c r="G21" s="281" t="s">
        <v>529</v>
      </c>
      <c r="H21" s="264">
        <v>44378</v>
      </c>
      <c r="I21" s="264">
        <v>44561</v>
      </c>
      <c r="J21" s="265" t="s">
        <v>46</v>
      </c>
      <c r="K21" s="220">
        <v>1346.4013273110399</v>
      </c>
      <c r="L21" s="269">
        <v>0</v>
      </c>
      <c r="M21" s="278">
        <v>0</v>
      </c>
      <c r="N21" s="269">
        <v>0</v>
      </c>
      <c r="O21" s="278">
        <v>0</v>
      </c>
      <c r="P21" s="269">
        <v>0</v>
      </c>
      <c r="Q21" s="278">
        <v>0</v>
      </c>
      <c r="R21" s="279"/>
      <c r="S21" s="278"/>
      <c r="T21" s="280"/>
      <c r="U21" s="278"/>
      <c r="V21" s="280"/>
      <c r="W21" s="278"/>
      <c r="X21" s="307">
        <f t="shared" si="0"/>
        <v>0</v>
      </c>
      <c r="Y21" s="275">
        <f>SUM(Tabelle2515[[#This Row],[EUR1]],Tabelle2515[[#This Row],[EUR2]],Tabelle2515[[#This Row],[EUR3]],Tabelle2515[[#This Row],[EUR4]],Tabelle2515[[#This Row],[EUR5]],Tabelle2515[[#This Row],[EUR6]])</f>
        <v>0</v>
      </c>
    </row>
    <row r="22" spans="2:25" s="189" customFormat="1">
      <c r="B22" s="155">
        <v>10</v>
      </c>
      <c r="C22" s="218" t="s">
        <v>383</v>
      </c>
      <c r="D22" s="218" t="s">
        <v>44</v>
      </c>
      <c r="E22" s="263" t="s">
        <v>337</v>
      </c>
      <c r="F22" s="218" t="s">
        <v>45</v>
      </c>
      <c r="G22" s="281" t="s">
        <v>529</v>
      </c>
      <c r="H22" s="264">
        <v>44378</v>
      </c>
      <c r="I22" s="264">
        <v>44561</v>
      </c>
      <c r="J22" s="265" t="s">
        <v>46</v>
      </c>
      <c r="K22" s="220">
        <v>1130</v>
      </c>
      <c r="L22" s="269">
        <v>0</v>
      </c>
      <c r="M22" s="278">
        <v>0</v>
      </c>
      <c r="N22" s="269">
        <v>0</v>
      </c>
      <c r="O22" s="278">
        <v>0</v>
      </c>
      <c r="P22" s="269">
        <v>0</v>
      </c>
      <c r="Q22" s="278">
        <v>0</v>
      </c>
      <c r="R22" s="279"/>
      <c r="S22" s="278"/>
      <c r="T22" s="280"/>
      <c r="U22" s="278"/>
      <c r="V22" s="280"/>
      <c r="W22" s="278"/>
      <c r="X22" s="307">
        <f t="shared" si="0"/>
        <v>0</v>
      </c>
      <c r="Y22" s="275">
        <f>SUM(Tabelle2515[[#This Row],[EUR1]],Tabelle2515[[#This Row],[EUR2]],Tabelle2515[[#This Row],[EUR3]],Tabelle2515[[#This Row],[EUR4]],Tabelle2515[[#This Row],[EUR5]],Tabelle2515[[#This Row],[EUR6]])</f>
        <v>0</v>
      </c>
    </row>
    <row r="23" spans="2:25" s="189" customFormat="1">
      <c r="B23" s="155">
        <v>11</v>
      </c>
      <c r="C23" s="218" t="s">
        <v>383</v>
      </c>
      <c r="D23" s="218" t="s">
        <v>44</v>
      </c>
      <c r="E23" s="263" t="s">
        <v>453</v>
      </c>
      <c r="F23" s="218" t="s">
        <v>45</v>
      </c>
      <c r="G23" s="281" t="s">
        <v>529</v>
      </c>
      <c r="H23" s="264">
        <v>44378</v>
      </c>
      <c r="I23" s="264">
        <v>44561</v>
      </c>
      <c r="J23" s="265" t="s">
        <v>46</v>
      </c>
      <c r="K23" s="220">
        <v>250</v>
      </c>
      <c r="L23" s="269">
        <v>0</v>
      </c>
      <c r="M23" s="278">
        <v>0</v>
      </c>
      <c r="N23" s="269">
        <v>0</v>
      </c>
      <c r="O23" s="278">
        <v>0</v>
      </c>
      <c r="P23" s="269">
        <v>0</v>
      </c>
      <c r="Q23" s="278">
        <v>0</v>
      </c>
      <c r="R23" s="279"/>
      <c r="S23" s="278"/>
      <c r="T23" s="280"/>
      <c r="U23" s="278"/>
      <c r="V23" s="280"/>
      <c r="W23" s="278"/>
      <c r="X23" s="307">
        <f t="shared" si="0"/>
        <v>0</v>
      </c>
      <c r="Y23" s="275">
        <f>SUM(Tabelle2515[[#This Row],[EUR1]],Tabelle2515[[#This Row],[EUR2]],Tabelle2515[[#This Row],[EUR3]],Tabelle2515[[#This Row],[EUR4]],Tabelle2515[[#This Row],[EUR5]],Tabelle2515[[#This Row],[EUR6]])</f>
        <v>0</v>
      </c>
    </row>
    <row r="24" spans="2:25" s="189" customFormat="1">
      <c r="B24" s="155">
        <v>12</v>
      </c>
      <c r="C24" s="218" t="s">
        <v>383</v>
      </c>
      <c r="D24" s="218" t="s">
        <v>44</v>
      </c>
      <c r="E24" s="263" t="s">
        <v>454</v>
      </c>
      <c r="F24" s="218" t="s">
        <v>45</v>
      </c>
      <c r="G24" s="281" t="s">
        <v>529</v>
      </c>
      <c r="H24" s="264">
        <v>44378</v>
      </c>
      <c r="I24" s="264">
        <v>44561</v>
      </c>
      <c r="J24" s="265" t="s">
        <v>46</v>
      </c>
      <c r="K24" s="220"/>
      <c r="L24" s="269">
        <v>0</v>
      </c>
      <c r="M24" s="278">
        <v>0</v>
      </c>
      <c r="N24" s="269">
        <v>0</v>
      </c>
      <c r="O24" s="278">
        <v>0</v>
      </c>
      <c r="P24" s="269">
        <v>0</v>
      </c>
      <c r="Q24" s="278">
        <v>0</v>
      </c>
      <c r="R24" s="279"/>
      <c r="S24" s="278"/>
      <c r="T24" s="280"/>
      <c r="U24" s="278"/>
      <c r="V24" s="280"/>
      <c r="W24" s="278"/>
      <c r="X24" s="307">
        <f t="shared" si="0"/>
        <v>0</v>
      </c>
      <c r="Y24" s="275">
        <f>SUM(Tabelle2515[[#This Row],[EUR1]],Tabelle2515[[#This Row],[EUR2]],Tabelle2515[[#This Row],[EUR3]],Tabelle2515[[#This Row],[EUR4]],Tabelle2515[[#This Row],[EUR5]],Tabelle2515[[#This Row],[EUR6]])</f>
        <v>0</v>
      </c>
    </row>
    <row r="25" spans="2:25" s="118" customFormat="1">
      <c r="B25" s="155">
        <v>13</v>
      </c>
      <c r="C25" s="218" t="s">
        <v>383</v>
      </c>
      <c r="D25" s="218" t="s">
        <v>44</v>
      </c>
      <c r="E25" s="263" t="s">
        <v>455</v>
      </c>
      <c r="F25" s="218" t="s">
        <v>45</v>
      </c>
      <c r="G25" s="281" t="s">
        <v>529</v>
      </c>
      <c r="H25" s="264">
        <v>44378</v>
      </c>
      <c r="I25" s="264">
        <v>44561</v>
      </c>
      <c r="J25" s="265" t="s">
        <v>46</v>
      </c>
      <c r="K25" s="220"/>
      <c r="L25" s="269">
        <v>0</v>
      </c>
      <c r="M25" s="278">
        <v>0</v>
      </c>
      <c r="N25" s="269">
        <v>0</v>
      </c>
      <c r="O25" s="278">
        <v>0</v>
      </c>
      <c r="P25" s="269">
        <v>0</v>
      </c>
      <c r="Q25" s="278">
        <v>0</v>
      </c>
      <c r="R25" s="279"/>
      <c r="S25" s="278"/>
      <c r="T25" s="280"/>
      <c r="U25" s="278"/>
      <c r="V25" s="280"/>
      <c r="W25" s="278"/>
      <c r="X25" s="307">
        <f t="shared" si="0"/>
        <v>0</v>
      </c>
      <c r="Y25" s="275">
        <f>SUM(Tabelle2515[[#This Row],[EUR1]],Tabelle2515[[#This Row],[EUR2]],Tabelle2515[[#This Row],[EUR3]],Tabelle2515[[#This Row],[EUR4]],Tabelle2515[[#This Row],[EUR5]],Tabelle2515[[#This Row],[EUR6]])</f>
        <v>0</v>
      </c>
    </row>
    <row r="26" spans="2:25" s="118" customFormat="1">
      <c r="B26" s="155">
        <v>14</v>
      </c>
      <c r="C26" s="218" t="s">
        <v>383</v>
      </c>
      <c r="D26" s="218" t="s">
        <v>44</v>
      </c>
      <c r="E26" s="263" t="s">
        <v>456</v>
      </c>
      <c r="F26" s="218" t="s">
        <v>45</v>
      </c>
      <c r="G26" s="281" t="s">
        <v>529</v>
      </c>
      <c r="H26" s="264">
        <v>44378</v>
      </c>
      <c r="I26" s="264">
        <v>44561</v>
      </c>
      <c r="J26" s="265" t="s">
        <v>46</v>
      </c>
      <c r="K26" s="220">
        <v>2030</v>
      </c>
      <c r="L26" s="269">
        <v>0</v>
      </c>
      <c r="M26" s="278">
        <v>0</v>
      </c>
      <c r="N26" s="269">
        <v>0</v>
      </c>
      <c r="O26" s="278">
        <v>0</v>
      </c>
      <c r="P26" s="269">
        <v>0</v>
      </c>
      <c r="Q26" s="278">
        <v>0</v>
      </c>
      <c r="R26" s="279"/>
      <c r="S26" s="278"/>
      <c r="T26" s="280"/>
      <c r="U26" s="278"/>
      <c r="V26" s="280"/>
      <c r="W26" s="278"/>
      <c r="X26" s="307">
        <f t="shared" si="0"/>
        <v>0</v>
      </c>
      <c r="Y26" s="275">
        <f>SUM(Tabelle2515[[#This Row],[EUR1]],Tabelle2515[[#This Row],[EUR2]],Tabelle2515[[#This Row],[EUR3]],Tabelle2515[[#This Row],[EUR4]],Tabelle2515[[#This Row],[EUR5]],Tabelle2515[[#This Row],[EUR6]])</f>
        <v>0</v>
      </c>
    </row>
    <row r="27" spans="2:25">
      <c r="B27" s="155">
        <v>15</v>
      </c>
      <c r="C27" s="218" t="s">
        <v>383</v>
      </c>
      <c r="D27" s="218" t="s">
        <v>44</v>
      </c>
      <c r="E27" s="263" t="s">
        <v>457</v>
      </c>
      <c r="F27" s="218" t="s">
        <v>45</v>
      </c>
      <c r="G27" s="281" t="s">
        <v>529</v>
      </c>
      <c r="H27" s="264">
        <v>44378</v>
      </c>
      <c r="I27" s="264">
        <v>44561</v>
      </c>
      <c r="J27" s="265" t="s">
        <v>46</v>
      </c>
      <c r="K27" s="220">
        <v>2030</v>
      </c>
      <c r="L27" s="269">
        <v>0</v>
      </c>
      <c r="M27" s="278">
        <v>0</v>
      </c>
      <c r="N27" s="269">
        <v>0</v>
      </c>
      <c r="O27" s="278">
        <v>0</v>
      </c>
      <c r="P27" s="269">
        <v>0</v>
      </c>
      <c r="Q27" s="278">
        <v>0</v>
      </c>
      <c r="R27" s="279"/>
      <c r="S27" s="278"/>
      <c r="T27" s="280"/>
      <c r="U27" s="278"/>
      <c r="V27" s="280"/>
      <c r="W27" s="278"/>
      <c r="X27" s="307">
        <f t="shared" si="0"/>
        <v>0</v>
      </c>
      <c r="Y27" s="275">
        <f>SUM(Tabelle2515[[#This Row],[EUR1]],Tabelle2515[[#This Row],[EUR2]],Tabelle2515[[#This Row],[EUR3]],Tabelle2515[[#This Row],[EUR4]],Tabelle2515[[#This Row],[EUR5]],Tabelle2515[[#This Row],[EUR6]])</f>
        <v>0</v>
      </c>
    </row>
    <row r="28" spans="2:25">
      <c r="B28" s="155">
        <v>16</v>
      </c>
      <c r="C28" s="218" t="s">
        <v>384</v>
      </c>
      <c r="D28" s="218" t="s">
        <v>44</v>
      </c>
      <c r="E28" s="263" t="s">
        <v>349</v>
      </c>
      <c r="F28" s="218" t="s">
        <v>45</v>
      </c>
      <c r="G28" s="308" t="s">
        <v>530</v>
      </c>
      <c r="H28" s="264">
        <v>44378</v>
      </c>
      <c r="I28" s="264">
        <v>44561</v>
      </c>
      <c r="J28" s="265" t="s">
        <v>46</v>
      </c>
      <c r="K28" s="220">
        <v>1346.4013273110399</v>
      </c>
      <c r="L28" s="269">
        <v>0</v>
      </c>
      <c r="M28" s="278">
        <v>0</v>
      </c>
      <c r="N28" s="269">
        <v>0</v>
      </c>
      <c r="O28" s="278">
        <v>0</v>
      </c>
      <c r="P28" s="269">
        <v>0</v>
      </c>
      <c r="Q28" s="278">
        <v>0</v>
      </c>
      <c r="R28" s="279"/>
      <c r="S28" s="278"/>
      <c r="T28" s="280"/>
      <c r="U28" s="278"/>
      <c r="V28" s="280"/>
      <c r="W28" s="278"/>
      <c r="X28" s="307">
        <f t="shared" si="0"/>
        <v>0</v>
      </c>
      <c r="Y28" s="275">
        <f>SUM(Tabelle2515[[#This Row],[EUR1]],Tabelle2515[[#This Row],[EUR2]],Tabelle2515[[#This Row],[EUR3]],Tabelle2515[[#This Row],[EUR4]],Tabelle2515[[#This Row],[EUR5]],Tabelle2515[[#This Row],[EUR6]])</f>
        <v>0</v>
      </c>
    </row>
    <row r="29" spans="2:25">
      <c r="B29" s="155">
        <v>17</v>
      </c>
      <c r="C29" s="218" t="s">
        <v>384</v>
      </c>
      <c r="D29" s="218" t="s">
        <v>44</v>
      </c>
      <c r="E29" s="263" t="s">
        <v>458</v>
      </c>
      <c r="F29" s="218" t="s">
        <v>45</v>
      </c>
      <c r="G29" s="308" t="s">
        <v>530</v>
      </c>
      <c r="H29" s="264">
        <v>44378</v>
      </c>
      <c r="I29" s="264">
        <v>44561</v>
      </c>
      <c r="J29" s="265" t="s">
        <v>46</v>
      </c>
      <c r="K29" s="220">
        <v>1346.4013273110399</v>
      </c>
      <c r="L29" s="269">
        <v>0</v>
      </c>
      <c r="M29" s="278">
        <v>0</v>
      </c>
      <c r="N29" s="269">
        <v>0</v>
      </c>
      <c r="O29" s="278">
        <v>0</v>
      </c>
      <c r="P29" s="269">
        <v>0</v>
      </c>
      <c r="Q29" s="278">
        <v>0</v>
      </c>
      <c r="R29" s="279"/>
      <c r="S29" s="278"/>
      <c r="T29" s="280"/>
      <c r="U29" s="278"/>
      <c r="V29" s="280"/>
      <c r="W29" s="278"/>
      <c r="X29" s="307">
        <f t="shared" si="0"/>
        <v>0</v>
      </c>
      <c r="Y29" s="275">
        <f>SUM(Tabelle2515[[#This Row],[EUR1]],Tabelle2515[[#This Row],[EUR2]],Tabelle2515[[#This Row],[EUR3]],Tabelle2515[[#This Row],[EUR4]],Tabelle2515[[#This Row],[EUR5]],Tabelle2515[[#This Row],[EUR6]])</f>
        <v>0</v>
      </c>
    </row>
    <row r="30" spans="2:25">
      <c r="B30" s="155">
        <v>18</v>
      </c>
      <c r="C30" s="218" t="s">
        <v>384</v>
      </c>
      <c r="D30" s="218" t="s">
        <v>44</v>
      </c>
      <c r="E30" s="263" t="s">
        <v>459</v>
      </c>
      <c r="F30" s="218" t="s">
        <v>45</v>
      </c>
      <c r="G30" s="308" t="s">
        <v>530</v>
      </c>
      <c r="H30" s="264">
        <v>44378</v>
      </c>
      <c r="I30" s="264">
        <v>44561</v>
      </c>
      <c r="J30" s="265" t="s">
        <v>46</v>
      </c>
      <c r="K30" s="220">
        <v>1570</v>
      </c>
      <c r="L30" s="269">
        <v>0</v>
      </c>
      <c r="M30" s="278">
        <v>0</v>
      </c>
      <c r="N30" s="269">
        <v>0</v>
      </c>
      <c r="O30" s="278">
        <v>0</v>
      </c>
      <c r="P30" s="269">
        <v>0</v>
      </c>
      <c r="Q30" s="278">
        <v>0</v>
      </c>
      <c r="R30" s="279"/>
      <c r="S30" s="278"/>
      <c r="T30" s="280"/>
      <c r="U30" s="278"/>
      <c r="V30" s="280"/>
      <c r="W30" s="278"/>
      <c r="X30" s="307">
        <f t="shared" si="0"/>
        <v>0</v>
      </c>
      <c r="Y30" s="275">
        <f>SUM(Tabelle2515[[#This Row],[EUR1]],Tabelle2515[[#This Row],[EUR2]],Tabelle2515[[#This Row],[EUR3]],Tabelle2515[[#This Row],[EUR4]],Tabelle2515[[#This Row],[EUR5]],Tabelle2515[[#This Row],[EUR6]])</f>
        <v>0</v>
      </c>
    </row>
    <row r="31" spans="2:25" s="189" customFormat="1">
      <c r="B31" s="155">
        <v>19</v>
      </c>
      <c r="C31" s="218" t="s">
        <v>384</v>
      </c>
      <c r="D31" s="218" t="s">
        <v>44</v>
      </c>
      <c r="E31" s="263" t="s">
        <v>460</v>
      </c>
      <c r="F31" s="218" t="s">
        <v>45</v>
      </c>
      <c r="G31" s="308" t="s">
        <v>530</v>
      </c>
      <c r="H31" s="264">
        <v>44378</v>
      </c>
      <c r="I31" s="264">
        <v>44561</v>
      </c>
      <c r="J31" s="265" t="s">
        <v>46</v>
      </c>
      <c r="K31" s="220">
        <v>1048.3</v>
      </c>
      <c r="L31" s="269">
        <v>0</v>
      </c>
      <c r="M31" s="278">
        <v>0</v>
      </c>
      <c r="N31" s="269">
        <v>0</v>
      </c>
      <c r="O31" s="278">
        <v>0</v>
      </c>
      <c r="P31" s="269">
        <v>0</v>
      </c>
      <c r="Q31" s="278">
        <v>0</v>
      </c>
      <c r="R31" s="279"/>
      <c r="S31" s="278"/>
      <c r="T31" s="280"/>
      <c r="U31" s="278"/>
      <c r="V31" s="280"/>
      <c r="W31" s="278"/>
      <c r="X31" s="307">
        <f t="shared" si="0"/>
        <v>0</v>
      </c>
      <c r="Y31" s="275">
        <f>SUM(Tabelle2515[[#This Row],[EUR1]],Tabelle2515[[#This Row],[EUR2]],Tabelle2515[[#This Row],[EUR3]],Tabelle2515[[#This Row],[EUR4]],Tabelle2515[[#This Row],[EUR5]],Tabelle2515[[#This Row],[EUR6]])</f>
        <v>0</v>
      </c>
    </row>
    <row r="32" spans="2:25">
      <c r="B32" s="155">
        <v>20</v>
      </c>
      <c r="C32" s="218" t="s">
        <v>384</v>
      </c>
      <c r="D32" s="218" t="s">
        <v>44</v>
      </c>
      <c r="E32" s="263" t="s">
        <v>327</v>
      </c>
      <c r="F32" s="218" t="s">
        <v>45</v>
      </c>
      <c r="G32" s="308" t="s">
        <v>530</v>
      </c>
      <c r="H32" s="264">
        <v>44378</v>
      </c>
      <c r="I32" s="264">
        <v>44561</v>
      </c>
      <c r="J32" s="265" t="s">
        <v>46</v>
      </c>
      <c r="K32" s="220">
        <v>1570</v>
      </c>
      <c r="L32" s="269">
        <v>0</v>
      </c>
      <c r="M32" s="278">
        <v>0</v>
      </c>
      <c r="N32" s="269">
        <v>0</v>
      </c>
      <c r="O32" s="278">
        <v>0</v>
      </c>
      <c r="P32" s="269">
        <v>0</v>
      </c>
      <c r="Q32" s="278">
        <v>0</v>
      </c>
      <c r="R32" s="279"/>
      <c r="S32" s="278"/>
      <c r="T32" s="280"/>
      <c r="U32" s="278"/>
      <c r="V32" s="280"/>
      <c r="W32" s="278"/>
      <c r="X32" s="307">
        <f t="shared" si="0"/>
        <v>0</v>
      </c>
      <c r="Y32" s="275">
        <f>SUM(Tabelle2515[[#This Row],[EUR1]],Tabelle2515[[#This Row],[EUR2]],Tabelle2515[[#This Row],[EUR3]],Tabelle2515[[#This Row],[EUR4]],Tabelle2515[[#This Row],[EUR5]],Tabelle2515[[#This Row],[EUR6]])</f>
        <v>0</v>
      </c>
    </row>
    <row r="33" spans="2:25">
      <c r="B33" s="155">
        <v>21</v>
      </c>
      <c r="C33" s="218" t="s">
        <v>384</v>
      </c>
      <c r="D33" s="218" t="s">
        <v>44</v>
      </c>
      <c r="E33" s="263" t="s">
        <v>453</v>
      </c>
      <c r="F33" s="218" t="s">
        <v>45</v>
      </c>
      <c r="G33" s="308" t="s">
        <v>530</v>
      </c>
      <c r="H33" s="264">
        <v>44378</v>
      </c>
      <c r="I33" s="264">
        <v>44561</v>
      </c>
      <c r="J33" s="265" t="s">
        <v>46</v>
      </c>
      <c r="K33" s="220">
        <v>250</v>
      </c>
      <c r="L33" s="269">
        <v>0</v>
      </c>
      <c r="M33" s="278">
        <v>0</v>
      </c>
      <c r="N33" s="269">
        <v>0</v>
      </c>
      <c r="O33" s="278">
        <v>0</v>
      </c>
      <c r="P33" s="269">
        <v>0</v>
      </c>
      <c r="Q33" s="278">
        <v>0</v>
      </c>
      <c r="R33" s="279"/>
      <c r="S33" s="278"/>
      <c r="T33" s="280"/>
      <c r="U33" s="278"/>
      <c r="V33" s="280"/>
      <c r="W33" s="278"/>
      <c r="X33" s="307">
        <f t="shared" si="0"/>
        <v>0</v>
      </c>
      <c r="Y33" s="275">
        <f>SUM(Tabelle2515[[#This Row],[EUR1]],Tabelle2515[[#This Row],[EUR2]],Tabelle2515[[#This Row],[EUR3]],Tabelle2515[[#This Row],[EUR4]],Tabelle2515[[#This Row],[EUR5]],Tabelle2515[[#This Row],[EUR6]])</f>
        <v>0</v>
      </c>
    </row>
    <row r="34" spans="2:25">
      <c r="B34" s="155">
        <v>22</v>
      </c>
      <c r="C34" s="218" t="s">
        <v>385</v>
      </c>
      <c r="D34" s="218" t="s">
        <v>44</v>
      </c>
      <c r="E34" s="263" t="s">
        <v>461</v>
      </c>
      <c r="F34" s="218" t="s">
        <v>45</v>
      </c>
      <c r="G34" s="308" t="s">
        <v>531</v>
      </c>
      <c r="H34" s="264">
        <v>44378</v>
      </c>
      <c r="I34" s="264">
        <v>44561</v>
      </c>
      <c r="J34" s="265" t="s">
        <v>46</v>
      </c>
      <c r="K34" s="220">
        <v>1513.8962400169999</v>
      </c>
      <c r="L34" s="269">
        <v>0</v>
      </c>
      <c r="M34" s="278">
        <v>0</v>
      </c>
      <c r="N34" s="269">
        <v>0</v>
      </c>
      <c r="O34" s="278">
        <v>0</v>
      </c>
      <c r="P34" s="269">
        <v>0</v>
      </c>
      <c r="Q34" s="278">
        <v>0</v>
      </c>
      <c r="R34" s="279"/>
      <c r="S34" s="278"/>
      <c r="T34" s="280"/>
      <c r="U34" s="278"/>
      <c r="V34" s="280"/>
      <c r="W34" s="278"/>
      <c r="X34" s="307">
        <f t="shared" si="0"/>
        <v>0</v>
      </c>
      <c r="Y34" s="275">
        <f>SUM(Tabelle2515[[#This Row],[EUR1]],Tabelle2515[[#This Row],[EUR2]],Tabelle2515[[#This Row],[EUR3]],Tabelle2515[[#This Row],[EUR4]],Tabelle2515[[#This Row],[EUR5]],Tabelle2515[[#This Row],[EUR6]])</f>
        <v>0</v>
      </c>
    </row>
    <row r="35" spans="2:25">
      <c r="B35" s="155">
        <v>23</v>
      </c>
      <c r="C35" s="218" t="s">
        <v>385</v>
      </c>
      <c r="D35" s="218" t="s">
        <v>44</v>
      </c>
      <c r="E35" s="263" t="s">
        <v>462</v>
      </c>
      <c r="F35" s="218" t="s">
        <v>45</v>
      </c>
      <c r="G35" s="308" t="s">
        <v>531</v>
      </c>
      <c r="H35" s="264">
        <v>44378</v>
      </c>
      <c r="I35" s="264">
        <v>44561</v>
      </c>
      <c r="J35" s="265" t="s">
        <v>46</v>
      </c>
      <c r="K35" s="220">
        <v>1130</v>
      </c>
      <c r="L35" s="269">
        <v>0</v>
      </c>
      <c r="M35" s="278">
        <v>0</v>
      </c>
      <c r="N35" s="269">
        <v>0</v>
      </c>
      <c r="O35" s="278">
        <v>0</v>
      </c>
      <c r="P35" s="269">
        <v>0</v>
      </c>
      <c r="Q35" s="278">
        <v>0</v>
      </c>
      <c r="R35" s="279"/>
      <c r="S35" s="278"/>
      <c r="T35" s="280"/>
      <c r="U35" s="278"/>
      <c r="V35" s="280"/>
      <c r="W35" s="278"/>
      <c r="X35" s="307">
        <f t="shared" si="0"/>
        <v>0</v>
      </c>
      <c r="Y35" s="275">
        <f>SUM(Tabelle2515[[#This Row],[EUR1]],Tabelle2515[[#This Row],[EUR2]],Tabelle2515[[#This Row],[EUR3]],Tabelle2515[[#This Row],[EUR4]],Tabelle2515[[#This Row],[EUR5]],Tabelle2515[[#This Row],[EUR6]])</f>
        <v>0</v>
      </c>
    </row>
    <row r="36" spans="2:25">
      <c r="B36" s="155">
        <v>24</v>
      </c>
      <c r="C36" s="218" t="s">
        <v>385</v>
      </c>
      <c r="D36" s="218" t="s">
        <v>44</v>
      </c>
      <c r="E36" s="263" t="s">
        <v>463</v>
      </c>
      <c r="F36" s="218" t="s">
        <v>45</v>
      </c>
      <c r="G36" s="308" t="s">
        <v>531</v>
      </c>
      <c r="H36" s="264">
        <v>44378</v>
      </c>
      <c r="I36" s="264">
        <v>44561</v>
      </c>
      <c r="J36" s="265" t="s">
        <v>46</v>
      </c>
      <c r="K36" s="220">
        <v>1130</v>
      </c>
      <c r="L36" s="269">
        <v>0</v>
      </c>
      <c r="M36" s="278">
        <v>0</v>
      </c>
      <c r="N36" s="269">
        <v>0</v>
      </c>
      <c r="O36" s="278">
        <v>0</v>
      </c>
      <c r="P36" s="269">
        <v>0</v>
      </c>
      <c r="Q36" s="278">
        <v>0</v>
      </c>
      <c r="R36" s="279"/>
      <c r="S36" s="278"/>
      <c r="T36" s="280"/>
      <c r="U36" s="278"/>
      <c r="V36" s="280"/>
      <c r="W36" s="278"/>
      <c r="X36" s="307">
        <f t="shared" si="0"/>
        <v>0</v>
      </c>
      <c r="Y36" s="275">
        <f>SUM(Tabelle2515[[#This Row],[EUR1]],Tabelle2515[[#This Row],[EUR2]],Tabelle2515[[#This Row],[EUR3]],Tabelle2515[[#This Row],[EUR4]],Tabelle2515[[#This Row],[EUR5]],Tabelle2515[[#This Row],[EUR6]])</f>
        <v>0</v>
      </c>
    </row>
    <row r="37" spans="2:25" s="189" customFormat="1">
      <c r="B37" s="155">
        <v>25</v>
      </c>
      <c r="C37" s="218" t="s">
        <v>385</v>
      </c>
      <c r="D37" s="218" t="s">
        <v>44</v>
      </c>
      <c r="E37" s="263" t="s">
        <v>460</v>
      </c>
      <c r="F37" s="218" t="s">
        <v>45</v>
      </c>
      <c r="G37" s="308" t="s">
        <v>531</v>
      </c>
      <c r="H37" s="264">
        <v>44378</v>
      </c>
      <c r="I37" s="264">
        <v>44561</v>
      </c>
      <c r="J37" s="265" t="s">
        <v>46</v>
      </c>
      <c r="K37" s="220">
        <v>1048.3</v>
      </c>
      <c r="L37" s="269">
        <v>0</v>
      </c>
      <c r="M37" s="278">
        <v>0</v>
      </c>
      <c r="N37" s="269">
        <v>0</v>
      </c>
      <c r="O37" s="278">
        <v>0</v>
      </c>
      <c r="P37" s="269">
        <v>0</v>
      </c>
      <c r="Q37" s="278">
        <v>0</v>
      </c>
      <c r="R37" s="279"/>
      <c r="S37" s="278"/>
      <c r="T37" s="280"/>
      <c r="U37" s="278"/>
      <c r="V37" s="280"/>
      <c r="W37" s="278"/>
      <c r="X37" s="307">
        <f t="shared" si="0"/>
        <v>0</v>
      </c>
      <c r="Y37" s="275">
        <f>SUM(Tabelle2515[[#This Row],[EUR1]],Tabelle2515[[#This Row],[EUR2]],Tabelle2515[[#This Row],[EUR3]],Tabelle2515[[#This Row],[EUR4]],Tabelle2515[[#This Row],[EUR5]],Tabelle2515[[#This Row],[EUR6]])</f>
        <v>0</v>
      </c>
    </row>
    <row r="38" spans="2:25">
      <c r="B38" s="155">
        <v>26</v>
      </c>
      <c r="C38" s="218" t="s">
        <v>385</v>
      </c>
      <c r="D38" s="218" t="s">
        <v>44</v>
      </c>
      <c r="E38" s="263" t="s">
        <v>327</v>
      </c>
      <c r="F38" s="218" t="s">
        <v>45</v>
      </c>
      <c r="G38" s="308" t="s">
        <v>531</v>
      </c>
      <c r="H38" s="264">
        <v>44378</v>
      </c>
      <c r="I38" s="264">
        <v>44561</v>
      </c>
      <c r="J38" s="265" t="s">
        <v>46</v>
      </c>
      <c r="K38" s="220">
        <v>1570</v>
      </c>
      <c r="L38" s="269">
        <v>0</v>
      </c>
      <c r="M38" s="278">
        <v>0</v>
      </c>
      <c r="N38" s="269">
        <v>0</v>
      </c>
      <c r="O38" s="278">
        <v>0</v>
      </c>
      <c r="P38" s="269">
        <v>0</v>
      </c>
      <c r="Q38" s="278">
        <v>0</v>
      </c>
      <c r="R38" s="279"/>
      <c r="S38" s="278"/>
      <c r="T38" s="280"/>
      <c r="U38" s="278"/>
      <c r="V38" s="280"/>
      <c r="W38" s="278"/>
      <c r="X38" s="307">
        <f t="shared" si="0"/>
        <v>0</v>
      </c>
      <c r="Y38" s="275">
        <f>SUM(Tabelle2515[[#This Row],[EUR1]],Tabelle2515[[#This Row],[EUR2]],Tabelle2515[[#This Row],[EUR3]],Tabelle2515[[#This Row],[EUR4]],Tabelle2515[[#This Row],[EUR5]],Tabelle2515[[#This Row],[EUR6]])</f>
        <v>0</v>
      </c>
    </row>
    <row r="39" spans="2:25" s="189" customFormat="1">
      <c r="B39" s="155">
        <v>27</v>
      </c>
      <c r="C39" s="218" t="s">
        <v>385</v>
      </c>
      <c r="D39" s="218" t="s">
        <v>44</v>
      </c>
      <c r="E39" s="263" t="s">
        <v>457</v>
      </c>
      <c r="F39" s="218" t="s">
        <v>45</v>
      </c>
      <c r="G39" s="308" t="s">
        <v>531</v>
      </c>
      <c r="H39" s="264">
        <v>44378</v>
      </c>
      <c r="I39" s="264">
        <v>44561</v>
      </c>
      <c r="J39" s="265" t="s">
        <v>46</v>
      </c>
      <c r="K39" s="220"/>
      <c r="L39" s="269"/>
      <c r="M39" s="278"/>
      <c r="N39" s="269"/>
      <c r="O39" s="278"/>
      <c r="P39" s="269"/>
      <c r="Q39" s="278"/>
      <c r="R39" s="279"/>
      <c r="S39" s="278"/>
      <c r="T39" s="280"/>
      <c r="U39" s="278"/>
      <c r="V39" s="280"/>
      <c r="W39" s="278"/>
      <c r="X39" s="307">
        <f t="shared" si="0"/>
        <v>0</v>
      </c>
      <c r="Y39" s="275">
        <f>SUM(Tabelle2515[[#This Row],[EUR1]],Tabelle2515[[#This Row],[EUR2]],Tabelle2515[[#This Row],[EUR3]],Tabelle2515[[#This Row],[EUR4]],Tabelle2515[[#This Row],[EUR5]],Tabelle2515[[#This Row],[EUR6]])</f>
        <v>0</v>
      </c>
    </row>
    <row r="40" spans="2:25" s="189" customFormat="1">
      <c r="B40" s="155">
        <v>28</v>
      </c>
      <c r="C40" s="218" t="s">
        <v>385</v>
      </c>
      <c r="D40" s="218" t="s">
        <v>44</v>
      </c>
      <c r="E40" s="263" t="s">
        <v>456</v>
      </c>
      <c r="F40" s="218" t="s">
        <v>45</v>
      </c>
      <c r="G40" s="308" t="s">
        <v>531</v>
      </c>
      <c r="H40" s="264">
        <v>44378</v>
      </c>
      <c r="I40" s="264">
        <v>44561</v>
      </c>
      <c r="J40" s="265" t="s">
        <v>46</v>
      </c>
      <c r="K40" s="220"/>
      <c r="L40" s="269"/>
      <c r="M40" s="278"/>
      <c r="N40" s="269"/>
      <c r="O40" s="278"/>
      <c r="P40" s="269"/>
      <c r="Q40" s="278"/>
      <c r="R40" s="279"/>
      <c r="S40" s="278"/>
      <c r="T40" s="280"/>
      <c r="U40" s="278"/>
      <c r="V40" s="280"/>
      <c r="W40" s="278"/>
      <c r="X40" s="307">
        <f t="shared" si="0"/>
        <v>0</v>
      </c>
      <c r="Y40" s="275">
        <f>SUM(Tabelle2515[[#This Row],[EUR1]],Tabelle2515[[#This Row],[EUR2]],Tabelle2515[[#This Row],[EUR3]],Tabelle2515[[#This Row],[EUR4]],Tabelle2515[[#This Row],[EUR5]],Tabelle2515[[#This Row],[EUR6]])</f>
        <v>0</v>
      </c>
    </row>
    <row r="41" spans="2:25" s="189" customFormat="1">
      <c r="B41" s="155">
        <v>29</v>
      </c>
      <c r="C41" s="218" t="s">
        <v>385</v>
      </c>
      <c r="D41" s="218" t="s">
        <v>44</v>
      </c>
      <c r="E41" s="263" t="s">
        <v>464</v>
      </c>
      <c r="F41" s="218" t="s">
        <v>45</v>
      </c>
      <c r="G41" s="308" t="s">
        <v>531</v>
      </c>
      <c r="H41" s="264">
        <v>44378</v>
      </c>
      <c r="I41" s="264">
        <v>44561</v>
      </c>
      <c r="J41" s="265" t="s">
        <v>46</v>
      </c>
      <c r="K41" s="220">
        <v>1496.9724000000001</v>
      </c>
      <c r="L41" s="269">
        <v>0</v>
      </c>
      <c r="M41" s="278">
        <v>0</v>
      </c>
      <c r="N41" s="269">
        <v>0</v>
      </c>
      <c r="O41" s="278">
        <v>0</v>
      </c>
      <c r="P41" s="269">
        <v>0</v>
      </c>
      <c r="Q41" s="278">
        <v>0</v>
      </c>
      <c r="R41" s="279"/>
      <c r="S41" s="278"/>
      <c r="T41" s="280"/>
      <c r="U41" s="278"/>
      <c r="V41" s="280"/>
      <c r="W41" s="278"/>
      <c r="X41" s="307">
        <f t="shared" si="0"/>
        <v>0</v>
      </c>
      <c r="Y41" s="275">
        <f>SUM(Tabelle2515[[#This Row],[EUR1]],Tabelle2515[[#This Row],[EUR2]],Tabelle2515[[#This Row],[EUR3]],Tabelle2515[[#This Row],[EUR4]],Tabelle2515[[#This Row],[EUR5]],Tabelle2515[[#This Row],[EUR6]])</f>
        <v>0</v>
      </c>
    </row>
    <row r="42" spans="2:25" s="189" customFormat="1">
      <c r="B42" s="155">
        <v>30</v>
      </c>
      <c r="C42" s="218" t="s">
        <v>385</v>
      </c>
      <c r="D42" s="218" t="s">
        <v>44</v>
      </c>
      <c r="E42" s="263" t="s">
        <v>465</v>
      </c>
      <c r="F42" s="218" t="s">
        <v>45</v>
      </c>
      <c r="G42" s="308" t="s">
        <v>531</v>
      </c>
      <c r="H42" s="264">
        <v>44378</v>
      </c>
      <c r="I42" s="264">
        <v>44561</v>
      </c>
      <c r="J42" s="265" t="s">
        <v>46</v>
      </c>
      <c r="K42" s="220">
        <v>1310.3800000000001</v>
      </c>
      <c r="L42" s="269">
        <v>0</v>
      </c>
      <c r="M42" s="278">
        <v>0</v>
      </c>
      <c r="N42" s="269">
        <v>0</v>
      </c>
      <c r="O42" s="278">
        <v>0</v>
      </c>
      <c r="P42" s="269">
        <v>0</v>
      </c>
      <c r="Q42" s="278">
        <v>0</v>
      </c>
      <c r="R42" s="279"/>
      <c r="S42" s="278"/>
      <c r="T42" s="280"/>
      <c r="U42" s="278"/>
      <c r="V42" s="280"/>
      <c r="W42" s="278"/>
      <c r="X42" s="307">
        <f t="shared" si="0"/>
        <v>0</v>
      </c>
      <c r="Y42" s="275">
        <f>SUM(Tabelle2515[[#This Row],[EUR1]],Tabelle2515[[#This Row],[EUR2]],Tabelle2515[[#This Row],[EUR3]],Tabelle2515[[#This Row],[EUR4]],Tabelle2515[[#This Row],[EUR5]],Tabelle2515[[#This Row],[EUR6]])</f>
        <v>0</v>
      </c>
    </row>
    <row r="43" spans="2:25" s="189" customFormat="1">
      <c r="B43" s="155">
        <v>31</v>
      </c>
      <c r="C43" s="218" t="s">
        <v>385</v>
      </c>
      <c r="D43" s="218" t="s">
        <v>44</v>
      </c>
      <c r="E43" s="263" t="s">
        <v>453</v>
      </c>
      <c r="F43" s="218" t="s">
        <v>45</v>
      </c>
      <c r="G43" s="308" t="s">
        <v>531</v>
      </c>
      <c r="H43" s="264">
        <v>44378</v>
      </c>
      <c r="I43" s="264">
        <v>44561</v>
      </c>
      <c r="J43" s="265" t="s">
        <v>46</v>
      </c>
      <c r="K43" s="220">
        <v>250</v>
      </c>
      <c r="L43" s="269">
        <v>0</v>
      </c>
      <c r="M43" s="278">
        <v>0</v>
      </c>
      <c r="N43" s="269">
        <v>0</v>
      </c>
      <c r="O43" s="278">
        <v>0</v>
      </c>
      <c r="P43" s="269">
        <v>0</v>
      </c>
      <c r="Q43" s="278">
        <v>0</v>
      </c>
      <c r="R43" s="279"/>
      <c r="S43" s="278"/>
      <c r="T43" s="280"/>
      <c r="U43" s="278"/>
      <c r="V43" s="280"/>
      <c r="W43" s="278"/>
      <c r="X43" s="307">
        <f t="shared" si="0"/>
        <v>0</v>
      </c>
      <c r="Y43" s="275">
        <f>SUM(Tabelle2515[[#This Row],[EUR1]],Tabelle2515[[#This Row],[EUR2]],Tabelle2515[[#This Row],[EUR3]],Tabelle2515[[#This Row],[EUR4]],Tabelle2515[[#This Row],[EUR5]],Tabelle2515[[#This Row],[EUR6]])</f>
        <v>0</v>
      </c>
    </row>
    <row r="44" spans="2:25" s="189" customFormat="1">
      <c r="B44" s="155">
        <v>32</v>
      </c>
      <c r="C44" s="218" t="s">
        <v>398</v>
      </c>
      <c r="D44" s="218" t="s">
        <v>44</v>
      </c>
      <c r="E44" s="263" t="s">
        <v>328</v>
      </c>
      <c r="F44" s="218" t="s">
        <v>45</v>
      </c>
      <c r="G44" s="308" t="s">
        <v>622</v>
      </c>
      <c r="H44" s="264">
        <v>44378</v>
      </c>
      <c r="I44" s="264">
        <v>44561</v>
      </c>
      <c r="J44" s="265" t="s">
        <v>46</v>
      </c>
      <c r="K44" s="220">
        <v>1415.2050000000002</v>
      </c>
      <c r="L44" s="269">
        <v>0</v>
      </c>
      <c r="M44" s="278">
        <v>0</v>
      </c>
      <c r="N44" s="269">
        <v>7.1249999999999991</v>
      </c>
      <c r="O44" s="278">
        <v>10083.335625</v>
      </c>
      <c r="P44" s="269">
        <v>0</v>
      </c>
      <c r="Q44" s="278">
        <v>0</v>
      </c>
      <c r="R44" s="279"/>
      <c r="S44" s="278"/>
      <c r="T44" s="280"/>
      <c r="U44" s="278"/>
      <c r="V44" s="280"/>
      <c r="W44" s="278"/>
      <c r="X44" s="307">
        <f t="shared" si="0"/>
        <v>7.1249999999999991</v>
      </c>
      <c r="Y44" s="275">
        <f>SUM(Tabelle2515[[#This Row],[EUR1]],Tabelle2515[[#This Row],[EUR2]],Tabelle2515[[#This Row],[EUR3]],Tabelle2515[[#This Row],[EUR4]],Tabelle2515[[#This Row],[EUR5]],Tabelle2515[[#This Row],[EUR6]])</f>
        <v>10083.335625</v>
      </c>
    </row>
    <row r="45" spans="2:25" s="189" customFormat="1">
      <c r="B45" s="155">
        <v>33</v>
      </c>
      <c r="C45" s="218" t="s">
        <v>398</v>
      </c>
      <c r="D45" s="218" t="s">
        <v>44</v>
      </c>
      <c r="E45" s="263" t="s">
        <v>344</v>
      </c>
      <c r="F45" s="218" t="s">
        <v>45</v>
      </c>
      <c r="G45" s="308" t="s">
        <v>622</v>
      </c>
      <c r="H45" s="264">
        <v>44378</v>
      </c>
      <c r="I45" s="264">
        <v>44561</v>
      </c>
      <c r="J45" s="265" t="s">
        <v>46</v>
      </c>
      <c r="K45" s="220">
        <v>1130</v>
      </c>
      <c r="L45" s="269">
        <v>0</v>
      </c>
      <c r="M45" s="278">
        <v>0</v>
      </c>
      <c r="N45" s="269">
        <v>0</v>
      </c>
      <c r="O45" s="278">
        <v>0</v>
      </c>
      <c r="P45" s="269">
        <v>0</v>
      </c>
      <c r="Q45" s="278">
        <v>0</v>
      </c>
      <c r="R45" s="279"/>
      <c r="S45" s="278"/>
      <c r="T45" s="280"/>
      <c r="U45" s="278"/>
      <c r="V45" s="280"/>
      <c r="W45" s="278"/>
      <c r="X45" s="307">
        <f t="shared" si="0"/>
        <v>0</v>
      </c>
      <c r="Y45" s="275">
        <f>SUM(Tabelle2515[[#This Row],[EUR1]],Tabelle2515[[#This Row],[EUR2]],Tabelle2515[[#This Row],[EUR3]],Tabelle2515[[#This Row],[EUR4]],Tabelle2515[[#This Row],[EUR5]],Tabelle2515[[#This Row],[EUR6]])</f>
        <v>0</v>
      </c>
    </row>
    <row r="46" spans="2:25" s="118" customFormat="1">
      <c r="B46" s="155">
        <v>34</v>
      </c>
      <c r="C46" s="218" t="s">
        <v>398</v>
      </c>
      <c r="D46" s="218" t="s">
        <v>44</v>
      </c>
      <c r="E46" s="263" t="s">
        <v>466</v>
      </c>
      <c r="F46" s="218" t="s">
        <v>45</v>
      </c>
      <c r="G46" s="308" t="s">
        <v>622</v>
      </c>
      <c r="H46" s="264">
        <v>44378</v>
      </c>
      <c r="I46" s="264">
        <v>44561</v>
      </c>
      <c r="J46" s="265" t="s">
        <v>46</v>
      </c>
      <c r="K46" s="220">
        <v>1048.3</v>
      </c>
      <c r="L46" s="269">
        <v>0</v>
      </c>
      <c r="M46" s="278">
        <v>0</v>
      </c>
      <c r="N46" s="269">
        <v>1</v>
      </c>
      <c r="O46" s="278">
        <v>1048.3</v>
      </c>
      <c r="P46" s="269">
        <v>0</v>
      </c>
      <c r="Q46" s="278">
        <v>0</v>
      </c>
      <c r="R46" s="279"/>
      <c r="S46" s="278"/>
      <c r="T46" s="280"/>
      <c r="U46" s="278"/>
      <c r="V46" s="280"/>
      <c r="W46" s="278"/>
      <c r="X46" s="307">
        <f t="shared" si="0"/>
        <v>1</v>
      </c>
      <c r="Y46" s="275">
        <f>SUM(Tabelle2515[[#This Row],[EUR1]],Tabelle2515[[#This Row],[EUR2]],Tabelle2515[[#This Row],[EUR3]],Tabelle2515[[#This Row],[EUR4]],Tabelle2515[[#This Row],[EUR5]],Tabelle2515[[#This Row],[EUR6]])</f>
        <v>1048.3</v>
      </c>
    </row>
    <row r="47" spans="2:25" s="189" customFormat="1">
      <c r="B47" s="155">
        <v>35</v>
      </c>
      <c r="C47" s="218" t="s">
        <v>398</v>
      </c>
      <c r="D47" s="218" t="s">
        <v>44</v>
      </c>
      <c r="E47" s="263" t="s">
        <v>327</v>
      </c>
      <c r="F47" s="218" t="s">
        <v>45</v>
      </c>
      <c r="G47" s="308" t="s">
        <v>622</v>
      </c>
      <c r="H47" s="264">
        <v>44378</v>
      </c>
      <c r="I47" s="264">
        <v>44561</v>
      </c>
      <c r="J47" s="265" t="s">
        <v>46</v>
      </c>
      <c r="K47" s="220">
        <v>1570</v>
      </c>
      <c r="L47" s="269">
        <v>0</v>
      </c>
      <c r="M47" s="278">
        <v>0</v>
      </c>
      <c r="N47" s="269">
        <v>0</v>
      </c>
      <c r="O47" s="278">
        <v>0</v>
      </c>
      <c r="P47" s="269">
        <v>0</v>
      </c>
      <c r="Q47" s="278">
        <v>0</v>
      </c>
      <c r="R47" s="279"/>
      <c r="S47" s="278"/>
      <c r="T47" s="280"/>
      <c r="U47" s="278"/>
      <c r="V47" s="280"/>
      <c r="W47" s="278"/>
      <c r="X47" s="307">
        <f t="shared" si="0"/>
        <v>0</v>
      </c>
      <c r="Y47" s="275">
        <f>SUM(Tabelle2515[[#This Row],[EUR1]],Tabelle2515[[#This Row],[EUR2]],Tabelle2515[[#This Row],[EUR3]],Tabelle2515[[#This Row],[EUR4]],Tabelle2515[[#This Row],[EUR5]],Tabelle2515[[#This Row],[EUR6]])</f>
        <v>0</v>
      </c>
    </row>
    <row r="48" spans="2:25" s="189" customFormat="1">
      <c r="B48" s="155">
        <v>36</v>
      </c>
      <c r="C48" s="218" t="s">
        <v>398</v>
      </c>
      <c r="D48" s="218" t="s">
        <v>44</v>
      </c>
      <c r="E48" s="263" t="s">
        <v>467</v>
      </c>
      <c r="F48" s="218" t="s">
        <v>45</v>
      </c>
      <c r="G48" s="308" t="s">
        <v>622</v>
      </c>
      <c r="H48" s="264">
        <v>44378</v>
      </c>
      <c r="I48" s="264">
        <v>44561</v>
      </c>
      <c r="J48" s="265" t="s">
        <v>46</v>
      </c>
      <c r="K48" s="220">
        <v>1570</v>
      </c>
      <c r="L48" s="269">
        <v>0</v>
      </c>
      <c r="M48" s="278">
        <v>0</v>
      </c>
      <c r="N48" s="269">
        <v>0</v>
      </c>
      <c r="O48" s="278">
        <v>0</v>
      </c>
      <c r="P48" s="269">
        <v>0</v>
      </c>
      <c r="Q48" s="278">
        <v>0</v>
      </c>
      <c r="R48" s="279"/>
      <c r="S48" s="278"/>
      <c r="T48" s="280"/>
      <c r="U48" s="278"/>
      <c r="V48" s="280"/>
      <c r="W48" s="278"/>
      <c r="X48" s="307">
        <f t="shared" si="0"/>
        <v>0</v>
      </c>
      <c r="Y48" s="275">
        <f>SUM(Tabelle2515[[#This Row],[EUR1]],Tabelle2515[[#This Row],[EUR2]],Tabelle2515[[#This Row],[EUR3]],Tabelle2515[[#This Row],[EUR4]],Tabelle2515[[#This Row],[EUR5]],Tabelle2515[[#This Row],[EUR6]])</f>
        <v>0</v>
      </c>
    </row>
    <row r="49" spans="2:25" s="189" customFormat="1">
      <c r="B49" s="155">
        <v>37</v>
      </c>
      <c r="C49" s="218" t="s">
        <v>398</v>
      </c>
      <c r="D49" s="218" t="s">
        <v>44</v>
      </c>
      <c r="E49" s="263" t="s">
        <v>453</v>
      </c>
      <c r="F49" s="218" t="s">
        <v>45</v>
      </c>
      <c r="G49" s="308" t="s">
        <v>622</v>
      </c>
      <c r="H49" s="264">
        <v>44378</v>
      </c>
      <c r="I49" s="264">
        <v>44561</v>
      </c>
      <c r="J49" s="265" t="s">
        <v>46</v>
      </c>
      <c r="K49" s="220">
        <v>250</v>
      </c>
      <c r="L49" s="269">
        <v>0</v>
      </c>
      <c r="M49" s="278">
        <v>0</v>
      </c>
      <c r="N49" s="269">
        <v>0</v>
      </c>
      <c r="O49" s="278">
        <v>0</v>
      </c>
      <c r="P49" s="269">
        <v>0</v>
      </c>
      <c r="Q49" s="278">
        <v>0</v>
      </c>
      <c r="R49" s="279"/>
      <c r="S49" s="278"/>
      <c r="T49" s="280"/>
      <c r="U49" s="278"/>
      <c r="V49" s="280"/>
      <c r="W49" s="278"/>
      <c r="X49" s="307">
        <f t="shared" si="0"/>
        <v>0</v>
      </c>
      <c r="Y49" s="275">
        <f>SUM(Tabelle2515[[#This Row],[EUR1]],Tabelle2515[[#This Row],[EUR2]],Tabelle2515[[#This Row],[EUR3]],Tabelle2515[[#This Row],[EUR4]],Tabelle2515[[#This Row],[EUR5]],Tabelle2515[[#This Row],[EUR6]])</f>
        <v>0</v>
      </c>
    </row>
    <row r="50" spans="2:25" s="189" customFormat="1">
      <c r="B50" s="155">
        <v>38</v>
      </c>
      <c r="C50" s="218" t="s">
        <v>392</v>
      </c>
      <c r="D50" s="218" t="s">
        <v>44</v>
      </c>
      <c r="E50" s="263" t="s">
        <v>468</v>
      </c>
      <c r="F50" s="218" t="s">
        <v>45</v>
      </c>
      <c r="G50" s="291" t="s">
        <v>623</v>
      </c>
      <c r="H50" s="264">
        <v>44378</v>
      </c>
      <c r="I50" s="264">
        <v>44561</v>
      </c>
      <c r="J50" s="265" t="s">
        <v>46</v>
      </c>
      <c r="K50" s="220">
        <v>1185.1031500000001</v>
      </c>
      <c r="L50" s="269">
        <v>0</v>
      </c>
      <c r="M50" s="278">
        <v>0</v>
      </c>
      <c r="N50" s="269">
        <v>0</v>
      </c>
      <c r="O50" s="278">
        <v>0</v>
      </c>
      <c r="P50" s="269">
        <v>0</v>
      </c>
      <c r="Q50" s="278">
        <v>0</v>
      </c>
      <c r="R50" s="279"/>
      <c r="S50" s="278"/>
      <c r="T50" s="280"/>
      <c r="U50" s="278"/>
      <c r="V50" s="280"/>
      <c r="W50" s="278"/>
      <c r="X50" s="307">
        <f t="shared" si="0"/>
        <v>0</v>
      </c>
      <c r="Y50" s="275">
        <f>SUM(Tabelle2515[[#This Row],[EUR1]],Tabelle2515[[#This Row],[EUR2]],Tabelle2515[[#This Row],[EUR3]],Tabelle2515[[#This Row],[EUR4]],Tabelle2515[[#This Row],[EUR5]],Tabelle2515[[#This Row],[EUR6]])</f>
        <v>0</v>
      </c>
    </row>
    <row r="51" spans="2:25" s="189" customFormat="1">
      <c r="B51" s="155">
        <v>39</v>
      </c>
      <c r="C51" s="218" t="s">
        <v>392</v>
      </c>
      <c r="D51" s="218" t="s">
        <v>44</v>
      </c>
      <c r="E51" s="263" t="s">
        <v>469</v>
      </c>
      <c r="F51" s="218" t="s">
        <v>45</v>
      </c>
      <c r="G51" s="291" t="s">
        <v>623</v>
      </c>
      <c r="H51" s="264">
        <v>44378</v>
      </c>
      <c r="I51" s="264">
        <v>44561</v>
      </c>
      <c r="J51" s="265" t="s">
        <v>46</v>
      </c>
      <c r="K51" s="220">
        <v>1149.9851000000001</v>
      </c>
      <c r="L51" s="269">
        <v>0</v>
      </c>
      <c r="M51" s="278">
        <v>0</v>
      </c>
      <c r="N51" s="269">
        <v>0</v>
      </c>
      <c r="O51" s="278">
        <v>0</v>
      </c>
      <c r="P51" s="269">
        <v>0</v>
      </c>
      <c r="Q51" s="278">
        <v>0</v>
      </c>
      <c r="R51" s="279"/>
      <c r="S51" s="278"/>
      <c r="T51" s="280"/>
      <c r="U51" s="278"/>
      <c r="V51" s="280"/>
      <c r="W51" s="278"/>
      <c r="X51" s="307">
        <f t="shared" si="0"/>
        <v>0</v>
      </c>
      <c r="Y51" s="275">
        <f>SUM(Tabelle2515[[#This Row],[EUR1]],Tabelle2515[[#This Row],[EUR2]],Tabelle2515[[#This Row],[EUR3]],Tabelle2515[[#This Row],[EUR4]],Tabelle2515[[#This Row],[EUR5]],Tabelle2515[[#This Row],[EUR6]])</f>
        <v>0</v>
      </c>
    </row>
    <row r="52" spans="2:25" s="189" customFormat="1">
      <c r="B52" s="155">
        <v>40</v>
      </c>
      <c r="C52" s="218" t="s">
        <v>392</v>
      </c>
      <c r="D52" s="218" t="s">
        <v>44</v>
      </c>
      <c r="E52" s="263" t="s">
        <v>470</v>
      </c>
      <c r="F52" s="218" t="s">
        <v>45</v>
      </c>
      <c r="G52" s="291" t="s">
        <v>623</v>
      </c>
      <c r="H52" s="264">
        <v>44378</v>
      </c>
      <c r="I52" s="264">
        <v>44561</v>
      </c>
      <c r="J52" s="265" t="s">
        <v>46</v>
      </c>
      <c r="K52" s="220">
        <v>1048.3</v>
      </c>
      <c r="L52" s="269">
        <v>0</v>
      </c>
      <c r="M52" s="278">
        <v>0</v>
      </c>
      <c r="N52" s="269">
        <v>0</v>
      </c>
      <c r="O52" s="278">
        <v>0</v>
      </c>
      <c r="P52" s="269">
        <v>0</v>
      </c>
      <c r="Q52" s="278">
        <v>0</v>
      </c>
      <c r="R52" s="279"/>
      <c r="S52" s="278"/>
      <c r="T52" s="280"/>
      <c r="U52" s="278"/>
      <c r="V52" s="280"/>
      <c r="W52" s="278"/>
      <c r="X52" s="307">
        <f t="shared" si="0"/>
        <v>0</v>
      </c>
      <c r="Y52" s="275">
        <f>SUM(Tabelle2515[[#This Row],[EUR1]],Tabelle2515[[#This Row],[EUR2]],Tabelle2515[[#This Row],[EUR3]],Tabelle2515[[#This Row],[EUR4]],Tabelle2515[[#This Row],[EUR5]],Tabelle2515[[#This Row],[EUR6]])</f>
        <v>0</v>
      </c>
    </row>
    <row r="53" spans="2:25" s="189" customFormat="1">
      <c r="B53" s="155">
        <v>41</v>
      </c>
      <c r="C53" s="218" t="s">
        <v>392</v>
      </c>
      <c r="D53" s="218" t="s">
        <v>44</v>
      </c>
      <c r="E53" s="263" t="s">
        <v>471</v>
      </c>
      <c r="F53" s="218" t="s">
        <v>45</v>
      </c>
      <c r="G53" s="291" t="s">
        <v>623</v>
      </c>
      <c r="H53" s="264">
        <v>44378</v>
      </c>
      <c r="I53" s="264">
        <v>44561</v>
      </c>
      <c r="J53" s="265" t="s">
        <v>46</v>
      </c>
      <c r="K53" s="220">
        <v>1559.3462500000001</v>
      </c>
      <c r="L53" s="269">
        <v>0</v>
      </c>
      <c r="M53" s="278">
        <v>0</v>
      </c>
      <c r="N53" s="269">
        <v>0</v>
      </c>
      <c r="O53" s="278">
        <v>0</v>
      </c>
      <c r="P53" s="269">
        <v>0</v>
      </c>
      <c r="Q53" s="278">
        <v>0</v>
      </c>
      <c r="R53" s="279"/>
      <c r="S53" s="278"/>
      <c r="T53" s="280"/>
      <c r="U53" s="278"/>
      <c r="V53" s="280"/>
      <c r="W53" s="278"/>
      <c r="X53" s="307">
        <f t="shared" si="0"/>
        <v>0</v>
      </c>
      <c r="Y53" s="275">
        <f>SUM(Tabelle2515[[#This Row],[EUR1]],Tabelle2515[[#This Row],[EUR2]],Tabelle2515[[#This Row],[EUR3]],Tabelle2515[[#This Row],[EUR4]],Tabelle2515[[#This Row],[EUR5]],Tabelle2515[[#This Row],[EUR6]])</f>
        <v>0</v>
      </c>
    </row>
    <row r="54" spans="2:25" s="189" customFormat="1">
      <c r="B54" s="155">
        <v>42</v>
      </c>
      <c r="C54" s="218" t="s">
        <v>392</v>
      </c>
      <c r="D54" s="218" t="s">
        <v>44</v>
      </c>
      <c r="E54" s="263" t="s">
        <v>472</v>
      </c>
      <c r="F54" s="218" t="s">
        <v>45</v>
      </c>
      <c r="G54" s="291" t="s">
        <v>623</v>
      </c>
      <c r="H54" s="264">
        <v>44378</v>
      </c>
      <c r="I54" s="264">
        <v>44561</v>
      </c>
      <c r="J54" s="265" t="s">
        <v>46</v>
      </c>
      <c r="K54" s="220">
        <v>250</v>
      </c>
      <c r="L54" s="269">
        <v>0</v>
      </c>
      <c r="M54" s="278">
        <v>0</v>
      </c>
      <c r="N54" s="269">
        <v>0</v>
      </c>
      <c r="O54" s="278">
        <v>0</v>
      </c>
      <c r="P54" s="269">
        <v>0</v>
      </c>
      <c r="Q54" s="278">
        <v>0</v>
      </c>
      <c r="R54" s="279"/>
      <c r="S54" s="278"/>
      <c r="T54" s="280"/>
      <c r="U54" s="278"/>
      <c r="V54" s="280"/>
      <c r="W54" s="278"/>
      <c r="X54" s="307">
        <f t="shared" si="0"/>
        <v>0</v>
      </c>
      <c r="Y54" s="275">
        <f>SUM(Tabelle2515[[#This Row],[EUR1]],Tabelle2515[[#This Row],[EUR2]],Tabelle2515[[#This Row],[EUR3]],Tabelle2515[[#This Row],[EUR4]],Tabelle2515[[#This Row],[EUR5]],Tabelle2515[[#This Row],[EUR6]])</f>
        <v>0</v>
      </c>
    </row>
    <row r="55" spans="2:25" s="189" customFormat="1">
      <c r="B55" s="155">
        <v>43</v>
      </c>
      <c r="C55" s="218" t="s">
        <v>392</v>
      </c>
      <c r="D55" s="218" t="s">
        <v>44</v>
      </c>
      <c r="E55" s="263" t="s">
        <v>473</v>
      </c>
      <c r="F55" s="218" t="s">
        <v>45</v>
      </c>
      <c r="G55" s="291" t="s">
        <v>623</v>
      </c>
      <c r="H55" s="264">
        <v>44378</v>
      </c>
      <c r="I55" s="264">
        <v>44561</v>
      </c>
      <c r="J55" s="265" t="s">
        <v>46</v>
      </c>
      <c r="K55" s="220">
        <v>250</v>
      </c>
      <c r="L55" s="269">
        <v>0</v>
      </c>
      <c r="M55" s="278">
        <v>0</v>
      </c>
      <c r="N55" s="269">
        <v>8.75</v>
      </c>
      <c r="O55" s="278">
        <v>2187.5</v>
      </c>
      <c r="P55" s="269">
        <v>6.875</v>
      </c>
      <c r="Q55" s="278">
        <v>1718.75</v>
      </c>
      <c r="R55" s="279"/>
      <c r="S55" s="278"/>
      <c r="T55" s="280"/>
      <c r="U55" s="278"/>
      <c r="V55" s="280"/>
      <c r="W55" s="278"/>
      <c r="X55" s="307">
        <f t="shared" si="0"/>
        <v>15.625</v>
      </c>
      <c r="Y55" s="275">
        <f>SUM(Tabelle2515[[#This Row],[EUR1]],Tabelle2515[[#This Row],[EUR2]],Tabelle2515[[#This Row],[EUR3]],Tabelle2515[[#This Row],[EUR4]],Tabelle2515[[#This Row],[EUR5]],Tabelle2515[[#This Row],[EUR6]])</f>
        <v>3906.25</v>
      </c>
    </row>
    <row r="56" spans="2:25" s="189" customFormat="1">
      <c r="B56" s="155">
        <v>44</v>
      </c>
      <c r="C56" s="218" t="s">
        <v>392</v>
      </c>
      <c r="D56" s="218" t="s">
        <v>44</v>
      </c>
      <c r="E56" s="263" t="s">
        <v>261</v>
      </c>
      <c r="F56" s="218" t="s">
        <v>45</v>
      </c>
      <c r="G56" s="291" t="s">
        <v>623</v>
      </c>
      <c r="H56" s="264">
        <v>44378</v>
      </c>
      <c r="I56" s="264">
        <v>44561</v>
      </c>
      <c r="J56" s="265" t="s">
        <v>46</v>
      </c>
      <c r="K56" s="220">
        <v>1570</v>
      </c>
      <c r="L56" s="269">
        <v>8</v>
      </c>
      <c r="M56" s="278">
        <v>12560</v>
      </c>
      <c r="N56" s="269">
        <v>8</v>
      </c>
      <c r="O56" s="278">
        <v>12560</v>
      </c>
      <c r="P56" s="269">
        <v>0</v>
      </c>
      <c r="Q56" s="278">
        <v>0</v>
      </c>
      <c r="R56" s="279"/>
      <c r="S56" s="278"/>
      <c r="T56" s="280"/>
      <c r="U56" s="278"/>
      <c r="V56" s="280"/>
      <c r="W56" s="278"/>
      <c r="X56" s="307">
        <f t="shared" si="0"/>
        <v>16</v>
      </c>
      <c r="Y56" s="275">
        <f>SUM(Tabelle2515[[#This Row],[EUR1]],Tabelle2515[[#This Row],[EUR2]],Tabelle2515[[#This Row],[EUR3]],Tabelle2515[[#This Row],[EUR4]],Tabelle2515[[#This Row],[EUR5]],Tabelle2515[[#This Row],[EUR6]])</f>
        <v>25120</v>
      </c>
    </row>
    <row r="57" spans="2:25" s="189" customFormat="1">
      <c r="B57" s="155">
        <v>45</v>
      </c>
      <c r="C57" s="218" t="s">
        <v>392</v>
      </c>
      <c r="D57" s="218" t="s">
        <v>44</v>
      </c>
      <c r="E57" s="263" t="s">
        <v>474</v>
      </c>
      <c r="F57" s="218" t="s">
        <v>45</v>
      </c>
      <c r="G57" s="291" t="s">
        <v>623</v>
      </c>
      <c r="H57" s="264">
        <v>44378</v>
      </c>
      <c r="I57" s="264">
        <v>44561</v>
      </c>
      <c r="J57" s="265" t="s">
        <v>46</v>
      </c>
      <c r="K57" s="220">
        <v>2030</v>
      </c>
      <c r="L57" s="269">
        <v>0</v>
      </c>
      <c r="M57" s="278">
        <v>0</v>
      </c>
      <c r="N57" s="269">
        <v>1</v>
      </c>
      <c r="O57" s="278">
        <v>2030</v>
      </c>
      <c r="P57" s="269">
        <v>0</v>
      </c>
      <c r="Q57" s="278">
        <v>0</v>
      </c>
      <c r="R57" s="279"/>
      <c r="S57" s="278"/>
      <c r="T57" s="280"/>
      <c r="U57" s="278"/>
      <c r="V57" s="280"/>
      <c r="W57" s="278"/>
      <c r="X57" s="307">
        <f t="shared" si="0"/>
        <v>1</v>
      </c>
      <c r="Y57" s="275">
        <f>SUM(Tabelle2515[[#This Row],[EUR1]],Tabelle2515[[#This Row],[EUR2]],Tabelle2515[[#This Row],[EUR3]],Tabelle2515[[#This Row],[EUR4]],Tabelle2515[[#This Row],[EUR5]],Tabelle2515[[#This Row],[EUR6]])</f>
        <v>2030</v>
      </c>
    </row>
    <row r="58" spans="2:25" s="189" customFormat="1">
      <c r="B58" s="155">
        <v>46</v>
      </c>
      <c r="C58" s="218" t="s">
        <v>392</v>
      </c>
      <c r="D58" s="218" t="s">
        <v>44</v>
      </c>
      <c r="E58" s="263" t="s">
        <v>456</v>
      </c>
      <c r="F58" s="218" t="s">
        <v>45</v>
      </c>
      <c r="G58" s="291" t="s">
        <v>623</v>
      </c>
      <c r="H58" s="264">
        <v>44378</v>
      </c>
      <c r="I58" s="264">
        <v>44561</v>
      </c>
      <c r="J58" s="265" t="s">
        <v>46</v>
      </c>
      <c r="K58" s="220">
        <v>2030</v>
      </c>
      <c r="L58" s="269">
        <v>1</v>
      </c>
      <c r="M58" s="278">
        <v>2030</v>
      </c>
      <c r="N58" s="269">
        <v>0</v>
      </c>
      <c r="O58" s="278">
        <v>0</v>
      </c>
      <c r="P58" s="269">
        <v>0</v>
      </c>
      <c r="Q58" s="278">
        <v>0</v>
      </c>
      <c r="R58" s="279"/>
      <c r="S58" s="278"/>
      <c r="T58" s="280"/>
      <c r="U58" s="278"/>
      <c r="V58" s="280"/>
      <c r="W58" s="278"/>
      <c r="X58" s="307">
        <f t="shared" si="0"/>
        <v>1</v>
      </c>
      <c r="Y58" s="275">
        <f>SUM(Tabelle2515[[#This Row],[EUR1]],Tabelle2515[[#This Row],[EUR2]],Tabelle2515[[#This Row],[EUR3]],Tabelle2515[[#This Row],[EUR4]],Tabelle2515[[#This Row],[EUR5]],Tabelle2515[[#This Row],[EUR6]])</f>
        <v>2030</v>
      </c>
    </row>
    <row r="59" spans="2:25" s="189" customFormat="1">
      <c r="B59" s="155">
        <v>47</v>
      </c>
      <c r="C59" s="218" t="s">
        <v>392</v>
      </c>
      <c r="D59" s="218" t="s">
        <v>44</v>
      </c>
      <c r="E59" s="263" t="s">
        <v>457</v>
      </c>
      <c r="F59" s="218" t="s">
        <v>45</v>
      </c>
      <c r="G59" s="291" t="s">
        <v>623</v>
      </c>
      <c r="H59" s="264">
        <v>44378</v>
      </c>
      <c r="I59" s="264">
        <v>44561</v>
      </c>
      <c r="J59" s="265" t="s">
        <v>46</v>
      </c>
      <c r="K59" s="220">
        <v>2030</v>
      </c>
      <c r="L59" s="269">
        <v>1</v>
      </c>
      <c r="M59" s="278">
        <v>2030</v>
      </c>
      <c r="N59" s="269">
        <v>0</v>
      </c>
      <c r="O59" s="278">
        <v>0</v>
      </c>
      <c r="P59" s="269">
        <v>0</v>
      </c>
      <c r="Q59" s="278">
        <v>0</v>
      </c>
      <c r="R59" s="279"/>
      <c r="S59" s="278"/>
      <c r="T59" s="280"/>
      <c r="U59" s="278"/>
      <c r="V59" s="280"/>
      <c r="W59" s="278"/>
      <c r="X59" s="307">
        <f t="shared" si="0"/>
        <v>1</v>
      </c>
      <c r="Y59" s="275">
        <f>SUM(Tabelle2515[[#This Row],[EUR1]],Tabelle2515[[#This Row],[EUR2]],Tabelle2515[[#This Row],[EUR3]],Tabelle2515[[#This Row],[EUR4]],Tabelle2515[[#This Row],[EUR5]],Tabelle2515[[#This Row],[EUR6]])</f>
        <v>2030</v>
      </c>
    </row>
    <row r="60" spans="2:25" s="189" customFormat="1">
      <c r="B60" s="155">
        <v>48</v>
      </c>
      <c r="C60" s="218" t="s">
        <v>393</v>
      </c>
      <c r="D60" s="218" t="s">
        <v>44</v>
      </c>
      <c r="E60" s="263" t="s">
        <v>475</v>
      </c>
      <c r="F60" s="218" t="s">
        <v>45</v>
      </c>
      <c r="G60" s="281" t="s">
        <v>533</v>
      </c>
      <c r="H60" s="264">
        <v>44378</v>
      </c>
      <c r="I60" s="264">
        <v>44561</v>
      </c>
      <c r="J60" s="265" t="s">
        <v>46</v>
      </c>
      <c r="K60" s="220">
        <v>180884.16500000001</v>
      </c>
      <c r="L60" s="269">
        <v>0</v>
      </c>
      <c r="M60" s="278">
        <v>0</v>
      </c>
      <c r="N60" s="269">
        <v>0</v>
      </c>
      <c r="O60" s="278">
        <v>0</v>
      </c>
      <c r="P60" s="269">
        <v>0</v>
      </c>
      <c r="Q60" s="278">
        <v>0</v>
      </c>
      <c r="R60" s="279"/>
      <c r="S60" s="278"/>
      <c r="T60" s="280"/>
      <c r="U60" s="278"/>
      <c r="V60" s="280"/>
      <c r="W60" s="278"/>
      <c r="X60" s="307">
        <f t="shared" si="0"/>
        <v>0</v>
      </c>
      <c r="Y60" s="275">
        <f>SUM(Tabelle2515[[#This Row],[EUR1]],Tabelle2515[[#This Row],[EUR2]],Tabelle2515[[#This Row],[EUR3]],Tabelle2515[[#This Row],[EUR4]],Tabelle2515[[#This Row],[EUR5]],Tabelle2515[[#This Row],[EUR6]])</f>
        <v>0</v>
      </c>
    </row>
    <row r="61" spans="2:25" s="189" customFormat="1">
      <c r="B61" s="155">
        <v>49</v>
      </c>
      <c r="C61" s="218" t="s">
        <v>393</v>
      </c>
      <c r="D61" s="218" t="s">
        <v>44</v>
      </c>
      <c r="E61" s="263" t="s">
        <v>261</v>
      </c>
      <c r="F61" s="218" t="s">
        <v>45</v>
      </c>
      <c r="G61" s="281" t="s">
        <v>533</v>
      </c>
      <c r="H61" s="264">
        <v>44378</v>
      </c>
      <c r="I61" s="264">
        <v>44561</v>
      </c>
      <c r="J61" s="265" t="s">
        <v>46</v>
      </c>
      <c r="K61" s="220">
        <v>1570</v>
      </c>
      <c r="L61" s="269">
        <v>1</v>
      </c>
      <c r="M61" s="278">
        <v>1570</v>
      </c>
      <c r="N61" s="269">
        <v>4</v>
      </c>
      <c r="O61" s="278">
        <v>6280</v>
      </c>
      <c r="P61" s="269">
        <v>0</v>
      </c>
      <c r="Q61" s="278">
        <v>0</v>
      </c>
      <c r="R61" s="279"/>
      <c r="S61" s="278"/>
      <c r="T61" s="280"/>
      <c r="U61" s="278"/>
      <c r="V61" s="280"/>
      <c r="W61" s="278"/>
      <c r="X61" s="307">
        <f t="shared" si="0"/>
        <v>5</v>
      </c>
      <c r="Y61" s="275">
        <f>SUM(Tabelle2515[[#This Row],[EUR1]],Tabelle2515[[#This Row],[EUR2]],Tabelle2515[[#This Row],[EUR3]],Tabelle2515[[#This Row],[EUR4]],Tabelle2515[[#This Row],[EUR5]],Tabelle2515[[#This Row],[EUR6]])</f>
        <v>7850</v>
      </c>
    </row>
    <row r="62" spans="2:25" s="189" customFormat="1">
      <c r="B62" s="155">
        <v>50</v>
      </c>
      <c r="C62" s="218" t="s">
        <v>393</v>
      </c>
      <c r="D62" s="218" t="s">
        <v>44</v>
      </c>
      <c r="E62" s="263" t="s">
        <v>474</v>
      </c>
      <c r="F62" s="218" t="s">
        <v>45</v>
      </c>
      <c r="G62" s="281" t="s">
        <v>533</v>
      </c>
      <c r="H62" s="264">
        <v>44378</v>
      </c>
      <c r="I62" s="264">
        <v>44561</v>
      </c>
      <c r="J62" s="265" t="s">
        <v>46</v>
      </c>
      <c r="K62" s="220">
        <v>2030</v>
      </c>
      <c r="L62" s="269">
        <v>0</v>
      </c>
      <c r="M62" s="278">
        <v>0</v>
      </c>
      <c r="N62" s="269">
        <v>0</v>
      </c>
      <c r="O62" s="278">
        <v>0</v>
      </c>
      <c r="P62" s="269">
        <v>0</v>
      </c>
      <c r="Q62" s="278">
        <v>0</v>
      </c>
      <c r="R62" s="279"/>
      <c r="S62" s="278"/>
      <c r="T62" s="280"/>
      <c r="U62" s="278"/>
      <c r="V62" s="280"/>
      <c r="W62" s="278"/>
      <c r="X62" s="307">
        <f t="shared" si="0"/>
        <v>0</v>
      </c>
      <c r="Y62" s="275">
        <f>SUM(Tabelle2515[[#This Row],[EUR1]],Tabelle2515[[#This Row],[EUR2]],Tabelle2515[[#This Row],[EUR3]],Tabelle2515[[#This Row],[EUR4]],Tabelle2515[[#This Row],[EUR5]],Tabelle2515[[#This Row],[EUR6]])</f>
        <v>0</v>
      </c>
    </row>
    <row r="63" spans="2:25" s="189" customFormat="1">
      <c r="B63" s="155">
        <v>51</v>
      </c>
      <c r="C63" s="218" t="s">
        <v>393</v>
      </c>
      <c r="D63" s="218" t="s">
        <v>44</v>
      </c>
      <c r="E63" s="263" t="s">
        <v>456</v>
      </c>
      <c r="F63" s="218" t="s">
        <v>45</v>
      </c>
      <c r="G63" s="281" t="s">
        <v>533</v>
      </c>
      <c r="H63" s="264">
        <v>44378</v>
      </c>
      <c r="I63" s="264">
        <v>44561</v>
      </c>
      <c r="J63" s="265" t="s">
        <v>46</v>
      </c>
      <c r="K63" s="220">
        <v>2030</v>
      </c>
      <c r="L63" s="269">
        <v>0</v>
      </c>
      <c r="M63" s="278">
        <v>0</v>
      </c>
      <c r="N63" s="269">
        <v>0</v>
      </c>
      <c r="O63" s="278">
        <v>0</v>
      </c>
      <c r="P63" s="269">
        <v>0</v>
      </c>
      <c r="Q63" s="278">
        <v>0</v>
      </c>
      <c r="R63" s="279"/>
      <c r="S63" s="278"/>
      <c r="T63" s="280"/>
      <c r="U63" s="278"/>
      <c r="V63" s="280"/>
      <c r="W63" s="278"/>
      <c r="X63" s="307">
        <f t="shared" si="0"/>
        <v>0</v>
      </c>
      <c r="Y63" s="275">
        <f>SUM(Tabelle2515[[#This Row],[EUR1]],Tabelle2515[[#This Row],[EUR2]],Tabelle2515[[#This Row],[EUR3]],Tabelle2515[[#This Row],[EUR4]],Tabelle2515[[#This Row],[EUR5]],Tabelle2515[[#This Row],[EUR6]])</f>
        <v>0</v>
      </c>
    </row>
    <row r="64" spans="2:25" s="189" customFormat="1">
      <c r="B64" s="155">
        <v>52</v>
      </c>
      <c r="C64" s="218" t="s">
        <v>393</v>
      </c>
      <c r="D64" s="218" t="s">
        <v>44</v>
      </c>
      <c r="E64" s="263" t="s">
        <v>457</v>
      </c>
      <c r="F64" s="218" t="s">
        <v>45</v>
      </c>
      <c r="G64" s="281" t="s">
        <v>533</v>
      </c>
      <c r="H64" s="264">
        <v>44378</v>
      </c>
      <c r="I64" s="264">
        <v>44561</v>
      </c>
      <c r="J64" s="265" t="s">
        <v>46</v>
      </c>
      <c r="K64" s="220">
        <v>2030</v>
      </c>
      <c r="L64" s="269">
        <v>0</v>
      </c>
      <c r="M64" s="278">
        <v>0</v>
      </c>
      <c r="N64" s="269">
        <v>0</v>
      </c>
      <c r="O64" s="278">
        <v>0</v>
      </c>
      <c r="P64" s="269">
        <v>0</v>
      </c>
      <c r="Q64" s="278">
        <v>0</v>
      </c>
      <c r="R64" s="279"/>
      <c r="S64" s="278"/>
      <c r="T64" s="280"/>
      <c r="U64" s="278"/>
      <c r="V64" s="280"/>
      <c r="W64" s="278"/>
      <c r="X64" s="307">
        <f t="shared" si="0"/>
        <v>0</v>
      </c>
      <c r="Y64" s="275">
        <f>SUM(Tabelle2515[[#This Row],[EUR1]],Tabelle2515[[#This Row],[EUR2]],Tabelle2515[[#This Row],[EUR3]],Tabelle2515[[#This Row],[EUR4]],Tabelle2515[[#This Row],[EUR5]],Tabelle2515[[#This Row],[EUR6]])</f>
        <v>0</v>
      </c>
    </row>
    <row r="65" spans="2:25" s="189" customFormat="1">
      <c r="B65" s="155">
        <v>53</v>
      </c>
      <c r="C65" s="218" t="s">
        <v>394</v>
      </c>
      <c r="D65" s="218" t="s">
        <v>44</v>
      </c>
      <c r="E65" s="263" t="s">
        <v>476</v>
      </c>
      <c r="F65" s="218" t="s">
        <v>45</v>
      </c>
      <c r="G65" s="281" t="s">
        <v>534</v>
      </c>
      <c r="H65" s="264">
        <v>44378</v>
      </c>
      <c r="I65" s="264">
        <v>44561</v>
      </c>
      <c r="J65" s="265" t="s">
        <v>46</v>
      </c>
      <c r="K65" s="220">
        <v>1415.2050000000002</v>
      </c>
      <c r="L65" s="269">
        <v>22.375</v>
      </c>
      <c r="M65" s="278">
        <v>31665.211875000005</v>
      </c>
      <c r="N65" s="269">
        <v>23.562503703703701</v>
      </c>
      <c r="O65" s="278">
        <v>33345.773053999998</v>
      </c>
      <c r="P65" s="269">
        <v>0</v>
      </c>
      <c r="Q65" s="278">
        <v>0</v>
      </c>
      <c r="R65" s="279"/>
      <c r="S65" s="278"/>
      <c r="T65" s="280"/>
      <c r="U65" s="278"/>
      <c r="V65" s="280"/>
      <c r="W65" s="278"/>
      <c r="X65" s="307">
        <f t="shared" si="0"/>
        <v>45.937503703703698</v>
      </c>
      <c r="Y65" s="275">
        <f>SUM(Tabelle2515[[#This Row],[EUR1]],Tabelle2515[[#This Row],[EUR2]],Tabelle2515[[#This Row],[EUR3]],Tabelle2515[[#This Row],[EUR4]],Tabelle2515[[#This Row],[EUR5]],Tabelle2515[[#This Row],[EUR6]])</f>
        <v>65010.984928999998</v>
      </c>
    </row>
    <row r="66" spans="2:25" s="189" customFormat="1">
      <c r="B66" s="155">
        <v>54</v>
      </c>
      <c r="C66" s="218" t="s">
        <v>394</v>
      </c>
      <c r="D66" s="218" t="s">
        <v>44</v>
      </c>
      <c r="E66" s="263" t="s">
        <v>477</v>
      </c>
      <c r="F66" s="218" t="s">
        <v>45</v>
      </c>
      <c r="G66" s="281" t="s">
        <v>534</v>
      </c>
      <c r="H66" s="264">
        <v>44378</v>
      </c>
      <c r="I66" s="264">
        <v>44561</v>
      </c>
      <c r="J66" s="265" t="s">
        <v>46</v>
      </c>
      <c r="K66" s="220">
        <v>1048.3</v>
      </c>
      <c r="L66" s="269">
        <v>25.250000000000004</v>
      </c>
      <c r="M66" s="278">
        <v>26469.575000000001</v>
      </c>
      <c r="N66" s="269">
        <v>20</v>
      </c>
      <c r="O66" s="278">
        <v>20966</v>
      </c>
      <c r="P66" s="269">
        <v>0</v>
      </c>
      <c r="Q66" s="278">
        <v>0</v>
      </c>
      <c r="R66" s="279"/>
      <c r="S66" s="278"/>
      <c r="T66" s="280"/>
      <c r="U66" s="278"/>
      <c r="V66" s="280"/>
      <c r="W66" s="278"/>
      <c r="X66" s="307">
        <f t="shared" si="0"/>
        <v>45.25</v>
      </c>
      <c r="Y66" s="275">
        <f>SUM(Tabelle2515[[#This Row],[EUR1]],Tabelle2515[[#This Row],[EUR2]],Tabelle2515[[#This Row],[EUR3]],Tabelle2515[[#This Row],[EUR4]],Tabelle2515[[#This Row],[EUR5]],Tabelle2515[[#This Row],[EUR6]])</f>
        <v>47435.574999999997</v>
      </c>
    </row>
    <row r="67" spans="2:25" s="189" customFormat="1">
      <c r="B67" s="155">
        <v>55</v>
      </c>
      <c r="C67" s="218" t="s">
        <v>394</v>
      </c>
      <c r="D67" s="218" t="s">
        <v>44</v>
      </c>
      <c r="E67" s="263" t="s">
        <v>478</v>
      </c>
      <c r="F67" s="218" t="s">
        <v>45</v>
      </c>
      <c r="G67" s="281" t="s">
        <v>535</v>
      </c>
      <c r="H67" s="264">
        <v>44378</v>
      </c>
      <c r="I67" s="264">
        <v>44561</v>
      </c>
      <c r="J67" s="265" t="s">
        <v>46</v>
      </c>
      <c r="K67" s="220">
        <v>1153.1300000000001</v>
      </c>
      <c r="L67" s="269">
        <v>0</v>
      </c>
      <c r="M67" s="278">
        <v>0</v>
      </c>
      <c r="N67" s="269">
        <v>0</v>
      </c>
      <c r="O67" s="278">
        <v>0</v>
      </c>
      <c r="P67" s="269">
        <v>0</v>
      </c>
      <c r="Q67" s="278">
        <v>0</v>
      </c>
      <c r="R67" s="279"/>
      <c r="S67" s="278"/>
      <c r="T67" s="280"/>
      <c r="U67" s="278"/>
      <c r="V67" s="280"/>
      <c r="W67" s="278"/>
      <c r="X67" s="307">
        <f t="shared" si="0"/>
        <v>0</v>
      </c>
      <c r="Y67" s="275">
        <f>SUM(Tabelle2515[[#This Row],[EUR1]],Tabelle2515[[#This Row],[EUR2]],Tabelle2515[[#This Row],[EUR3]],Tabelle2515[[#This Row],[EUR4]],Tabelle2515[[#This Row],[EUR5]],Tabelle2515[[#This Row],[EUR6]])</f>
        <v>0</v>
      </c>
    </row>
    <row r="68" spans="2:25" s="189" customFormat="1">
      <c r="B68" s="155">
        <v>56</v>
      </c>
      <c r="C68" s="218" t="s">
        <v>394</v>
      </c>
      <c r="D68" s="218" t="s">
        <v>44</v>
      </c>
      <c r="E68" s="263" t="s">
        <v>479</v>
      </c>
      <c r="F68" s="218" t="s">
        <v>45</v>
      </c>
      <c r="G68" s="281" t="s">
        <v>535</v>
      </c>
      <c r="H68" s="264">
        <v>44378</v>
      </c>
      <c r="I68" s="264">
        <v>44561</v>
      </c>
      <c r="J68" s="265" t="s">
        <v>46</v>
      </c>
      <c r="K68" s="220">
        <v>754.77599999999995</v>
      </c>
      <c r="L68" s="269"/>
      <c r="M68" s="278"/>
      <c r="N68" s="269"/>
      <c r="O68" s="278"/>
      <c r="P68" s="269"/>
      <c r="Q68" s="278"/>
      <c r="R68" s="279"/>
      <c r="S68" s="278"/>
      <c r="T68" s="280"/>
      <c r="U68" s="278"/>
      <c r="V68" s="280"/>
      <c r="W68" s="278"/>
      <c r="X68" s="307">
        <f t="shared" si="0"/>
        <v>0</v>
      </c>
      <c r="Y68" s="275">
        <f>SUM(Tabelle2515[[#This Row],[EUR1]],Tabelle2515[[#This Row],[EUR2]],Tabelle2515[[#This Row],[EUR3]],Tabelle2515[[#This Row],[EUR4]],Tabelle2515[[#This Row],[EUR5]],Tabelle2515[[#This Row],[EUR6]])</f>
        <v>0</v>
      </c>
    </row>
    <row r="69" spans="2:25" s="189" customFormat="1">
      <c r="B69" s="155">
        <v>57</v>
      </c>
      <c r="C69" s="218" t="s">
        <v>394</v>
      </c>
      <c r="D69" s="218" t="s">
        <v>44</v>
      </c>
      <c r="E69" s="263" t="s">
        <v>480</v>
      </c>
      <c r="F69" s="218" t="s">
        <v>45</v>
      </c>
      <c r="G69" s="281" t="s">
        <v>535</v>
      </c>
      <c r="H69" s="264">
        <v>44378</v>
      </c>
      <c r="I69" s="264">
        <v>44561</v>
      </c>
      <c r="J69" s="265" t="s">
        <v>46</v>
      </c>
      <c r="K69" s="220">
        <v>1048.3</v>
      </c>
      <c r="L69" s="269"/>
      <c r="M69" s="278"/>
      <c r="N69" s="269"/>
      <c r="O69" s="278"/>
      <c r="P69" s="269"/>
      <c r="Q69" s="278"/>
      <c r="R69" s="279"/>
      <c r="S69" s="278"/>
      <c r="T69" s="280"/>
      <c r="U69" s="278"/>
      <c r="V69" s="280"/>
      <c r="W69" s="278"/>
      <c r="X69" s="307">
        <f t="shared" si="0"/>
        <v>0</v>
      </c>
      <c r="Y69" s="275">
        <f>SUM(Tabelle2515[[#This Row],[EUR1]],Tabelle2515[[#This Row],[EUR2]],Tabelle2515[[#This Row],[EUR3]],Tabelle2515[[#This Row],[EUR4]],Tabelle2515[[#This Row],[EUR5]],Tabelle2515[[#This Row],[EUR6]])</f>
        <v>0</v>
      </c>
    </row>
    <row r="70" spans="2:25" s="189" customFormat="1">
      <c r="B70" s="155">
        <v>58</v>
      </c>
      <c r="C70" s="218" t="s">
        <v>394</v>
      </c>
      <c r="D70" s="218" t="s">
        <v>44</v>
      </c>
      <c r="E70" s="263" t="s">
        <v>481</v>
      </c>
      <c r="F70" s="218" t="s">
        <v>45</v>
      </c>
      <c r="G70" s="281" t="s">
        <v>535</v>
      </c>
      <c r="H70" s="264">
        <v>44378</v>
      </c>
      <c r="I70" s="264">
        <v>44561</v>
      </c>
      <c r="J70" s="265" t="s">
        <v>46</v>
      </c>
      <c r="K70" s="220">
        <v>400</v>
      </c>
      <c r="L70" s="269">
        <v>0</v>
      </c>
      <c r="M70" s="278">
        <v>0</v>
      </c>
      <c r="N70" s="269">
        <v>0</v>
      </c>
      <c r="O70" s="278">
        <v>0</v>
      </c>
      <c r="P70" s="269">
        <v>0</v>
      </c>
      <c r="Q70" s="278">
        <v>0</v>
      </c>
      <c r="R70" s="279"/>
      <c r="S70" s="278"/>
      <c r="T70" s="280"/>
      <c r="U70" s="278"/>
      <c r="V70" s="280"/>
      <c r="W70" s="278"/>
      <c r="X70" s="307">
        <f t="shared" si="0"/>
        <v>0</v>
      </c>
      <c r="Y70" s="275">
        <f>SUM(Tabelle2515[[#This Row],[EUR1]],Tabelle2515[[#This Row],[EUR2]],Tabelle2515[[#This Row],[EUR3]],Tabelle2515[[#This Row],[EUR4]],Tabelle2515[[#This Row],[EUR5]],Tabelle2515[[#This Row],[EUR6]])</f>
        <v>0</v>
      </c>
    </row>
    <row r="71" spans="2:25" s="189" customFormat="1">
      <c r="B71" s="155">
        <v>59</v>
      </c>
      <c r="C71" s="218" t="s">
        <v>394</v>
      </c>
      <c r="D71" s="218" t="s">
        <v>44</v>
      </c>
      <c r="E71" s="263" t="s">
        <v>482</v>
      </c>
      <c r="F71" s="218" t="s">
        <v>45</v>
      </c>
      <c r="G71" s="281" t="s">
        <v>535</v>
      </c>
      <c r="H71" s="264">
        <v>44378</v>
      </c>
      <c r="I71" s="264">
        <v>44561</v>
      </c>
      <c r="J71" s="265" t="s">
        <v>46</v>
      </c>
      <c r="K71" s="220">
        <v>400</v>
      </c>
      <c r="L71" s="269">
        <v>0</v>
      </c>
      <c r="M71" s="278">
        <v>0</v>
      </c>
      <c r="N71" s="269">
        <v>0</v>
      </c>
      <c r="O71" s="278">
        <v>0</v>
      </c>
      <c r="P71" s="269">
        <v>0</v>
      </c>
      <c r="Q71" s="278">
        <v>0</v>
      </c>
      <c r="R71" s="279"/>
      <c r="S71" s="278"/>
      <c r="T71" s="280"/>
      <c r="U71" s="278"/>
      <c r="V71" s="280"/>
      <c r="W71" s="278"/>
      <c r="X71" s="307">
        <f t="shared" si="0"/>
        <v>0</v>
      </c>
      <c r="Y71" s="275">
        <f>SUM(Tabelle2515[[#This Row],[EUR1]],Tabelle2515[[#This Row],[EUR2]],Tabelle2515[[#This Row],[EUR3]],Tabelle2515[[#This Row],[EUR4]],Tabelle2515[[#This Row],[EUR5]],Tabelle2515[[#This Row],[EUR6]])</f>
        <v>0</v>
      </c>
    </row>
    <row r="72" spans="2:25" s="189" customFormat="1">
      <c r="B72" s="155">
        <v>60</v>
      </c>
      <c r="C72" s="218" t="s">
        <v>394</v>
      </c>
      <c r="D72" s="218" t="s">
        <v>44</v>
      </c>
      <c r="E72" s="263" t="s">
        <v>336</v>
      </c>
      <c r="F72" s="218" t="s">
        <v>45</v>
      </c>
      <c r="G72" s="281" t="s">
        <v>535</v>
      </c>
      <c r="H72" s="264">
        <v>44378</v>
      </c>
      <c r="I72" s="264">
        <v>44561</v>
      </c>
      <c r="J72" s="265" t="s">
        <v>46</v>
      </c>
      <c r="K72" s="220">
        <v>200</v>
      </c>
      <c r="L72" s="269">
        <v>0</v>
      </c>
      <c r="M72" s="278">
        <v>0</v>
      </c>
      <c r="N72" s="269">
        <v>0</v>
      </c>
      <c r="O72" s="278">
        <v>0</v>
      </c>
      <c r="P72" s="269">
        <v>0</v>
      </c>
      <c r="Q72" s="278">
        <v>0</v>
      </c>
      <c r="R72" s="279"/>
      <c r="S72" s="278"/>
      <c r="T72" s="280"/>
      <c r="U72" s="278"/>
      <c r="V72" s="280"/>
      <c r="W72" s="278"/>
      <c r="X72" s="307">
        <f t="shared" si="0"/>
        <v>0</v>
      </c>
      <c r="Y72" s="275">
        <f>SUM(Tabelle2515[[#This Row],[EUR1]],Tabelle2515[[#This Row],[EUR2]],Tabelle2515[[#This Row],[EUR3]],Tabelle2515[[#This Row],[EUR4]],Tabelle2515[[#This Row],[EUR5]],Tabelle2515[[#This Row],[EUR6]])</f>
        <v>0</v>
      </c>
    </row>
    <row r="73" spans="2:25" s="189" customFormat="1">
      <c r="B73" s="155">
        <v>61</v>
      </c>
      <c r="C73" s="218" t="s">
        <v>394</v>
      </c>
      <c r="D73" s="218" t="s">
        <v>44</v>
      </c>
      <c r="E73" s="263" t="s">
        <v>483</v>
      </c>
      <c r="F73" s="218" t="s">
        <v>45</v>
      </c>
      <c r="G73" s="281" t="s">
        <v>535</v>
      </c>
      <c r="H73" s="264">
        <v>44378</v>
      </c>
      <c r="I73" s="264">
        <v>44561</v>
      </c>
      <c r="J73" s="265" t="s">
        <v>46</v>
      </c>
      <c r="K73" s="220">
        <v>87323.39</v>
      </c>
      <c r="L73" s="269"/>
      <c r="M73" s="278"/>
      <c r="N73" s="269"/>
      <c r="O73" s="278"/>
      <c r="P73" s="269"/>
      <c r="Q73" s="278"/>
      <c r="R73" s="279"/>
      <c r="S73" s="278"/>
      <c r="T73" s="280"/>
      <c r="U73" s="278"/>
      <c r="V73" s="280"/>
      <c r="W73" s="278"/>
      <c r="X73" s="307">
        <f t="shared" si="0"/>
        <v>0</v>
      </c>
      <c r="Y73" s="275">
        <f>SUM(Tabelle2515[[#This Row],[EUR1]],Tabelle2515[[#This Row],[EUR2]],Tabelle2515[[#This Row],[EUR3]],Tabelle2515[[#This Row],[EUR4]],Tabelle2515[[#This Row],[EUR5]],Tabelle2515[[#This Row],[EUR6]])</f>
        <v>0</v>
      </c>
    </row>
    <row r="74" spans="2:25" s="189" customFormat="1">
      <c r="B74" s="155">
        <v>62</v>
      </c>
      <c r="C74" s="218" t="s">
        <v>394</v>
      </c>
      <c r="D74" s="218" t="s">
        <v>44</v>
      </c>
      <c r="E74" s="263" t="s">
        <v>484</v>
      </c>
      <c r="F74" s="218" t="s">
        <v>45</v>
      </c>
      <c r="G74" s="281" t="s">
        <v>535</v>
      </c>
      <c r="H74" s="264">
        <v>44378</v>
      </c>
      <c r="I74" s="264">
        <v>44561</v>
      </c>
      <c r="J74" s="265" t="s">
        <v>46</v>
      </c>
      <c r="K74" s="220">
        <v>20000</v>
      </c>
      <c r="L74" s="269">
        <v>0</v>
      </c>
      <c r="M74" s="278">
        <v>0</v>
      </c>
      <c r="N74" s="269">
        <v>0</v>
      </c>
      <c r="O74" s="278">
        <v>0</v>
      </c>
      <c r="P74" s="269">
        <v>0</v>
      </c>
      <c r="Q74" s="278">
        <v>0</v>
      </c>
      <c r="R74" s="279"/>
      <c r="S74" s="278"/>
      <c r="T74" s="280"/>
      <c r="U74" s="278"/>
      <c r="V74" s="280"/>
      <c r="W74" s="278"/>
      <c r="X74" s="307">
        <f t="shared" si="0"/>
        <v>0</v>
      </c>
      <c r="Y74" s="275">
        <f>SUM(Tabelle2515[[#This Row],[EUR1]],Tabelle2515[[#This Row],[EUR2]],Tabelle2515[[#This Row],[EUR3]],Tabelle2515[[#This Row],[EUR4]],Tabelle2515[[#This Row],[EUR5]],Tabelle2515[[#This Row],[EUR6]])</f>
        <v>0</v>
      </c>
    </row>
    <row r="75" spans="2:25" s="189" customFormat="1">
      <c r="B75" s="155">
        <v>63</v>
      </c>
      <c r="C75" s="218" t="s">
        <v>394</v>
      </c>
      <c r="D75" s="218" t="s">
        <v>44</v>
      </c>
      <c r="E75" s="263" t="s">
        <v>485</v>
      </c>
      <c r="F75" s="218" t="s">
        <v>45</v>
      </c>
      <c r="G75" s="281" t="s">
        <v>534</v>
      </c>
      <c r="H75" s="264">
        <v>44378</v>
      </c>
      <c r="I75" s="264">
        <v>44561</v>
      </c>
      <c r="J75" s="265" t="s">
        <v>46</v>
      </c>
      <c r="K75" s="220">
        <v>1425.8662109999998</v>
      </c>
      <c r="L75" s="269">
        <v>0</v>
      </c>
      <c r="M75" s="278">
        <v>0</v>
      </c>
      <c r="N75" s="269">
        <v>0</v>
      </c>
      <c r="O75" s="278">
        <v>0</v>
      </c>
      <c r="P75" s="269">
        <v>0</v>
      </c>
      <c r="Q75" s="278">
        <v>0</v>
      </c>
      <c r="R75" s="279"/>
      <c r="S75" s="278"/>
      <c r="T75" s="280"/>
      <c r="U75" s="278"/>
      <c r="V75" s="280"/>
      <c r="W75" s="278"/>
      <c r="X75" s="307">
        <f t="shared" si="0"/>
        <v>0</v>
      </c>
      <c r="Y75" s="275">
        <f>SUM(Tabelle2515[[#This Row],[EUR1]],Tabelle2515[[#This Row],[EUR2]],Tabelle2515[[#This Row],[EUR3]],Tabelle2515[[#This Row],[EUR4]],Tabelle2515[[#This Row],[EUR5]],Tabelle2515[[#This Row],[EUR6]])</f>
        <v>0</v>
      </c>
    </row>
    <row r="76" spans="2:25" s="189" customFormat="1">
      <c r="B76" s="155">
        <v>64</v>
      </c>
      <c r="C76" s="218" t="s">
        <v>394</v>
      </c>
      <c r="D76" s="218" t="s">
        <v>44</v>
      </c>
      <c r="E76" s="263" t="s">
        <v>261</v>
      </c>
      <c r="F76" s="218" t="s">
        <v>45</v>
      </c>
      <c r="G76" s="281" t="s">
        <v>534</v>
      </c>
      <c r="H76" s="264">
        <v>44378</v>
      </c>
      <c r="I76" s="264">
        <v>44561</v>
      </c>
      <c r="J76" s="265" t="s">
        <v>46</v>
      </c>
      <c r="K76" s="220">
        <v>1570</v>
      </c>
      <c r="L76" s="269">
        <v>0</v>
      </c>
      <c r="M76" s="278">
        <v>0</v>
      </c>
      <c r="N76" s="269">
        <v>0</v>
      </c>
      <c r="O76" s="278">
        <v>0</v>
      </c>
      <c r="P76" s="269">
        <v>0</v>
      </c>
      <c r="Q76" s="278">
        <v>0</v>
      </c>
      <c r="R76" s="279"/>
      <c r="S76" s="278"/>
      <c r="T76" s="280"/>
      <c r="U76" s="278"/>
      <c r="V76" s="280"/>
      <c r="W76" s="278"/>
      <c r="X76" s="307">
        <f t="shared" si="0"/>
        <v>0</v>
      </c>
      <c r="Y76" s="275">
        <f>SUM(Tabelle2515[[#This Row],[EUR1]],Tabelle2515[[#This Row],[EUR2]],Tabelle2515[[#This Row],[EUR3]],Tabelle2515[[#This Row],[EUR4]],Tabelle2515[[#This Row],[EUR5]],Tabelle2515[[#This Row],[EUR6]])</f>
        <v>0</v>
      </c>
    </row>
    <row r="77" spans="2:25" s="189" customFormat="1">
      <c r="B77" s="155">
        <v>65</v>
      </c>
      <c r="C77" s="218" t="s">
        <v>394</v>
      </c>
      <c r="D77" s="218" t="s">
        <v>44</v>
      </c>
      <c r="E77" s="263" t="s">
        <v>474</v>
      </c>
      <c r="F77" s="218" t="s">
        <v>45</v>
      </c>
      <c r="G77" s="281" t="s">
        <v>534</v>
      </c>
      <c r="H77" s="264">
        <v>44378</v>
      </c>
      <c r="I77" s="264">
        <v>44561</v>
      </c>
      <c r="J77" s="265" t="s">
        <v>46</v>
      </c>
      <c r="K77" s="220">
        <v>2030</v>
      </c>
      <c r="L77" s="269">
        <v>0</v>
      </c>
      <c r="M77" s="278">
        <v>0</v>
      </c>
      <c r="N77" s="269">
        <v>1</v>
      </c>
      <c r="O77" s="278">
        <v>2030</v>
      </c>
      <c r="P77" s="269">
        <v>0</v>
      </c>
      <c r="Q77" s="278">
        <v>0</v>
      </c>
      <c r="R77" s="279"/>
      <c r="S77" s="278"/>
      <c r="T77" s="280"/>
      <c r="U77" s="278"/>
      <c r="V77" s="280"/>
      <c r="W77" s="278"/>
      <c r="X77" s="307">
        <f t="shared" si="0"/>
        <v>1</v>
      </c>
      <c r="Y77" s="275">
        <f>SUM(Tabelle2515[[#This Row],[EUR1]],Tabelle2515[[#This Row],[EUR2]],Tabelle2515[[#This Row],[EUR3]],Tabelle2515[[#This Row],[EUR4]],Tabelle2515[[#This Row],[EUR5]],Tabelle2515[[#This Row],[EUR6]])</f>
        <v>2030</v>
      </c>
    </row>
    <row r="78" spans="2:25" s="189" customFormat="1">
      <c r="B78" s="155">
        <v>66</v>
      </c>
      <c r="C78" s="218" t="s">
        <v>394</v>
      </c>
      <c r="D78" s="218" t="s">
        <v>44</v>
      </c>
      <c r="E78" s="263" t="s">
        <v>456</v>
      </c>
      <c r="F78" s="218" t="s">
        <v>45</v>
      </c>
      <c r="G78" s="281" t="s">
        <v>534</v>
      </c>
      <c r="H78" s="264">
        <v>44378</v>
      </c>
      <c r="I78" s="264">
        <v>44561</v>
      </c>
      <c r="J78" s="265" t="s">
        <v>46</v>
      </c>
      <c r="K78" s="220">
        <v>2030</v>
      </c>
      <c r="L78" s="269">
        <v>0</v>
      </c>
      <c r="M78" s="278">
        <v>0</v>
      </c>
      <c r="N78" s="269">
        <v>0</v>
      </c>
      <c r="O78" s="278">
        <v>0</v>
      </c>
      <c r="P78" s="269">
        <v>0</v>
      </c>
      <c r="Q78" s="278">
        <v>0</v>
      </c>
      <c r="R78" s="279"/>
      <c r="S78" s="278"/>
      <c r="T78" s="280"/>
      <c r="U78" s="278"/>
      <c r="V78" s="280"/>
      <c r="W78" s="278"/>
      <c r="X78" s="307">
        <f t="shared" ref="X78:X141" si="1">SUM(L78,N78,P78,R78,T78,V78)</f>
        <v>0</v>
      </c>
      <c r="Y78" s="275">
        <f>SUM(Tabelle2515[[#This Row],[EUR1]],Tabelle2515[[#This Row],[EUR2]],Tabelle2515[[#This Row],[EUR3]],Tabelle2515[[#This Row],[EUR4]],Tabelle2515[[#This Row],[EUR5]],Tabelle2515[[#This Row],[EUR6]])</f>
        <v>0</v>
      </c>
    </row>
    <row r="79" spans="2:25" s="189" customFormat="1">
      <c r="B79" s="155">
        <v>67</v>
      </c>
      <c r="C79" s="218" t="s">
        <v>394</v>
      </c>
      <c r="D79" s="218" t="s">
        <v>44</v>
      </c>
      <c r="E79" s="263" t="s">
        <v>457</v>
      </c>
      <c r="F79" s="218" t="s">
        <v>45</v>
      </c>
      <c r="G79" s="281" t="s">
        <v>534</v>
      </c>
      <c r="H79" s="264">
        <v>44378</v>
      </c>
      <c r="I79" s="264">
        <v>44561</v>
      </c>
      <c r="J79" s="265" t="s">
        <v>46</v>
      </c>
      <c r="K79" s="220">
        <v>2030</v>
      </c>
      <c r="L79" s="269">
        <v>0</v>
      </c>
      <c r="M79" s="278">
        <v>0</v>
      </c>
      <c r="N79" s="269">
        <v>0</v>
      </c>
      <c r="O79" s="278">
        <v>0</v>
      </c>
      <c r="P79" s="269">
        <v>0</v>
      </c>
      <c r="Q79" s="278">
        <v>0</v>
      </c>
      <c r="R79" s="279"/>
      <c r="S79" s="278"/>
      <c r="T79" s="280"/>
      <c r="U79" s="278"/>
      <c r="V79" s="280"/>
      <c r="W79" s="278"/>
      <c r="X79" s="307">
        <f t="shared" si="1"/>
        <v>0</v>
      </c>
      <c r="Y79" s="275">
        <f>SUM(Tabelle2515[[#This Row],[EUR1]],Tabelle2515[[#This Row],[EUR2]],Tabelle2515[[#This Row],[EUR3]],Tabelle2515[[#This Row],[EUR4]],Tabelle2515[[#This Row],[EUR5]],Tabelle2515[[#This Row],[EUR6]])</f>
        <v>0</v>
      </c>
    </row>
    <row r="80" spans="2:25" s="189" customFormat="1">
      <c r="B80" s="155">
        <v>68</v>
      </c>
      <c r="C80" s="218" t="s">
        <v>394</v>
      </c>
      <c r="D80" s="218" t="s">
        <v>44</v>
      </c>
      <c r="E80" s="263" t="s">
        <v>616</v>
      </c>
      <c r="F80" s="218" t="s">
        <v>45</v>
      </c>
      <c r="G80" s="281" t="s">
        <v>534</v>
      </c>
      <c r="H80" s="264">
        <v>44378</v>
      </c>
      <c r="I80" s="264">
        <v>44561</v>
      </c>
      <c r="J80" s="265" t="s">
        <v>46</v>
      </c>
      <c r="K80" s="220"/>
      <c r="L80" s="269"/>
      <c r="M80" s="278"/>
      <c r="N80" s="269">
        <v>0</v>
      </c>
      <c r="O80" s="278">
        <v>0</v>
      </c>
      <c r="P80" s="269">
        <v>0</v>
      </c>
      <c r="Q80" s="278">
        <v>0</v>
      </c>
      <c r="R80" s="279"/>
      <c r="S80" s="278"/>
      <c r="T80" s="280"/>
      <c r="U80" s="278"/>
      <c r="V80" s="280"/>
      <c r="W80" s="278"/>
      <c r="X80" s="307">
        <f t="shared" si="1"/>
        <v>0</v>
      </c>
      <c r="Y80" s="275">
        <f>SUM(Tabelle2515[[#This Row],[EUR1]],Tabelle2515[[#This Row],[EUR2]],Tabelle2515[[#This Row],[EUR3]],Tabelle2515[[#This Row],[EUR4]],Tabelle2515[[#This Row],[EUR5]],Tabelle2515[[#This Row],[EUR6]])</f>
        <v>0</v>
      </c>
    </row>
    <row r="81" spans="2:25" s="189" customFormat="1">
      <c r="B81" s="155">
        <v>69</v>
      </c>
      <c r="C81" s="218" t="s">
        <v>394</v>
      </c>
      <c r="D81" s="218" t="s">
        <v>44</v>
      </c>
      <c r="E81" s="263" t="s">
        <v>617</v>
      </c>
      <c r="F81" s="218" t="s">
        <v>45</v>
      </c>
      <c r="G81" s="281" t="s">
        <v>534</v>
      </c>
      <c r="H81" s="264">
        <v>44378</v>
      </c>
      <c r="I81" s="264">
        <v>44561</v>
      </c>
      <c r="J81" s="265" t="s">
        <v>46</v>
      </c>
      <c r="K81" s="220"/>
      <c r="L81" s="269"/>
      <c r="M81" s="278"/>
      <c r="N81" s="269">
        <v>2</v>
      </c>
      <c r="O81" s="278">
        <v>0</v>
      </c>
      <c r="P81" s="269">
        <v>15</v>
      </c>
      <c r="Q81" s="278">
        <v>0</v>
      </c>
      <c r="R81" s="279"/>
      <c r="S81" s="278"/>
      <c r="T81" s="280"/>
      <c r="U81" s="278"/>
      <c r="V81" s="280"/>
      <c r="W81" s="278"/>
      <c r="X81" s="307">
        <f t="shared" si="1"/>
        <v>17</v>
      </c>
      <c r="Y81" s="275">
        <f>SUM(Tabelle2515[[#This Row],[EUR1]],Tabelle2515[[#This Row],[EUR2]],Tabelle2515[[#This Row],[EUR3]],Tabelle2515[[#This Row],[EUR4]],Tabelle2515[[#This Row],[EUR5]],Tabelle2515[[#This Row],[EUR6]])</f>
        <v>0</v>
      </c>
    </row>
    <row r="82" spans="2:25" s="189" customFormat="1">
      <c r="B82" s="155">
        <v>70</v>
      </c>
      <c r="C82" s="218" t="s">
        <v>405</v>
      </c>
      <c r="D82" s="218" t="s">
        <v>44</v>
      </c>
      <c r="E82" s="263" t="s">
        <v>486</v>
      </c>
      <c r="F82" s="218" t="s">
        <v>45</v>
      </c>
      <c r="G82" s="281" t="s">
        <v>536</v>
      </c>
      <c r="H82" s="264">
        <v>44378</v>
      </c>
      <c r="I82" s="264">
        <v>44561</v>
      </c>
      <c r="J82" s="265" t="s">
        <v>46</v>
      </c>
      <c r="K82" s="220">
        <v>1048.3</v>
      </c>
      <c r="L82" s="269">
        <v>0</v>
      </c>
      <c r="M82" s="278">
        <v>0</v>
      </c>
      <c r="N82" s="269">
        <v>0</v>
      </c>
      <c r="O82" s="278">
        <v>0</v>
      </c>
      <c r="P82" s="269">
        <v>0</v>
      </c>
      <c r="Q82" s="278">
        <v>0</v>
      </c>
      <c r="R82" s="279"/>
      <c r="S82" s="278"/>
      <c r="T82" s="280"/>
      <c r="U82" s="278"/>
      <c r="V82" s="280"/>
      <c r="W82" s="278"/>
      <c r="X82" s="307">
        <f t="shared" si="1"/>
        <v>0</v>
      </c>
      <c r="Y82" s="275">
        <f>SUM(Tabelle2515[[#This Row],[EUR1]],Tabelle2515[[#This Row],[EUR2]],Tabelle2515[[#This Row],[EUR3]],Tabelle2515[[#This Row],[EUR4]],Tabelle2515[[#This Row],[EUR5]],Tabelle2515[[#This Row],[EUR6]])</f>
        <v>0</v>
      </c>
    </row>
    <row r="83" spans="2:25" s="189" customFormat="1">
      <c r="B83" s="155">
        <v>71</v>
      </c>
      <c r="C83" s="218" t="s">
        <v>405</v>
      </c>
      <c r="D83" s="218" t="s">
        <v>44</v>
      </c>
      <c r="E83" s="263" t="s">
        <v>487</v>
      </c>
      <c r="F83" s="218" t="s">
        <v>45</v>
      </c>
      <c r="G83" s="281" t="s">
        <v>536</v>
      </c>
      <c r="H83" s="264">
        <v>44378</v>
      </c>
      <c r="I83" s="264">
        <v>44561</v>
      </c>
      <c r="J83" s="265" t="s">
        <v>46</v>
      </c>
      <c r="K83" s="220">
        <v>838.6400000000001</v>
      </c>
      <c r="L83" s="269">
        <v>0</v>
      </c>
      <c r="M83" s="278">
        <v>0</v>
      </c>
      <c r="N83" s="269">
        <v>0</v>
      </c>
      <c r="O83" s="278">
        <v>0</v>
      </c>
      <c r="P83" s="269">
        <v>0</v>
      </c>
      <c r="Q83" s="278">
        <v>0</v>
      </c>
      <c r="R83" s="279"/>
      <c r="S83" s="278"/>
      <c r="T83" s="280"/>
      <c r="U83" s="278"/>
      <c r="V83" s="280"/>
      <c r="W83" s="278"/>
      <c r="X83" s="307">
        <f t="shared" si="1"/>
        <v>0</v>
      </c>
      <c r="Y83" s="275">
        <f>SUM(Tabelle2515[[#This Row],[EUR1]],Tabelle2515[[#This Row],[EUR2]],Tabelle2515[[#This Row],[EUR3]],Tabelle2515[[#This Row],[EUR4]],Tabelle2515[[#This Row],[EUR5]],Tabelle2515[[#This Row],[EUR6]])</f>
        <v>0</v>
      </c>
    </row>
    <row r="84" spans="2:25" s="189" customFormat="1">
      <c r="B84" s="155">
        <v>72</v>
      </c>
      <c r="C84" s="218" t="s">
        <v>405</v>
      </c>
      <c r="D84" s="218" t="s">
        <v>44</v>
      </c>
      <c r="E84" s="263" t="s">
        <v>488</v>
      </c>
      <c r="F84" s="218" t="s">
        <v>45</v>
      </c>
      <c r="G84" s="281" t="s">
        <v>536</v>
      </c>
      <c r="H84" s="264">
        <v>44378</v>
      </c>
      <c r="I84" s="264">
        <v>44561</v>
      </c>
      <c r="J84" s="265" t="s">
        <v>46</v>
      </c>
      <c r="K84" s="220">
        <v>1048.3</v>
      </c>
      <c r="L84" s="269">
        <v>0</v>
      </c>
      <c r="M84" s="278">
        <v>0</v>
      </c>
      <c r="N84" s="269">
        <v>0</v>
      </c>
      <c r="O84" s="278">
        <v>0</v>
      </c>
      <c r="P84" s="269">
        <v>0</v>
      </c>
      <c r="Q84" s="278">
        <v>0</v>
      </c>
      <c r="R84" s="279"/>
      <c r="S84" s="278"/>
      <c r="T84" s="280"/>
      <c r="U84" s="278"/>
      <c r="V84" s="280"/>
      <c r="W84" s="278"/>
      <c r="X84" s="307">
        <f t="shared" si="1"/>
        <v>0</v>
      </c>
      <c r="Y84" s="275">
        <f>SUM(Tabelle2515[[#This Row],[EUR1]],Tabelle2515[[#This Row],[EUR2]],Tabelle2515[[#This Row],[EUR3]],Tabelle2515[[#This Row],[EUR4]],Tabelle2515[[#This Row],[EUR5]],Tabelle2515[[#This Row],[EUR6]])</f>
        <v>0</v>
      </c>
    </row>
    <row r="85" spans="2:25" s="189" customFormat="1">
      <c r="B85" s="155">
        <v>73</v>
      </c>
      <c r="C85" s="218" t="s">
        <v>405</v>
      </c>
      <c r="D85" s="218" t="s">
        <v>44</v>
      </c>
      <c r="E85" s="263" t="s">
        <v>489</v>
      </c>
      <c r="F85" s="218" t="s">
        <v>45</v>
      </c>
      <c r="G85" s="281" t="s">
        <v>536</v>
      </c>
      <c r="H85" s="264">
        <v>44378</v>
      </c>
      <c r="I85" s="264">
        <v>44561</v>
      </c>
      <c r="J85" s="265" t="s">
        <v>46</v>
      </c>
      <c r="K85" s="220">
        <v>113308.33591000001</v>
      </c>
      <c r="L85" s="269">
        <v>0</v>
      </c>
      <c r="M85" s="278">
        <v>0</v>
      </c>
      <c r="N85" s="269">
        <v>0</v>
      </c>
      <c r="O85" s="278">
        <v>0</v>
      </c>
      <c r="P85" s="269">
        <v>0</v>
      </c>
      <c r="Q85" s="278">
        <v>0</v>
      </c>
      <c r="R85" s="279"/>
      <c r="S85" s="278"/>
      <c r="T85" s="280"/>
      <c r="U85" s="278"/>
      <c r="V85" s="280"/>
      <c r="W85" s="278"/>
      <c r="X85" s="307">
        <f t="shared" si="1"/>
        <v>0</v>
      </c>
      <c r="Y85" s="275">
        <f>SUM(Tabelle2515[[#This Row],[EUR1]],Tabelle2515[[#This Row],[EUR2]],Tabelle2515[[#This Row],[EUR3]],Tabelle2515[[#This Row],[EUR4]],Tabelle2515[[#This Row],[EUR5]],Tabelle2515[[#This Row],[EUR6]])</f>
        <v>0</v>
      </c>
    </row>
    <row r="86" spans="2:25" s="189" customFormat="1">
      <c r="B86" s="155">
        <v>74</v>
      </c>
      <c r="C86" s="218" t="s">
        <v>405</v>
      </c>
      <c r="D86" s="218" t="s">
        <v>44</v>
      </c>
      <c r="E86" s="263" t="s">
        <v>490</v>
      </c>
      <c r="F86" s="218" t="s">
        <v>45</v>
      </c>
      <c r="G86" s="281" t="s">
        <v>536</v>
      </c>
      <c r="H86" s="264">
        <v>44378</v>
      </c>
      <c r="I86" s="264">
        <v>44561</v>
      </c>
      <c r="J86" s="265" t="s">
        <v>46</v>
      </c>
      <c r="K86" s="220">
        <v>960</v>
      </c>
      <c r="L86" s="269">
        <v>0</v>
      </c>
      <c r="M86" s="278">
        <v>0</v>
      </c>
      <c r="N86" s="269">
        <v>0</v>
      </c>
      <c r="O86" s="278">
        <v>0</v>
      </c>
      <c r="P86" s="269">
        <v>0</v>
      </c>
      <c r="Q86" s="278">
        <v>0</v>
      </c>
      <c r="R86" s="279"/>
      <c r="S86" s="278"/>
      <c r="T86" s="280"/>
      <c r="U86" s="278"/>
      <c r="V86" s="280"/>
      <c r="W86" s="278"/>
      <c r="X86" s="307">
        <f t="shared" si="1"/>
        <v>0</v>
      </c>
      <c r="Y86" s="275">
        <f>SUM(Tabelle2515[[#This Row],[EUR1]],Tabelle2515[[#This Row],[EUR2]],Tabelle2515[[#This Row],[EUR3]],Tabelle2515[[#This Row],[EUR4]],Tabelle2515[[#This Row],[EUR5]],Tabelle2515[[#This Row],[EUR6]])</f>
        <v>0</v>
      </c>
    </row>
    <row r="87" spans="2:25" s="189" customFormat="1">
      <c r="B87" s="155">
        <v>75</v>
      </c>
      <c r="C87" s="218" t="s">
        <v>405</v>
      </c>
      <c r="D87" s="218" t="s">
        <v>44</v>
      </c>
      <c r="E87" s="263" t="s">
        <v>336</v>
      </c>
      <c r="F87" s="218" t="s">
        <v>45</v>
      </c>
      <c r="G87" s="281" t="s">
        <v>536</v>
      </c>
      <c r="H87" s="264">
        <v>44378</v>
      </c>
      <c r="I87" s="264">
        <v>44561</v>
      </c>
      <c r="J87" s="265" t="s">
        <v>46</v>
      </c>
      <c r="K87" s="220">
        <v>250</v>
      </c>
      <c r="L87" s="269">
        <v>0</v>
      </c>
      <c r="M87" s="278">
        <v>0</v>
      </c>
      <c r="N87" s="269">
        <v>0</v>
      </c>
      <c r="O87" s="278">
        <v>0</v>
      </c>
      <c r="P87" s="269">
        <v>0</v>
      </c>
      <c r="Q87" s="278">
        <v>0</v>
      </c>
      <c r="R87" s="279"/>
      <c r="S87" s="278"/>
      <c r="T87" s="280"/>
      <c r="U87" s="278"/>
      <c r="V87" s="280"/>
      <c r="W87" s="278"/>
      <c r="X87" s="307">
        <f t="shared" si="1"/>
        <v>0</v>
      </c>
      <c r="Y87" s="275">
        <f>SUM(Tabelle2515[[#This Row],[EUR1]],Tabelle2515[[#This Row],[EUR2]],Tabelle2515[[#This Row],[EUR3]],Tabelle2515[[#This Row],[EUR4]],Tabelle2515[[#This Row],[EUR5]],Tabelle2515[[#This Row],[EUR6]])</f>
        <v>0</v>
      </c>
    </row>
    <row r="88" spans="2:25" s="189" customFormat="1">
      <c r="B88" s="155">
        <v>76</v>
      </c>
      <c r="C88" s="218" t="s">
        <v>405</v>
      </c>
      <c r="D88" s="218" t="s">
        <v>245</v>
      </c>
      <c r="E88" s="263" t="s">
        <v>491</v>
      </c>
      <c r="F88" s="218" t="s">
        <v>45</v>
      </c>
      <c r="G88" s="281" t="s">
        <v>536</v>
      </c>
      <c r="H88" s="264">
        <v>44378</v>
      </c>
      <c r="I88" s="264">
        <v>44561</v>
      </c>
      <c r="J88" s="265" t="s">
        <v>46</v>
      </c>
      <c r="K88" s="220">
        <v>17850</v>
      </c>
      <c r="L88" s="269">
        <v>0</v>
      </c>
      <c r="M88" s="278">
        <v>0</v>
      </c>
      <c r="N88" s="269">
        <v>0</v>
      </c>
      <c r="O88" s="278">
        <v>0</v>
      </c>
      <c r="P88" s="269">
        <v>0</v>
      </c>
      <c r="Q88" s="278">
        <v>0</v>
      </c>
      <c r="R88" s="279"/>
      <c r="S88" s="278"/>
      <c r="T88" s="280"/>
      <c r="U88" s="278"/>
      <c r="V88" s="280"/>
      <c r="W88" s="278"/>
      <c r="X88" s="307">
        <f t="shared" si="1"/>
        <v>0</v>
      </c>
      <c r="Y88" s="275">
        <f>SUM(Tabelle2515[[#This Row],[EUR1]],Tabelle2515[[#This Row],[EUR2]],Tabelle2515[[#This Row],[EUR3]],Tabelle2515[[#This Row],[EUR4]],Tabelle2515[[#This Row],[EUR5]],Tabelle2515[[#This Row],[EUR6]])</f>
        <v>0</v>
      </c>
    </row>
    <row r="89" spans="2:25" s="189" customFormat="1">
      <c r="B89" s="155">
        <v>77</v>
      </c>
      <c r="C89" s="218" t="s">
        <v>405</v>
      </c>
      <c r="D89" s="218" t="s">
        <v>245</v>
      </c>
      <c r="E89" s="263" t="s">
        <v>492</v>
      </c>
      <c r="F89" s="218" t="s">
        <v>45</v>
      </c>
      <c r="G89" s="281" t="s">
        <v>536</v>
      </c>
      <c r="H89" s="264">
        <v>44378</v>
      </c>
      <c r="I89" s="264">
        <v>44561</v>
      </c>
      <c r="J89" s="265" t="s">
        <v>46</v>
      </c>
      <c r="K89" s="220">
        <v>249495.4</v>
      </c>
      <c r="L89" s="269">
        <v>0</v>
      </c>
      <c r="M89" s="278">
        <v>0</v>
      </c>
      <c r="N89" s="269">
        <v>0</v>
      </c>
      <c r="O89" s="278">
        <v>0</v>
      </c>
      <c r="P89" s="269">
        <v>0</v>
      </c>
      <c r="Q89" s="278">
        <v>0</v>
      </c>
      <c r="R89" s="279"/>
      <c r="S89" s="278"/>
      <c r="T89" s="280"/>
      <c r="U89" s="278"/>
      <c r="V89" s="280"/>
      <c r="W89" s="278"/>
      <c r="X89" s="307">
        <f t="shared" si="1"/>
        <v>0</v>
      </c>
      <c r="Y89" s="275">
        <f>SUM(Tabelle2515[[#This Row],[EUR1]],Tabelle2515[[#This Row],[EUR2]],Tabelle2515[[#This Row],[EUR3]],Tabelle2515[[#This Row],[EUR4]],Tabelle2515[[#This Row],[EUR5]],Tabelle2515[[#This Row],[EUR6]])</f>
        <v>0</v>
      </c>
    </row>
    <row r="90" spans="2:25" s="189" customFormat="1">
      <c r="B90" s="155">
        <v>78</v>
      </c>
      <c r="C90" s="218" t="s">
        <v>405</v>
      </c>
      <c r="D90" s="218" t="s">
        <v>44</v>
      </c>
      <c r="E90" s="263" t="s">
        <v>493</v>
      </c>
      <c r="F90" s="218" t="s">
        <v>45</v>
      </c>
      <c r="G90" s="281" t="s">
        <v>536</v>
      </c>
      <c r="H90" s="264">
        <v>44378</v>
      </c>
      <c r="I90" s="264">
        <v>44561</v>
      </c>
      <c r="J90" s="265" t="s">
        <v>46</v>
      </c>
      <c r="K90" s="220">
        <v>21955.5952</v>
      </c>
      <c r="L90" s="269"/>
      <c r="M90" s="278"/>
      <c r="N90" s="269"/>
      <c r="O90" s="278"/>
      <c r="P90" s="269"/>
      <c r="Q90" s="278"/>
      <c r="R90" s="279"/>
      <c r="S90" s="278"/>
      <c r="T90" s="280"/>
      <c r="U90" s="278"/>
      <c r="V90" s="280"/>
      <c r="W90" s="278"/>
      <c r="X90" s="307">
        <f t="shared" si="1"/>
        <v>0</v>
      </c>
      <c r="Y90" s="275">
        <f>SUM(Tabelle2515[[#This Row],[EUR1]],Tabelle2515[[#This Row],[EUR2]],Tabelle2515[[#This Row],[EUR3]],Tabelle2515[[#This Row],[EUR4]],Tabelle2515[[#This Row],[EUR5]],Tabelle2515[[#This Row],[EUR6]])</f>
        <v>0</v>
      </c>
    </row>
    <row r="91" spans="2:25" s="189" customFormat="1">
      <c r="B91" s="155">
        <v>79</v>
      </c>
      <c r="C91" s="218" t="s">
        <v>405</v>
      </c>
      <c r="D91" s="218" t="s">
        <v>44</v>
      </c>
      <c r="E91" s="263" t="s">
        <v>494</v>
      </c>
      <c r="F91" s="218" t="s">
        <v>45</v>
      </c>
      <c r="G91" s="281" t="s">
        <v>536</v>
      </c>
      <c r="H91" s="264">
        <v>44378</v>
      </c>
      <c r="I91" s="264">
        <v>44561</v>
      </c>
      <c r="J91" s="265" t="s">
        <v>46</v>
      </c>
      <c r="K91" s="220">
        <v>250</v>
      </c>
      <c r="L91" s="269">
        <v>0</v>
      </c>
      <c r="M91" s="278">
        <v>0</v>
      </c>
      <c r="N91" s="269">
        <v>0</v>
      </c>
      <c r="O91" s="278">
        <v>0</v>
      </c>
      <c r="P91" s="269">
        <v>0</v>
      </c>
      <c r="Q91" s="278">
        <v>0</v>
      </c>
      <c r="R91" s="279"/>
      <c r="S91" s="278"/>
      <c r="T91" s="280"/>
      <c r="U91" s="278"/>
      <c r="V91" s="280"/>
      <c r="W91" s="278"/>
      <c r="X91" s="307">
        <f t="shared" si="1"/>
        <v>0</v>
      </c>
      <c r="Y91" s="275">
        <f>SUM(Tabelle2515[[#This Row],[EUR1]],Tabelle2515[[#This Row],[EUR2]],Tabelle2515[[#This Row],[EUR3]],Tabelle2515[[#This Row],[EUR4]],Tabelle2515[[#This Row],[EUR5]],Tabelle2515[[#This Row],[EUR6]])</f>
        <v>0</v>
      </c>
    </row>
    <row r="92" spans="2:25" s="189" customFormat="1">
      <c r="B92" s="155">
        <v>80</v>
      </c>
      <c r="C92" s="218" t="s">
        <v>405</v>
      </c>
      <c r="D92" s="218" t="s">
        <v>44</v>
      </c>
      <c r="E92" s="263" t="s">
        <v>495</v>
      </c>
      <c r="F92" s="218" t="s">
        <v>45</v>
      </c>
      <c r="G92" s="281" t="s">
        <v>536</v>
      </c>
      <c r="H92" s="264">
        <v>44378</v>
      </c>
      <c r="I92" s="264">
        <v>44561</v>
      </c>
      <c r="J92" s="265" t="s">
        <v>46</v>
      </c>
      <c r="K92" s="220">
        <v>250</v>
      </c>
      <c r="L92" s="269">
        <v>0</v>
      </c>
      <c r="M92" s="278">
        <v>0</v>
      </c>
      <c r="N92" s="269">
        <v>0</v>
      </c>
      <c r="O92" s="278">
        <v>0</v>
      </c>
      <c r="P92" s="269">
        <v>0</v>
      </c>
      <c r="Q92" s="278">
        <v>0</v>
      </c>
      <c r="R92" s="279"/>
      <c r="S92" s="278"/>
      <c r="T92" s="280"/>
      <c r="U92" s="278"/>
      <c r="V92" s="280"/>
      <c r="W92" s="278"/>
      <c r="X92" s="307">
        <f t="shared" si="1"/>
        <v>0</v>
      </c>
      <c r="Y92" s="275">
        <f>SUM(Tabelle2515[[#This Row],[EUR1]],Tabelle2515[[#This Row],[EUR2]],Tabelle2515[[#This Row],[EUR3]],Tabelle2515[[#This Row],[EUR4]],Tabelle2515[[#This Row],[EUR5]],Tabelle2515[[#This Row],[EUR6]])</f>
        <v>0</v>
      </c>
    </row>
    <row r="93" spans="2:25" s="189" customFormat="1">
      <c r="B93" s="155">
        <v>81</v>
      </c>
      <c r="C93" s="218" t="s">
        <v>405</v>
      </c>
      <c r="D93" s="218" t="s">
        <v>44</v>
      </c>
      <c r="E93" s="263" t="s">
        <v>474</v>
      </c>
      <c r="F93" s="218" t="s">
        <v>45</v>
      </c>
      <c r="G93" s="281" t="s">
        <v>536</v>
      </c>
      <c r="H93" s="264">
        <v>44378</v>
      </c>
      <c r="I93" s="264">
        <v>44561</v>
      </c>
      <c r="J93" s="265" t="s">
        <v>46</v>
      </c>
      <c r="K93" s="220">
        <v>2030</v>
      </c>
      <c r="L93" s="269">
        <v>0</v>
      </c>
      <c r="M93" s="278">
        <v>0</v>
      </c>
      <c r="N93" s="269">
        <v>5.74</v>
      </c>
      <c r="O93" s="278">
        <v>11652.2</v>
      </c>
      <c r="P93" s="269">
        <v>0</v>
      </c>
      <c r="Q93" s="278">
        <v>0</v>
      </c>
      <c r="R93" s="279"/>
      <c r="S93" s="278"/>
      <c r="T93" s="280"/>
      <c r="U93" s="278"/>
      <c r="V93" s="280"/>
      <c r="W93" s="278"/>
      <c r="X93" s="307">
        <f t="shared" si="1"/>
        <v>5.74</v>
      </c>
      <c r="Y93" s="275">
        <f>SUM(Tabelle2515[[#This Row],[EUR1]],Tabelle2515[[#This Row],[EUR2]],Tabelle2515[[#This Row],[EUR3]],Tabelle2515[[#This Row],[EUR4]],Tabelle2515[[#This Row],[EUR5]],Tabelle2515[[#This Row],[EUR6]])</f>
        <v>11652.2</v>
      </c>
    </row>
    <row r="94" spans="2:25" s="189" customFormat="1">
      <c r="B94" s="155">
        <v>82</v>
      </c>
      <c r="C94" s="218" t="s">
        <v>405</v>
      </c>
      <c r="D94" s="218" t="s">
        <v>44</v>
      </c>
      <c r="E94" s="263" t="s">
        <v>456</v>
      </c>
      <c r="F94" s="218" t="s">
        <v>45</v>
      </c>
      <c r="G94" s="281" t="s">
        <v>536</v>
      </c>
      <c r="H94" s="264">
        <v>44378</v>
      </c>
      <c r="I94" s="264">
        <v>44561</v>
      </c>
      <c r="J94" s="265" t="s">
        <v>46</v>
      </c>
      <c r="K94" s="220">
        <v>2030</v>
      </c>
      <c r="L94" s="269">
        <v>1</v>
      </c>
      <c r="M94" s="278">
        <v>2030</v>
      </c>
      <c r="N94" s="269">
        <v>0</v>
      </c>
      <c r="O94" s="278">
        <v>0</v>
      </c>
      <c r="P94" s="269">
        <v>0</v>
      </c>
      <c r="Q94" s="278">
        <v>0</v>
      </c>
      <c r="R94" s="279"/>
      <c r="S94" s="278"/>
      <c r="T94" s="280"/>
      <c r="U94" s="278"/>
      <c r="V94" s="280"/>
      <c r="W94" s="278"/>
      <c r="X94" s="307">
        <f t="shared" si="1"/>
        <v>1</v>
      </c>
      <c r="Y94" s="275">
        <f>SUM(Tabelle2515[[#This Row],[EUR1]],Tabelle2515[[#This Row],[EUR2]],Tabelle2515[[#This Row],[EUR3]],Tabelle2515[[#This Row],[EUR4]],Tabelle2515[[#This Row],[EUR5]],Tabelle2515[[#This Row],[EUR6]])</f>
        <v>2030</v>
      </c>
    </row>
    <row r="95" spans="2:25" s="189" customFormat="1">
      <c r="B95" s="155">
        <v>83</v>
      </c>
      <c r="C95" s="218" t="s">
        <v>405</v>
      </c>
      <c r="D95" s="218" t="s">
        <v>44</v>
      </c>
      <c r="E95" s="263" t="s">
        <v>457</v>
      </c>
      <c r="F95" s="218" t="s">
        <v>45</v>
      </c>
      <c r="G95" s="281" t="s">
        <v>536</v>
      </c>
      <c r="H95" s="264">
        <v>44378</v>
      </c>
      <c r="I95" s="264">
        <v>44561</v>
      </c>
      <c r="J95" s="265" t="s">
        <v>46</v>
      </c>
      <c r="K95" s="220">
        <v>2030</v>
      </c>
      <c r="L95" s="269">
        <v>1</v>
      </c>
      <c r="M95" s="278">
        <v>2030</v>
      </c>
      <c r="N95" s="269">
        <v>0</v>
      </c>
      <c r="O95" s="278">
        <v>0</v>
      </c>
      <c r="P95" s="269">
        <v>0</v>
      </c>
      <c r="Q95" s="278">
        <v>0</v>
      </c>
      <c r="R95" s="279"/>
      <c r="S95" s="278"/>
      <c r="T95" s="280"/>
      <c r="U95" s="278"/>
      <c r="V95" s="280"/>
      <c r="W95" s="278"/>
      <c r="X95" s="307">
        <f t="shared" si="1"/>
        <v>1</v>
      </c>
      <c r="Y95" s="275">
        <f>SUM(Tabelle2515[[#This Row],[EUR1]],Tabelle2515[[#This Row],[EUR2]],Tabelle2515[[#This Row],[EUR3]],Tabelle2515[[#This Row],[EUR4]],Tabelle2515[[#This Row],[EUR5]],Tabelle2515[[#This Row],[EUR6]])</f>
        <v>2030</v>
      </c>
    </row>
    <row r="96" spans="2:25" s="189" customFormat="1">
      <c r="B96" s="155">
        <v>84</v>
      </c>
      <c r="C96" s="218" t="s">
        <v>405</v>
      </c>
      <c r="D96" s="218" t="s">
        <v>44</v>
      </c>
      <c r="E96" s="263" t="s">
        <v>261</v>
      </c>
      <c r="F96" s="218" t="s">
        <v>45</v>
      </c>
      <c r="G96" s="281" t="s">
        <v>536</v>
      </c>
      <c r="H96" s="264">
        <v>44378</v>
      </c>
      <c r="I96" s="264">
        <v>44561</v>
      </c>
      <c r="J96" s="265" t="s">
        <v>46</v>
      </c>
      <c r="K96" s="220">
        <v>1570</v>
      </c>
      <c r="L96" s="269">
        <v>7</v>
      </c>
      <c r="M96" s="278">
        <v>10990</v>
      </c>
      <c r="N96" s="269">
        <v>8</v>
      </c>
      <c r="O96" s="278">
        <v>12560</v>
      </c>
      <c r="P96" s="269">
        <v>0</v>
      </c>
      <c r="Q96" s="278">
        <v>0</v>
      </c>
      <c r="R96" s="279"/>
      <c r="S96" s="278"/>
      <c r="T96" s="280"/>
      <c r="U96" s="278"/>
      <c r="V96" s="280"/>
      <c r="W96" s="278"/>
      <c r="X96" s="307">
        <f t="shared" si="1"/>
        <v>15</v>
      </c>
      <c r="Y96" s="275">
        <f>SUM(Tabelle2515[[#This Row],[EUR1]],Tabelle2515[[#This Row],[EUR2]],Tabelle2515[[#This Row],[EUR3]],Tabelle2515[[#This Row],[EUR4]],Tabelle2515[[#This Row],[EUR5]],Tabelle2515[[#This Row],[EUR6]])</f>
        <v>23550</v>
      </c>
    </row>
    <row r="97" spans="2:25" s="189" customFormat="1">
      <c r="B97" s="155">
        <v>85</v>
      </c>
      <c r="C97" s="218" t="s">
        <v>382</v>
      </c>
      <c r="D97" s="218" t="s">
        <v>44</v>
      </c>
      <c r="E97" s="263" t="s">
        <v>496</v>
      </c>
      <c r="F97" s="218" t="s">
        <v>45</v>
      </c>
      <c r="G97" s="281" t="s">
        <v>528</v>
      </c>
      <c r="H97" s="264">
        <v>44378</v>
      </c>
      <c r="I97" s="264">
        <v>44561</v>
      </c>
      <c r="J97" s="265" t="s">
        <v>46</v>
      </c>
      <c r="K97" s="220">
        <v>1185.1031500000001</v>
      </c>
      <c r="L97" s="269">
        <v>0</v>
      </c>
      <c r="M97" s="278">
        <v>0</v>
      </c>
      <c r="N97" s="269">
        <v>0</v>
      </c>
      <c r="O97" s="278">
        <v>0</v>
      </c>
      <c r="P97" s="269">
        <v>0</v>
      </c>
      <c r="Q97" s="278">
        <v>0</v>
      </c>
      <c r="R97" s="279"/>
      <c r="S97" s="278"/>
      <c r="T97" s="280"/>
      <c r="U97" s="278"/>
      <c r="V97" s="280"/>
      <c r="W97" s="278"/>
      <c r="X97" s="307">
        <f t="shared" si="1"/>
        <v>0</v>
      </c>
      <c r="Y97" s="275">
        <f>SUM(Tabelle2515[[#This Row],[EUR1]],Tabelle2515[[#This Row],[EUR2]],Tabelle2515[[#This Row],[EUR3]],Tabelle2515[[#This Row],[EUR4]],Tabelle2515[[#This Row],[EUR5]],Tabelle2515[[#This Row],[EUR6]])</f>
        <v>0</v>
      </c>
    </row>
    <row r="98" spans="2:25" s="189" customFormat="1">
      <c r="B98" s="155">
        <v>86</v>
      </c>
      <c r="C98" s="218" t="s">
        <v>382</v>
      </c>
      <c r="D98" s="218" t="s">
        <v>44</v>
      </c>
      <c r="E98" s="263" t="s">
        <v>497</v>
      </c>
      <c r="F98" s="218" t="s">
        <v>45</v>
      </c>
      <c r="G98" s="281" t="s">
        <v>528</v>
      </c>
      <c r="H98" s="264">
        <v>44378</v>
      </c>
      <c r="I98" s="264">
        <v>44561</v>
      </c>
      <c r="J98" s="265" t="s">
        <v>46</v>
      </c>
      <c r="K98" s="220">
        <v>1415.2050000000002</v>
      </c>
      <c r="L98" s="269">
        <v>0</v>
      </c>
      <c r="M98" s="278">
        <v>0</v>
      </c>
      <c r="N98" s="269">
        <v>0</v>
      </c>
      <c r="O98" s="278">
        <v>0</v>
      </c>
      <c r="P98" s="269">
        <v>0</v>
      </c>
      <c r="Q98" s="278">
        <v>0</v>
      </c>
      <c r="R98" s="279"/>
      <c r="S98" s="278"/>
      <c r="T98" s="280"/>
      <c r="U98" s="278"/>
      <c r="V98" s="280"/>
      <c r="W98" s="278"/>
      <c r="X98" s="307">
        <f t="shared" si="1"/>
        <v>0</v>
      </c>
      <c r="Y98" s="275">
        <f>SUM(Tabelle2515[[#This Row],[EUR1]],Tabelle2515[[#This Row],[EUR2]],Tabelle2515[[#This Row],[EUR3]],Tabelle2515[[#This Row],[EUR4]],Tabelle2515[[#This Row],[EUR5]],Tabelle2515[[#This Row],[EUR6]])</f>
        <v>0</v>
      </c>
    </row>
    <row r="99" spans="2:25" s="189" customFormat="1">
      <c r="B99" s="155">
        <v>87</v>
      </c>
      <c r="C99" s="218" t="s">
        <v>382</v>
      </c>
      <c r="D99" s="218" t="s">
        <v>44</v>
      </c>
      <c r="E99" s="263" t="s">
        <v>51</v>
      </c>
      <c r="F99" s="218" t="s">
        <v>45</v>
      </c>
      <c r="G99" s="281" t="s">
        <v>528</v>
      </c>
      <c r="H99" s="264">
        <v>44378</v>
      </c>
      <c r="I99" s="264">
        <v>44561</v>
      </c>
      <c r="J99" s="265" t="s">
        <v>46</v>
      </c>
      <c r="K99" s="220">
        <v>1048.3</v>
      </c>
      <c r="L99" s="269">
        <v>0</v>
      </c>
      <c r="M99" s="278">
        <v>0</v>
      </c>
      <c r="N99" s="269">
        <v>0</v>
      </c>
      <c r="O99" s="278">
        <v>0</v>
      </c>
      <c r="P99" s="269">
        <v>0</v>
      </c>
      <c r="Q99" s="278">
        <v>0</v>
      </c>
      <c r="R99" s="279"/>
      <c r="S99" s="278"/>
      <c r="T99" s="280"/>
      <c r="U99" s="278"/>
      <c r="V99" s="280"/>
      <c r="W99" s="278"/>
      <c r="X99" s="307">
        <f t="shared" si="1"/>
        <v>0</v>
      </c>
      <c r="Y99" s="275">
        <f>SUM(Tabelle2515[[#This Row],[EUR1]],Tabelle2515[[#This Row],[EUR2]],Tabelle2515[[#This Row],[EUR3]],Tabelle2515[[#This Row],[EUR4]],Tabelle2515[[#This Row],[EUR5]],Tabelle2515[[#This Row],[EUR6]])</f>
        <v>0</v>
      </c>
    </row>
    <row r="100" spans="2:25" s="189" customFormat="1">
      <c r="B100" s="155">
        <v>88</v>
      </c>
      <c r="C100" s="218" t="s">
        <v>382</v>
      </c>
      <c r="D100" s="218" t="s">
        <v>44</v>
      </c>
      <c r="E100" s="263" t="s">
        <v>498</v>
      </c>
      <c r="F100" s="218" t="s">
        <v>45</v>
      </c>
      <c r="G100" s="281" t="s">
        <v>528</v>
      </c>
      <c r="H100" s="264">
        <v>44378</v>
      </c>
      <c r="I100" s="264">
        <v>44561</v>
      </c>
      <c r="J100" s="265" t="s">
        <v>46</v>
      </c>
      <c r="K100" s="220">
        <v>1153.1300000000001</v>
      </c>
      <c r="L100" s="269">
        <v>0</v>
      </c>
      <c r="M100" s="278">
        <v>0</v>
      </c>
      <c r="N100" s="269">
        <v>0</v>
      </c>
      <c r="O100" s="278">
        <v>0</v>
      </c>
      <c r="P100" s="269">
        <v>0</v>
      </c>
      <c r="Q100" s="278">
        <v>0</v>
      </c>
      <c r="R100" s="279"/>
      <c r="S100" s="278"/>
      <c r="T100" s="280"/>
      <c r="U100" s="278"/>
      <c r="V100" s="280"/>
      <c r="W100" s="278"/>
      <c r="X100" s="307">
        <f t="shared" si="1"/>
        <v>0</v>
      </c>
      <c r="Y100" s="275">
        <f>SUM(Tabelle2515[[#This Row],[EUR1]],Tabelle2515[[#This Row],[EUR2]],Tabelle2515[[#This Row],[EUR3]],Tabelle2515[[#This Row],[EUR4]],Tabelle2515[[#This Row],[EUR5]],Tabelle2515[[#This Row],[EUR6]])</f>
        <v>0</v>
      </c>
    </row>
    <row r="101" spans="2:25" s="189" customFormat="1">
      <c r="B101" s="155">
        <v>89</v>
      </c>
      <c r="C101" s="218" t="s">
        <v>382</v>
      </c>
      <c r="D101" s="218" t="s">
        <v>44</v>
      </c>
      <c r="E101" s="263" t="s">
        <v>499</v>
      </c>
      <c r="F101" s="218" t="s">
        <v>45</v>
      </c>
      <c r="G101" s="281" t="s">
        <v>528</v>
      </c>
      <c r="H101" s="264">
        <v>44378</v>
      </c>
      <c r="I101" s="264">
        <v>44561</v>
      </c>
      <c r="J101" s="265" t="s">
        <v>46</v>
      </c>
      <c r="K101" s="220">
        <v>1153.1300000000001</v>
      </c>
      <c r="L101" s="269">
        <v>0</v>
      </c>
      <c r="M101" s="278">
        <v>0</v>
      </c>
      <c r="N101" s="269">
        <v>0</v>
      </c>
      <c r="O101" s="278">
        <v>0</v>
      </c>
      <c r="P101" s="269">
        <v>0</v>
      </c>
      <c r="Q101" s="278">
        <v>0</v>
      </c>
      <c r="R101" s="279"/>
      <c r="S101" s="278"/>
      <c r="T101" s="280"/>
      <c r="U101" s="278"/>
      <c r="V101" s="280"/>
      <c r="W101" s="278"/>
      <c r="X101" s="307">
        <f t="shared" si="1"/>
        <v>0</v>
      </c>
      <c r="Y101" s="275">
        <f>SUM(Tabelle2515[[#This Row],[EUR1]],Tabelle2515[[#This Row],[EUR2]],Tabelle2515[[#This Row],[EUR3]],Tabelle2515[[#This Row],[EUR4]],Tabelle2515[[#This Row],[EUR5]],Tabelle2515[[#This Row],[EUR6]])</f>
        <v>0</v>
      </c>
    </row>
    <row r="102" spans="2:25" s="189" customFormat="1">
      <c r="B102" s="155">
        <v>90</v>
      </c>
      <c r="C102" s="218" t="s">
        <v>382</v>
      </c>
      <c r="D102" s="218" t="s">
        <v>44</v>
      </c>
      <c r="E102" s="263" t="s">
        <v>500</v>
      </c>
      <c r="F102" s="218" t="s">
        <v>45</v>
      </c>
      <c r="G102" s="281" t="s">
        <v>528</v>
      </c>
      <c r="H102" s="264">
        <v>44378</v>
      </c>
      <c r="I102" s="264">
        <v>44561</v>
      </c>
      <c r="J102" s="265" t="s">
        <v>46</v>
      </c>
      <c r="K102" s="220">
        <v>1153.1300000000001</v>
      </c>
      <c r="L102" s="269">
        <v>0</v>
      </c>
      <c r="M102" s="278">
        <v>0</v>
      </c>
      <c r="N102" s="269">
        <v>0</v>
      </c>
      <c r="O102" s="278">
        <v>0</v>
      </c>
      <c r="P102" s="269">
        <v>0</v>
      </c>
      <c r="Q102" s="278">
        <v>0</v>
      </c>
      <c r="R102" s="279"/>
      <c r="S102" s="278"/>
      <c r="T102" s="280"/>
      <c r="U102" s="278"/>
      <c r="V102" s="280"/>
      <c r="W102" s="278"/>
      <c r="X102" s="307">
        <f t="shared" si="1"/>
        <v>0</v>
      </c>
      <c r="Y102" s="275">
        <f>SUM(Tabelle2515[[#This Row],[EUR1]],Tabelle2515[[#This Row],[EUR2]],Tabelle2515[[#This Row],[EUR3]],Tabelle2515[[#This Row],[EUR4]],Tabelle2515[[#This Row],[EUR5]],Tabelle2515[[#This Row],[EUR6]])</f>
        <v>0</v>
      </c>
    </row>
    <row r="103" spans="2:25" s="189" customFormat="1">
      <c r="B103" s="155">
        <v>91</v>
      </c>
      <c r="C103" s="218" t="s">
        <v>382</v>
      </c>
      <c r="D103" s="218" t="s">
        <v>44</v>
      </c>
      <c r="E103" s="263" t="s">
        <v>501</v>
      </c>
      <c r="F103" s="218" t="s">
        <v>45</v>
      </c>
      <c r="G103" s="281" t="s">
        <v>528</v>
      </c>
      <c r="H103" s="264">
        <v>44378</v>
      </c>
      <c r="I103" s="264">
        <v>44561</v>
      </c>
      <c r="J103" s="265" t="s">
        <v>46</v>
      </c>
      <c r="K103" s="220">
        <v>838.6400000000001</v>
      </c>
      <c r="L103" s="269">
        <v>0</v>
      </c>
      <c r="M103" s="278">
        <v>0</v>
      </c>
      <c r="N103" s="269">
        <v>0</v>
      </c>
      <c r="O103" s="278">
        <v>0</v>
      </c>
      <c r="P103" s="269">
        <v>0</v>
      </c>
      <c r="Q103" s="278">
        <v>0</v>
      </c>
      <c r="R103" s="279"/>
      <c r="S103" s="278"/>
      <c r="T103" s="280"/>
      <c r="U103" s="278"/>
      <c r="V103" s="280"/>
      <c r="W103" s="278"/>
      <c r="X103" s="307">
        <f t="shared" si="1"/>
        <v>0</v>
      </c>
      <c r="Y103" s="275">
        <f>SUM(Tabelle2515[[#This Row],[EUR1]],Tabelle2515[[#This Row],[EUR2]],Tabelle2515[[#This Row],[EUR3]],Tabelle2515[[#This Row],[EUR4]],Tabelle2515[[#This Row],[EUR5]],Tabelle2515[[#This Row],[EUR6]])</f>
        <v>0</v>
      </c>
    </row>
    <row r="104" spans="2:25" s="189" customFormat="1">
      <c r="B104" s="155">
        <v>92</v>
      </c>
      <c r="C104" s="218" t="s">
        <v>382</v>
      </c>
      <c r="D104" s="218" t="s">
        <v>44</v>
      </c>
      <c r="E104" s="263" t="s">
        <v>502</v>
      </c>
      <c r="F104" s="218" t="s">
        <v>45</v>
      </c>
      <c r="G104" s="281" t="s">
        <v>528</v>
      </c>
      <c r="H104" s="264">
        <v>44378</v>
      </c>
      <c r="I104" s="264">
        <v>44561</v>
      </c>
      <c r="J104" s="265" t="s">
        <v>46</v>
      </c>
      <c r="K104" s="220">
        <v>1048.3</v>
      </c>
      <c r="L104" s="269">
        <v>0</v>
      </c>
      <c r="M104" s="278">
        <v>0</v>
      </c>
      <c r="N104" s="269">
        <v>0</v>
      </c>
      <c r="O104" s="278">
        <v>0</v>
      </c>
      <c r="P104" s="269">
        <v>0</v>
      </c>
      <c r="Q104" s="278">
        <v>0</v>
      </c>
      <c r="R104" s="279"/>
      <c r="S104" s="278"/>
      <c r="T104" s="280"/>
      <c r="U104" s="278"/>
      <c r="V104" s="280"/>
      <c r="W104" s="278"/>
      <c r="X104" s="307">
        <f t="shared" si="1"/>
        <v>0</v>
      </c>
      <c r="Y104" s="275">
        <f>SUM(Tabelle2515[[#This Row],[EUR1]],Tabelle2515[[#This Row],[EUR2]],Tabelle2515[[#This Row],[EUR3]],Tabelle2515[[#This Row],[EUR4]],Tabelle2515[[#This Row],[EUR5]],Tabelle2515[[#This Row],[EUR6]])</f>
        <v>0</v>
      </c>
    </row>
    <row r="105" spans="2:25" s="189" customFormat="1">
      <c r="B105" s="155">
        <v>93</v>
      </c>
      <c r="C105" s="218" t="s">
        <v>382</v>
      </c>
      <c r="D105" s="218" t="s">
        <v>44</v>
      </c>
      <c r="E105" s="263" t="s">
        <v>503</v>
      </c>
      <c r="F105" s="218" t="s">
        <v>45</v>
      </c>
      <c r="G105" s="281" t="s">
        <v>528</v>
      </c>
      <c r="H105" s="264">
        <v>44378</v>
      </c>
      <c r="I105" s="264">
        <v>44561</v>
      </c>
      <c r="J105" s="265" t="s">
        <v>46</v>
      </c>
      <c r="K105" s="220">
        <v>1048.3</v>
      </c>
      <c r="L105" s="269">
        <v>0</v>
      </c>
      <c r="M105" s="278">
        <v>0</v>
      </c>
      <c r="N105" s="269">
        <v>0</v>
      </c>
      <c r="O105" s="278">
        <v>0</v>
      </c>
      <c r="P105" s="269">
        <v>0</v>
      </c>
      <c r="Q105" s="278">
        <v>0</v>
      </c>
      <c r="R105" s="279"/>
      <c r="S105" s="278"/>
      <c r="T105" s="280"/>
      <c r="U105" s="278"/>
      <c r="V105" s="280"/>
      <c r="W105" s="278"/>
      <c r="X105" s="307">
        <f t="shared" si="1"/>
        <v>0</v>
      </c>
      <c r="Y105" s="275">
        <f>SUM(Tabelle2515[[#This Row],[EUR1]],Tabelle2515[[#This Row],[EUR2]],Tabelle2515[[#This Row],[EUR3]],Tabelle2515[[#This Row],[EUR4]],Tabelle2515[[#This Row],[EUR5]],Tabelle2515[[#This Row],[EUR6]])</f>
        <v>0</v>
      </c>
    </row>
    <row r="106" spans="2:25" s="189" customFormat="1">
      <c r="B106" s="155">
        <v>94</v>
      </c>
      <c r="C106" s="218" t="s">
        <v>382</v>
      </c>
      <c r="D106" s="218" t="s">
        <v>44</v>
      </c>
      <c r="E106" s="263" t="s">
        <v>504</v>
      </c>
      <c r="F106" s="218" t="s">
        <v>45</v>
      </c>
      <c r="G106" s="281" t="s">
        <v>528</v>
      </c>
      <c r="H106" s="264">
        <v>44378</v>
      </c>
      <c r="I106" s="264">
        <v>44561</v>
      </c>
      <c r="J106" s="265" t="s">
        <v>46</v>
      </c>
      <c r="K106" s="220">
        <v>41932</v>
      </c>
      <c r="L106" s="269">
        <v>0</v>
      </c>
      <c r="M106" s="278">
        <v>0</v>
      </c>
      <c r="N106" s="269">
        <v>0</v>
      </c>
      <c r="O106" s="278">
        <v>0</v>
      </c>
      <c r="P106" s="269">
        <v>0</v>
      </c>
      <c r="Q106" s="278">
        <v>0</v>
      </c>
      <c r="R106" s="279"/>
      <c r="S106" s="278"/>
      <c r="T106" s="280"/>
      <c r="U106" s="278"/>
      <c r="V106" s="280"/>
      <c r="W106" s="278"/>
      <c r="X106" s="307">
        <f t="shared" si="1"/>
        <v>0</v>
      </c>
      <c r="Y106" s="275">
        <f>SUM(Tabelle2515[[#This Row],[EUR1]],Tabelle2515[[#This Row],[EUR2]],Tabelle2515[[#This Row],[EUR3]],Tabelle2515[[#This Row],[EUR4]],Tabelle2515[[#This Row],[EUR5]],Tabelle2515[[#This Row],[EUR6]])</f>
        <v>0</v>
      </c>
    </row>
    <row r="107" spans="2:25" s="189" customFormat="1">
      <c r="B107" s="155">
        <v>95</v>
      </c>
      <c r="C107" s="218" t="s">
        <v>382</v>
      </c>
      <c r="D107" s="218" t="s">
        <v>44</v>
      </c>
      <c r="E107" s="263" t="s">
        <v>505</v>
      </c>
      <c r="F107" s="218" t="s">
        <v>45</v>
      </c>
      <c r="G107" s="281" t="s">
        <v>528</v>
      </c>
      <c r="H107" s="264">
        <v>44378</v>
      </c>
      <c r="I107" s="264">
        <v>44561</v>
      </c>
      <c r="J107" s="265" t="s">
        <v>46</v>
      </c>
      <c r="K107" s="220">
        <v>41932</v>
      </c>
      <c r="L107" s="269">
        <v>0</v>
      </c>
      <c r="M107" s="278">
        <v>0</v>
      </c>
      <c r="N107" s="269">
        <v>0</v>
      </c>
      <c r="O107" s="278">
        <v>0</v>
      </c>
      <c r="P107" s="269">
        <v>0</v>
      </c>
      <c r="Q107" s="278">
        <v>0</v>
      </c>
      <c r="R107" s="279"/>
      <c r="S107" s="278"/>
      <c r="T107" s="280"/>
      <c r="U107" s="278"/>
      <c r="V107" s="280"/>
      <c r="W107" s="278"/>
      <c r="X107" s="307">
        <f t="shared" si="1"/>
        <v>0</v>
      </c>
      <c r="Y107" s="275">
        <f>SUM(Tabelle2515[[#This Row],[EUR1]],Tabelle2515[[#This Row],[EUR2]],Tabelle2515[[#This Row],[EUR3]],Tabelle2515[[#This Row],[EUR4]],Tabelle2515[[#This Row],[EUR5]],Tabelle2515[[#This Row],[EUR6]])</f>
        <v>0</v>
      </c>
    </row>
    <row r="108" spans="2:25" s="189" customFormat="1">
      <c r="B108" s="155">
        <v>96</v>
      </c>
      <c r="C108" s="218" t="s">
        <v>382</v>
      </c>
      <c r="D108" s="218" t="s">
        <v>44</v>
      </c>
      <c r="E108" s="263" t="s">
        <v>506</v>
      </c>
      <c r="F108" s="218" t="s">
        <v>45</v>
      </c>
      <c r="G108" s="281" t="s">
        <v>528</v>
      </c>
      <c r="H108" s="264">
        <v>44378</v>
      </c>
      <c r="I108" s="264">
        <v>44561</v>
      </c>
      <c r="J108" s="265" t="s">
        <v>46</v>
      </c>
      <c r="K108" s="220">
        <v>365</v>
      </c>
      <c r="L108" s="269">
        <v>0</v>
      </c>
      <c r="M108" s="278">
        <v>0</v>
      </c>
      <c r="N108" s="269">
        <v>0</v>
      </c>
      <c r="O108" s="278">
        <v>0</v>
      </c>
      <c r="P108" s="269">
        <v>0</v>
      </c>
      <c r="Q108" s="278">
        <v>0</v>
      </c>
      <c r="R108" s="279"/>
      <c r="S108" s="278"/>
      <c r="T108" s="280"/>
      <c r="U108" s="278"/>
      <c r="V108" s="280"/>
      <c r="W108" s="278"/>
      <c r="X108" s="307">
        <f t="shared" si="1"/>
        <v>0</v>
      </c>
      <c r="Y108" s="275">
        <f>SUM(Tabelle2515[[#This Row],[EUR1]],Tabelle2515[[#This Row],[EUR2]],Tabelle2515[[#This Row],[EUR3]],Tabelle2515[[#This Row],[EUR4]],Tabelle2515[[#This Row],[EUR5]],Tabelle2515[[#This Row],[EUR6]])</f>
        <v>0</v>
      </c>
    </row>
    <row r="109" spans="2:25" s="189" customFormat="1">
      <c r="B109" s="155">
        <v>97</v>
      </c>
      <c r="C109" s="218" t="s">
        <v>382</v>
      </c>
      <c r="D109" s="218" t="s">
        <v>44</v>
      </c>
      <c r="E109" s="263" t="s">
        <v>507</v>
      </c>
      <c r="F109" s="218" t="s">
        <v>45</v>
      </c>
      <c r="G109" s="281" t="s">
        <v>528</v>
      </c>
      <c r="H109" s="264">
        <v>44378</v>
      </c>
      <c r="I109" s="264">
        <v>44561</v>
      </c>
      <c r="J109" s="265" t="s">
        <v>46</v>
      </c>
      <c r="K109" s="220">
        <v>365</v>
      </c>
      <c r="L109" s="269">
        <v>0</v>
      </c>
      <c r="M109" s="278">
        <v>0</v>
      </c>
      <c r="N109" s="269">
        <v>0</v>
      </c>
      <c r="O109" s="278">
        <v>0</v>
      </c>
      <c r="P109" s="269">
        <v>0</v>
      </c>
      <c r="Q109" s="278">
        <v>0</v>
      </c>
      <c r="R109" s="279"/>
      <c r="S109" s="278"/>
      <c r="T109" s="280"/>
      <c r="U109" s="278"/>
      <c r="V109" s="280"/>
      <c r="W109" s="278"/>
      <c r="X109" s="307">
        <f t="shared" si="1"/>
        <v>0</v>
      </c>
      <c r="Y109" s="275">
        <f>SUM(Tabelle2515[[#This Row],[EUR1]],Tabelle2515[[#This Row],[EUR2]],Tabelle2515[[#This Row],[EUR3]],Tabelle2515[[#This Row],[EUR4]],Tabelle2515[[#This Row],[EUR5]],Tabelle2515[[#This Row],[EUR6]])</f>
        <v>0</v>
      </c>
    </row>
    <row r="110" spans="2:25" s="189" customFormat="1">
      <c r="B110" s="155">
        <v>98</v>
      </c>
      <c r="C110" s="218" t="s">
        <v>382</v>
      </c>
      <c r="D110" s="218" t="s">
        <v>44</v>
      </c>
      <c r="E110" s="263" t="s">
        <v>508</v>
      </c>
      <c r="F110" s="218" t="s">
        <v>45</v>
      </c>
      <c r="G110" s="281" t="s">
        <v>528</v>
      </c>
      <c r="H110" s="264">
        <v>44378</v>
      </c>
      <c r="I110" s="264">
        <v>44561</v>
      </c>
      <c r="J110" s="265" t="s">
        <v>46</v>
      </c>
      <c r="K110" s="220">
        <v>365</v>
      </c>
      <c r="L110" s="269">
        <v>0</v>
      </c>
      <c r="M110" s="278">
        <v>0</v>
      </c>
      <c r="N110" s="269">
        <v>0</v>
      </c>
      <c r="O110" s="278">
        <v>0</v>
      </c>
      <c r="P110" s="269">
        <v>0</v>
      </c>
      <c r="Q110" s="278">
        <v>0</v>
      </c>
      <c r="R110" s="279"/>
      <c r="S110" s="278"/>
      <c r="T110" s="280"/>
      <c r="U110" s="278"/>
      <c r="V110" s="280"/>
      <c r="W110" s="278"/>
      <c r="X110" s="307">
        <f t="shared" si="1"/>
        <v>0</v>
      </c>
      <c r="Y110" s="275">
        <f>SUM(Tabelle2515[[#This Row],[EUR1]],Tabelle2515[[#This Row],[EUR2]],Tabelle2515[[#This Row],[EUR3]],Tabelle2515[[#This Row],[EUR4]],Tabelle2515[[#This Row],[EUR5]],Tabelle2515[[#This Row],[EUR6]])</f>
        <v>0</v>
      </c>
    </row>
    <row r="111" spans="2:25" s="189" customFormat="1">
      <c r="B111" s="155">
        <v>99</v>
      </c>
      <c r="C111" s="218" t="s">
        <v>382</v>
      </c>
      <c r="D111" s="218" t="s">
        <v>44</v>
      </c>
      <c r="E111" s="263" t="s">
        <v>509</v>
      </c>
      <c r="F111" s="218" t="s">
        <v>45</v>
      </c>
      <c r="G111" s="281" t="s">
        <v>528</v>
      </c>
      <c r="H111" s="264">
        <v>44378</v>
      </c>
      <c r="I111" s="264">
        <v>44561</v>
      </c>
      <c r="J111" s="265" t="s">
        <v>46</v>
      </c>
      <c r="K111" s="220">
        <v>250</v>
      </c>
      <c r="L111" s="269">
        <v>0</v>
      </c>
      <c r="M111" s="278">
        <v>0</v>
      </c>
      <c r="N111" s="269">
        <v>0</v>
      </c>
      <c r="O111" s="278">
        <v>0</v>
      </c>
      <c r="P111" s="269">
        <v>0</v>
      </c>
      <c r="Q111" s="278">
        <v>0</v>
      </c>
      <c r="R111" s="279"/>
      <c r="S111" s="278"/>
      <c r="T111" s="280"/>
      <c r="U111" s="278"/>
      <c r="V111" s="280"/>
      <c r="W111" s="278"/>
      <c r="X111" s="307">
        <f t="shared" si="1"/>
        <v>0</v>
      </c>
      <c r="Y111" s="275">
        <f>SUM(Tabelle2515[[#This Row],[EUR1]],Tabelle2515[[#This Row],[EUR2]],Tabelle2515[[#This Row],[EUR3]],Tabelle2515[[#This Row],[EUR4]],Tabelle2515[[#This Row],[EUR5]],Tabelle2515[[#This Row],[EUR6]])</f>
        <v>0</v>
      </c>
    </row>
    <row r="112" spans="2:25" s="189" customFormat="1">
      <c r="B112" s="155">
        <v>100</v>
      </c>
      <c r="C112" s="218" t="s">
        <v>382</v>
      </c>
      <c r="D112" s="218" t="s">
        <v>44</v>
      </c>
      <c r="E112" s="263" t="s">
        <v>510</v>
      </c>
      <c r="F112" s="218" t="s">
        <v>45</v>
      </c>
      <c r="G112" s="281" t="s">
        <v>528</v>
      </c>
      <c r="H112" s="264">
        <v>44378</v>
      </c>
      <c r="I112" s="264">
        <v>44561</v>
      </c>
      <c r="J112" s="265" t="s">
        <v>46</v>
      </c>
      <c r="K112" s="220">
        <v>170</v>
      </c>
      <c r="L112" s="269">
        <v>0</v>
      </c>
      <c r="M112" s="278">
        <v>0</v>
      </c>
      <c r="N112" s="269">
        <v>0</v>
      </c>
      <c r="O112" s="278">
        <v>0</v>
      </c>
      <c r="P112" s="269">
        <v>0</v>
      </c>
      <c r="Q112" s="278">
        <v>0</v>
      </c>
      <c r="R112" s="279"/>
      <c r="S112" s="278"/>
      <c r="T112" s="280"/>
      <c r="U112" s="278"/>
      <c r="V112" s="280"/>
      <c r="W112" s="278"/>
      <c r="X112" s="307">
        <f t="shared" si="1"/>
        <v>0</v>
      </c>
      <c r="Y112" s="275">
        <f>SUM(Tabelle2515[[#This Row],[EUR1]],Tabelle2515[[#This Row],[EUR2]],Tabelle2515[[#This Row],[EUR3]],Tabelle2515[[#This Row],[EUR4]],Tabelle2515[[#This Row],[EUR5]],Tabelle2515[[#This Row],[EUR6]])</f>
        <v>0</v>
      </c>
    </row>
    <row r="113" spans="2:25" s="189" customFormat="1">
      <c r="B113" s="155">
        <v>101</v>
      </c>
      <c r="C113" s="218" t="s">
        <v>382</v>
      </c>
      <c r="D113" s="218" t="s">
        <v>245</v>
      </c>
      <c r="E113" s="263" t="s">
        <v>491</v>
      </c>
      <c r="F113" s="218" t="s">
        <v>45</v>
      </c>
      <c r="G113" s="281" t="s">
        <v>528</v>
      </c>
      <c r="H113" s="264">
        <v>44378</v>
      </c>
      <c r="I113" s="264">
        <v>44561</v>
      </c>
      <c r="J113" s="265" t="s">
        <v>46</v>
      </c>
      <c r="K113" s="220">
        <v>17850</v>
      </c>
      <c r="L113" s="269">
        <v>0</v>
      </c>
      <c r="M113" s="278">
        <v>0</v>
      </c>
      <c r="N113" s="269">
        <v>0</v>
      </c>
      <c r="O113" s="278">
        <v>0</v>
      </c>
      <c r="P113" s="269">
        <v>0</v>
      </c>
      <c r="Q113" s="278">
        <v>0</v>
      </c>
      <c r="R113" s="279"/>
      <c r="S113" s="278"/>
      <c r="T113" s="280"/>
      <c r="U113" s="278"/>
      <c r="V113" s="280"/>
      <c r="W113" s="278"/>
      <c r="X113" s="307">
        <f t="shared" si="1"/>
        <v>0</v>
      </c>
      <c r="Y113" s="275">
        <f>SUM(Tabelle2515[[#This Row],[EUR1]],Tabelle2515[[#This Row],[EUR2]],Tabelle2515[[#This Row],[EUR3]],Tabelle2515[[#This Row],[EUR4]],Tabelle2515[[#This Row],[EUR5]],Tabelle2515[[#This Row],[EUR6]])</f>
        <v>0</v>
      </c>
    </row>
    <row r="114" spans="2:25" s="189" customFormat="1">
      <c r="B114" s="155">
        <v>102</v>
      </c>
      <c r="C114" s="218" t="s">
        <v>382</v>
      </c>
      <c r="D114" s="218" t="s">
        <v>44</v>
      </c>
      <c r="E114" s="263" t="s">
        <v>511</v>
      </c>
      <c r="F114" s="218" t="s">
        <v>45</v>
      </c>
      <c r="G114" s="281" t="s">
        <v>528</v>
      </c>
      <c r="H114" s="264">
        <v>44378</v>
      </c>
      <c r="I114" s="264">
        <v>44561</v>
      </c>
      <c r="J114" s="265" t="s">
        <v>46</v>
      </c>
      <c r="K114" s="220">
        <v>1030</v>
      </c>
      <c r="L114" s="269">
        <v>0</v>
      </c>
      <c r="M114" s="278">
        <v>0</v>
      </c>
      <c r="N114" s="269">
        <v>0</v>
      </c>
      <c r="O114" s="278">
        <v>0</v>
      </c>
      <c r="P114" s="269">
        <v>0</v>
      </c>
      <c r="Q114" s="278">
        <v>0</v>
      </c>
      <c r="R114" s="279"/>
      <c r="S114" s="278"/>
      <c r="T114" s="280"/>
      <c r="U114" s="278"/>
      <c r="V114" s="280"/>
      <c r="W114" s="278"/>
      <c r="X114" s="307">
        <f t="shared" si="1"/>
        <v>0</v>
      </c>
      <c r="Y114" s="275">
        <f>SUM(Tabelle2515[[#This Row],[EUR1]],Tabelle2515[[#This Row],[EUR2]],Tabelle2515[[#This Row],[EUR3]],Tabelle2515[[#This Row],[EUR4]],Tabelle2515[[#This Row],[EUR5]],Tabelle2515[[#This Row],[EUR6]])</f>
        <v>0</v>
      </c>
    </row>
    <row r="115" spans="2:25" s="189" customFormat="1">
      <c r="B115" s="155">
        <v>103</v>
      </c>
      <c r="C115" s="218" t="s">
        <v>382</v>
      </c>
      <c r="D115" s="218" t="s">
        <v>44</v>
      </c>
      <c r="E115" s="263" t="s">
        <v>474</v>
      </c>
      <c r="F115" s="218" t="s">
        <v>45</v>
      </c>
      <c r="G115" s="281" t="s">
        <v>528</v>
      </c>
      <c r="H115" s="264">
        <v>44378</v>
      </c>
      <c r="I115" s="264">
        <v>44561</v>
      </c>
      <c r="J115" s="265" t="s">
        <v>46</v>
      </c>
      <c r="K115" s="220">
        <v>2030</v>
      </c>
      <c r="L115" s="269">
        <v>0</v>
      </c>
      <c r="M115" s="278">
        <v>0</v>
      </c>
      <c r="N115" s="269">
        <v>0</v>
      </c>
      <c r="O115" s="278">
        <v>0</v>
      </c>
      <c r="P115" s="269">
        <v>0</v>
      </c>
      <c r="Q115" s="278">
        <v>0</v>
      </c>
      <c r="R115" s="279"/>
      <c r="S115" s="278"/>
      <c r="T115" s="280"/>
      <c r="U115" s="278"/>
      <c r="V115" s="280"/>
      <c r="W115" s="278"/>
      <c r="X115" s="307">
        <f t="shared" si="1"/>
        <v>0</v>
      </c>
      <c r="Y115" s="275">
        <f>SUM(Tabelle2515[[#This Row],[EUR1]],Tabelle2515[[#This Row],[EUR2]],Tabelle2515[[#This Row],[EUR3]],Tabelle2515[[#This Row],[EUR4]],Tabelle2515[[#This Row],[EUR5]],Tabelle2515[[#This Row],[EUR6]])</f>
        <v>0</v>
      </c>
    </row>
    <row r="116" spans="2:25" s="189" customFormat="1">
      <c r="B116" s="155">
        <v>104</v>
      </c>
      <c r="C116" s="218" t="s">
        <v>382</v>
      </c>
      <c r="D116" s="218" t="s">
        <v>44</v>
      </c>
      <c r="E116" s="263" t="s">
        <v>456</v>
      </c>
      <c r="F116" s="218" t="s">
        <v>45</v>
      </c>
      <c r="G116" s="281" t="s">
        <v>528</v>
      </c>
      <c r="H116" s="264">
        <v>44378</v>
      </c>
      <c r="I116" s="264">
        <v>44561</v>
      </c>
      <c r="J116" s="265" t="s">
        <v>46</v>
      </c>
      <c r="K116" s="220">
        <v>2030</v>
      </c>
      <c r="L116" s="269">
        <v>0</v>
      </c>
      <c r="M116" s="278">
        <v>0</v>
      </c>
      <c r="N116" s="269">
        <v>0</v>
      </c>
      <c r="O116" s="278">
        <v>0</v>
      </c>
      <c r="P116" s="269">
        <v>0</v>
      </c>
      <c r="Q116" s="278">
        <v>0</v>
      </c>
      <c r="R116" s="279"/>
      <c r="S116" s="278"/>
      <c r="T116" s="280"/>
      <c r="U116" s="278"/>
      <c r="V116" s="280"/>
      <c r="W116" s="278"/>
      <c r="X116" s="307">
        <f t="shared" si="1"/>
        <v>0</v>
      </c>
      <c r="Y116" s="275">
        <f>SUM(Tabelle2515[[#This Row],[EUR1]],Tabelle2515[[#This Row],[EUR2]],Tabelle2515[[#This Row],[EUR3]],Tabelle2515[[#This Row],[EUR4]],Tabelle2515[[#This Row],[EUR5]],Tabelle2515[[#This Row],[EUR6]])</f>
        <v>0</v>
      </c>
    </row>
    <row r="117" spans="2:25" s="189" customFormat="1">
      <c r="B117" s="155">
        <v>105</v>
      </c>
      <c r="C117" s="218" t="s">
        <v>382</v>
      </c>
      <c r="D117" s="218" t="s">
        <v>44</v>
      </c>
      <c r="E117" s="263" t="s">
        <v>457</v>
      </c>
      <c r="F117" s="218" t="s">
        <v>45</v>
      </c>
      <c r="G117" s="281" t="s">
        <v>528</v>
      </c>
      <c r="H117" s="264">
        <v>44378</v>
      </c>
      <c r="I117" s="264">
        <v>44561</v>
      </c>
      <c r="J117" s="265" t="s">
        <v>46</v>
      </c>
      <c r="K117" s="220">
        <v>2030</v>
      </c>
      <c r="L117" s="269">
        <v>0</v>
      </c>
      <c r="M117" s="278">
        <v>0</v>
      </c>
      <c r="N117" s="269">
        <v>0</v>
      </c>
      <c r="O117" s="278">
        <v>0</v>
      </c>
      <c r="P117" s="269">
        <v>0</v>
      </c>
      <c r="Q117" s="278">
        <v>0</v>
      </c>
      <c r="R117" s="279"/>
      <c r="S117" s="278"/>
      <c r="T117" s="280"/>
      <c r="U117" s="278"/>
      <c r="V117" s="280"/>
      <c r="W117" s="278"/>
      <c r="X117" s="307">
        <f t="shared" si="1"/>
        <v>0</v>
      </c>
      <c r="Y117" s="275">
        <f>SUM(Tabelle2515[[#This Row],[EUR1]],Tabelle2515[[#This Row],[EUR2]],Tabelle2515[[#This Row],[EUR3]],Tabelle2515[[#This Row],[EUR4]],Tabelle2515[[#This Row],[EUR5]],Tabelle2515[[#This Row],[EUR6]])</f>
        <v>0</v>
      </c>
    </row>
    <row r="118" spans="2:25" s="189" customFormat="1">
      <c r="B118" s="155">
        <v>106</v>
      </c>
      <c r="C118" s="218" t="s">
        <v>382</v>
      </c>
      <c r="D118" s="218" t="s">
        <v>44</v>
      </c>
      <c r="E118" s="263" t="s">
        <v>261</v>
      </c>
      <c r="F118" s="218" t="s">
        <v>45</v>
      </c>
      <c r="G118" s="281" t="s">
        <v>528</v>
      </c>
      <c r="H118" s="264">
        <v>44378</v>
      </c>
      <c r="I118" s="264">
        <v>44561</v>
      </c>
      <c r="J118" s="265" t="s">
        <v>46</v>
      </c>
      <c r="K118" s="220">
        <v>1570</v>
      </c>
      <c r="L118" s="269">
        <v>0</v>
      </c>
      <c r="M118" s="278">
        <v>0</v>
      </c>
      <c r="N118" s="269">
        <v>0</v>
      </c>
      <c r="O118" s="278">
        <v>0</v>
      </c>
      <c r="P118" s="269">
        <v>0</v>
      </c>
      <c r="Q118" s="278">
        <v>0</v>
      </c>
      <c r="R118" s="279"/>
      <c r="S118" s="278"/>
      <c r="T118" s="280"/>
      <c r="U118" s="278"/>
      <c r="V118" s="280"/>
      <c r="W118" s="278"/>
      <c r="X118" s="307">
        <f t="shared" si="1"/>
        <v>0</v>
      </c>
      <c r="Y118" s="275">
        <f>SUM(Tabelle2515[[#This Row],[EUR1]],Tabelle2515[[#This Row],[EUR2]],Tabelle2515[[#This Row],[EUR3]],Tabelle2515[[#This Row],[EUR4]],Tabelle2515[[#This Row],[EUR5]],Tabelle2515[[#This Row],[EUR6]])</f>
        <v>0</v>
      </c>
    </row>
    <row r="119" spans="2:25" s="189" customFormat="1">
      <c r="B119" s="155">
        <v>107</v>
      </c>
      <c r="C119" s="218" t="s">
        <v>397</v>
      </c>
      <c r="D119" s="218" t="s">
        <v>44</v>
      </c>
      <c r="E119" s="263" t="s">
        <v>320</v>
      </c>
      <c r="F119" s="218" t="s">
        <v>45</v>
      </c>
      <c r="G119" s="281" t="s">
        <v>537</v>
      </c>
      <c r="H119" s="264">
        <v>44378</v>
      </c>
      <c r="I119" s="264">
        <v>44561</v>
      </c>
      <c r="J119" s="265" t="s">
        <v>46</v>
      </c>
      <c r="K119" s="220">
        <v>1695.1276689827587</v>
      </c>
      <c r="L119" s="269">
        <v>0</v>
      </c>
      <c r="M119" s="278">
        <v>0</v>
      </c>
      <c r="N119" s="269">
        <v>0</v>
      </c>
      <c r="O119" s="278">
        <v>0</v>
      </c>
      <c r="P119" s="269">
        <v>0</v>
      </c>
      <c r="Q119" s="278">
        <v>0</v>
      </c>
      <c r="R119" s="279"/>
      <c r="S119" s="278"/>
      <c r="T119" s="280"/>
      <c r="U119" s="278"/>
      <c r="V119" s="280"/>
      <c r="W119" s="278"/>
      <c r="X119" s="307">
        <f t="shared" si="1"/>
        <v>0</v>
      </c>
      <c r="Y119" s="275">
        <f>SUM(Tabelle2515[[#This Row],[EUR1]],Tabelle2515[[#This Row],[EUR2]],Tabelle2515[[#This Row],[EUR3]],Tabelle2515[[#This Row],[EUR4]],Tabelle2515[[#This Row],[EUR5]],Tabelle2515[[#This Row],[EUR6]])</f>
        <v>0</v>
      </c>
    </row>
    <row r="120" spans="2:25" s="189" customFormat="1">
      <c r="B120" s="155">
        <v>108</v>
      </c>
      <c r="C120" s="218" t="s">
        <v>397</v>
      </c>
      <c r="D120" s="218" t="s">
        <v>44</v>
      </c>
      <c r="E120" s="263" t="s">
        <v>342</v>
      </c>
      <c r="F120" s="218" t="s">
        <v>45</v>
      </c>
      <c r="G120" s="281" t="s">
        <v>537</v>
      </c>
      <c r="H120" s="264">
        <v>44378</v>
      </c>
      <c r="I120" s="264">
        <v>44561</v>
      </c>
      <c r="J120" s="265" t="s">
        <v>46</v>
      </c>
      <c r="K120" s="220">
        <v>1130</v>
      </c>
      <c r="L120" s="269">
        <v>0</v>
      </c>
      <c r="M120" s="278">
        <v>0</v>
      </c>
      <c r="N120" s="269">
        <v>0</v>
      </c>
      <c r="O120" s="278">
        <v>0</v>
      </c>
      <c r="P120" s="269">
        <v>0</v>
      </c>
      <c r="Q120" s="278">
        <v>0</v>
      </c>
      <c r="R120" s="279"/>
      <c r="S120" s="278"/>
      <c r="T120" s="280"/>
      <c r="U120" s="278"/>
      <c r="V120" s="280"/>
      <c r="W120" s="278"/>
      <c r="X120" s="307">
        <f t="shared" si="1"/>
        <v>0</v>
      </c>
      <c r="Y120" s="275">
        <f>SUM(Tabelle2515[[#This Row],[EUR1]],Tabelle2515[[#This Row],[EUR2]],Tabelle2515[[#This Row],[EUR3]],Tabelle2515[[#This Row],[EUR4]],Tabelle2515[[#This Row],[EUR5]],Tabelle2515[[#This Row],[EUR6]])</f>
        <v>0</v>
      </c>
    </row>
    <row r="121" spans="2:25" s="189" customFormat="1">
      <c r="B121" s="155">
        <v>109</v>
      </c>
      <c r="C121" s="218" t="s">
        <v>389</v>
      </c>
      <c r="D121" s="218" t="s">
        <v>44</v>
      </c>
      <c r="E121" s="263" t="s">
        <v>512</v>
      </c>
      <c r="F121" s="218" t="s">
        <v>45</v>
      </c>
      <c r="G121" s="281" t="s">
        <v>538</v>
      </c>
      <c r="H121" s="264">
        <v>44378</v>
      </c>
      <c r="I121" s="264">
        <v>44561</v>
      </c>
      <c r="J121" s="265" t="s">
        <v>46</v>
      </c>
      <c r="K121" s="220">
        <v>250</v>
      </c>
      <c r="L121" s="269">
        <v>6.625</v>
      </c>
      <c r="M121" s="278">
        <v>1656.25</v>
      </c>
      <c r="N121" s="269">
        <v>6</v>
      </c>
      <c r="O121" s="278">
        <v>1500</v>
      </c>
      <c r="P121" s="269">
        <v>4</v>
      </c>
      <c r="Q121" s="278">
        <v>1000</v>
      </c>
      <c r="R121" s="279"/>
      <c r="S121" s="278"/>
      <c r="T121" s="280"/>
      <c r="U121" s="278"/>
      <c r="V121" s="280"/>
      <c r="W121" s="278"/>
      <c r="X121" s="307">
        <f t="shared" si="1"/>
        <v>16.625</v>
      </c>
      <c r="Y121" s="275">
        <f>SUM(Tabelle2515[[#This Row],[EUR1]],Tabelle2515[[#This Row],[EUR2]],Tabelle2515[[#This Row],[EUR3]],Tabelle2515[[#This Row],[EUR4]],Tabelle2515[[#This Row],[EUR5]],Tabelle2515[[#This Row],[EUR6]])</f>
        <v>4156.25</v>
      </c>
    </row>
    <row r="122" spans="2:25" s="189" customFormat="1">
      <c r="B122" s="155">
        <v>110</v>
      </c>
      <c r="C122" s="218" t="s">
        <v>389</v>
      </c>
      <c r="D122" s="218" t="s">
        <v>44</v>
      </c>
      <c r="E122" s="263" t="s">
        <v>513</v>
      </c>
      <c r="F122" s="218" t="s">
        <v>45</v>
      </c>
      <c r="G122" s="281" t="s">
        <v>538</v>
      </c>
      <c r="H122" s="264">
        <v>44378</v>
      </c>
      <c r="I122" s="264">
        <v>44561</v>
      </c>
      <c r="J122" s="265" t="s">
        <v>46</v>
      </c>
      <c r="K122" s="220"/>
      <c r="L122" s="269">
        <v>0</v>
      </c>
      <c r="M122" s="278">
        <v>0</v>
      </c>
      <c r="N122" s="269">
        <v>0</v>
      </c>
      <c r="O122" s="278">
        <v>0</v>
      </c>
      <c r="P122" s="269">
        <v>0</v>
      </c>
      <c r="Q122" s="278">
        <v>0</v>
      </c>
      <c r="R122" s="279"/>
      <c r="S122" s="278"/>
      <c r="T122" s="280"/>
      <c r="U122" s="278"/>
      <c r="V122" s="280"/>
      <c r="W122" s="278"/>
      <c r="X122" s="307">
        <f t="shared" si="1"/>
        <v>0</v>
      </c>
      <c r="Y122" s="275">
        <f>SUM(Tabelle2515[[#This Row],[EUR1]],Tabelle2515[[#This Row],[EUR2]],Tabelle2515[[#This Row],[EUR3]],Tabelle2515[[#This Row],[EUR4]],Tabelle2515[[#This Row],[EUR5]],Tabelle2515[[#This Row],[EUR6]])</f>
        <v>0</v>
      </c>
    </row>
    <row r="123" spans="2:25" s="189" customFormat="1">
      <c r="B123" s="155">
        <v>111</v>
      </c>
      <c r="C123" s="218" t="s">
        <v>389</v>
      </c>
      <c r="D123" s="218" t="s">
        <v>44</v>
      </c>
      <c r="E123" s="263" t="s">
        <v>514</v>
      </c>
      <c r="F123" s="218" t="s">
        <v>45</v>
      </c>
      <c r="G123" s="281" t="s">
        <v>538</v>
      </c>
      <c r="H123" s="264">
        <v>44378</v>
      </c>
      <c r="I123" s="264">
        <v>44561</v>
      </c>
      <c r="J123" s="265" t="s">
        <v>46</v>
      </c>
      <c r="K123" s="220"/>
      <c r="L123" s="269">
        <v>0</v>
      </c>
      <c r="M123" s="278">
        <v>0</v>
      </c>
      <c r="N123" s="269">
        <v>0</v>
      </c>
      <c r="O123" s="278">
        <v>0</v>
      </c>
      <c r="P123" s="269">
        <v>0</v>
      </c>
      <c r="Q123" s="278">
        <v>0</v>
      </c>
      <c r="R123" s="279"/>
      <c r="S123" s="278"/>
      <c r="T123" s="280"/>
      <c r="U123" s="278"/>
      <c r="V123" s="280"/>
      <c r="W123" s="278"/>
      <c r="X123" s="307">
        <f t="shared" si="1"/>
        <v>0</v>
      </c>
      <c r="Y123" s="275">
        <f>SUM(Tabelle2515[[#This Row],[EUR1]],Tabelle2515[[#This Row],[EUR2]],Tabelle2515[[#This Row],[EUR3]],Tabelle2515[[#This Row],[EUR4]],Tabelle2515[[#This Row],[EUR5]],Tabelle2515[[#This Row],[EUR6]])</f>
        <v>0</v>
      </c>
    </row>
    <row r="124" spans="2:25" s="189" customFormat="1">
      <c r="B124" s="155">
        <v>112</v>
      </c>
      <c r="C124" s="218" t="s">
        <v>389</v>
      </c>
      <c r="D124" s="218" t="s">
        <v>44</v>
      </c>
      <c r="E124" s="263" t="s">
        <v>515</v>
      </c>
      <c r="F124" s="218" t="s">
        <v>45</v>
      </c>
      <c r="G124" s="281" t="s">
        <v>538</v>
      </c>
      <c r="H124" s="264">
        <v>44378</v>
      </c>
      <c r="I124" s="264">
        <v>44561</v>
      </c>
      <c r="J124" s="265" t="s">
        <v>46</v>
      </c>
      <c r="K124" s="220"/>
      <c r="L124" s="269">
        <v>0</v>
      </c>
      <c r="M124" s="278">
        <v>0</v>
      </c>
      <c r="N124" s="269">
        <v>0</v>
      </c>
      <c r="O124" s="278">
        <v>0</v>
      </c>
      <c r="P124" s="269">
        <v>0</v>
      </c>
      <c r="Q124" s="278">
        <v>0</v>
      </c>
      <c r="R124" s="279"/>
      <c r="S124" s="278"/>
      <c r="T124" s="280"/>
      <c r="U124" s="278"/>
      <c r="V124" s="280"/>
      <c r="W124" s="278"/>
      <c r="X124" s="307">
        <f t="shared" si="1"/>
        <v>0</v>
      </c>
      <c r="Y124" s="275">
        <f>SUM(Tabelle2515[[#This Row],[EUR1]],Tabelle2515[[#This Row],[EUR2]],Tabelle2515[[#This Row],[EUR3]],Tabelle2515[[#This Row],[EUR4]],Tabelle2515[[#This Row],[EUR5]],Tabelle2515[[#This Row],[EUR6]])</f>
        <v>0</v>
      </c>
    </row>
    <row r="125" spans="2:25" s="189" customFormat="1">
      <c r="B125" s="155">
        <v>113</v>
      </c>
      <c r="C125" s="218" t="s">
        <v>389</v>
      </c>
      <c r="D125" s="218" t="s">
        <v>44</v>
      </c>
      <c r="E125" s="263" t="s">
        <v>516</v>
      </c>
      <c r="F125" s="218" t="s">
        <v>45</v>
      </c>
      <c r="G125" s="281" t="s">
        <v>539</v>
      </c>
      <c r="H125" s="264">
        <v>44378</v>
      </c>
      <c r="I125" s="264">
        <v>44561</v>
      </c>
      <c r="J125" s="265" t="s">
        <v>46</v>
      </c>
      <c r="K125" s="220"/>
      <c r="L125" s="269">
        <v>0</v>
      </c>
      <c r="M125" s="278">
        <v>0</v>
      </c>
      <c r="N125" s="269">
        <v>0</v>
      </c>
      <c r="O125" s="278">
        <v>0</v>
      </c>
      <c r="P125" s="269">
        <v>0</v>
      </c>
      <c r="Q125" s="278">
        <v>0</v>
      </c>
      <c r="R125" s="279"/>
      <c r="S125" s="278"/>
      <c r="T125" s="280"/>
      <c r="U125" s="278"/>
      <c r="V125" s="280"/>
      <c r="W125" s="278"/>
      <c r="X125" s="307">
        <f t="shared" si="1"/>
        <v>0</v>
      </c>
      <c r="Y125" s="275">
        <f>SUM(Tabelle2515[[#This Row],[EUR1]],Tabelle2515[[#This Row],[EUR2]],Tabelle2515[[#This Row],[EUR3]],Tabelle2515[[#This Row],[EUR4]],Tabelle2515[[#This Row],[EUR5]],Tabelle2515[[#This Row],[EUR6]])</f>
        <v>0</v>
      </c>
    </row>
    <row r="126" spans="2:25" s="189" customFormat="1">
      <c r="B126" s="155">
        <v>114</v>
      </c>
      <c r="C126" s="218" t="s">
        <v>389</v>
      </c>
      <c r="D126" s="218" t="s">
        <v>44</v>
      </c>
      <c r="E126" s="263" t="s">
        <v>517</v>
      </c>
      <c r="F126" s="218" t="s">
        <v>45</v>
      </c>
      <c r="G126" s="281" t="s">
        <v>538</v>
      </c>
      <c r="H126" s="264">
        <v>44378</v>
      </c>
      <c r="I126" s="264">
        <v>44561</v>
      </c>
      <c r="J126" s="265" t="s">
        <v>46</v>
      </c>
      <c r="K126" s="220">
        <v>1130</v>
      </c>
      <c r="L126" s="269">
        <v>0</v>
      </c>
      <c r="M126" s="278">
        <v>0</v>
      </c>
      <c r="N126" s="269">
        <v>10</v>
      </c>
      <c r="O126" s="278">
        <v>11300</v>
      </c>
      <c r="P126" s="269">
        <v>0</v>
      </c>
      <c r="Q126" s="278">
        <v>0</v>
      </c>
      <c r="R126" s="279"/>
      <c r="S126" s="278"/>
      <c r="T126" s="280"/>
      <c r="U126" s="278"/>
      <c r="V126" s="280"/>
      <c r="W126" s="278"/>
      <c r="X126" s="307">
        <f t="shared" si="1"/>
        <v>10</v>
      </c>
      <c r="Y126" s="275">
        <f>SUM(Tabelle2515[[#This Row],[EUR1]],Tabelle2515[[#This Row],[EUR2]],Tabelle2515[[#This Row],[EUR3]],Tabelle2515[[#This Row],[EUR4]],Tabelle2515[[#This Row],[EUR5]],Tabelle2515[[#This Row],[EUR6]])</f>
        <v>11300</v>
      </c>
    </row>
    <row r="127" spans="2:25" s="189" customFormat="1">
      <c r="B127" s="155">
        <v>115</v>
      </c>
      <c r="C127" s="218" t="s">
        <v>389</v>
      </c>
      <c r="D127" s="218" t="s">
        <v>44</v>
      </c>
      <c r="E127" s="263" t="s">
        <v>518</v>
      </c>
      <c r="F127" s="218" t="s">
        <v>45</v>
      </c>
      <c r="G127" s="281" t="s">
        <v>539</v>
      </c>
      <c r="H127" s="264">
        <v>44378</v>
      </c>
      <c r="I127" s="264">
        <v>44561</v>
      </c>
      <c r="J127" s="265" t="s">
        <v>46</v>
      </c>
      <c r="K127" s="220">
        <v>170</v>
      </c>
      <c r="L127" s="269">
        <v>0</v>
      </c>
      <c r="M127" s="278">
        <v>0</v>
      </c>
      <c r="N127" s="269">
        <v>0</v>
      </c>
      <c r="O127" s="278">
        <v>0</v>
      </c>
      <c r="P127" s="269">
        <v>18</v>
      </c>
      <c r="Q127" s="278">
        <v>3060</v>
      </c>
      <c r="R127" s="279"/>
      <c r="S127" s="278"/>
      <c r="T127" s="280"/>
      <c r="U127" s="278"/>
      <c r="V127" s="280"/>
      <c r="W127" s="278"/>
      <c r="X127" s="307">
        <f t="shared" si="1"/>
        <v>18</v>
      </c>
      <c r="Y127" s="275">
        <f>SUM(Tabelle2515[[#This Row],[EUR1]],Tabelle2515[[#This Row],[EUR2]],Tabelle2515[[#This Row],[EUR3]],Tabelle2515[[#This Row],[EUR4]],Tabelle2515[[#This Row],[EUR5]],Tabelle2515[[#This Row],[EUR6]])</f>
        <v>3060</v>
      </c>
    </row>
    <row r="128" spans="2:25" s="189" customFormat="1">
      <c r="B128" s="155">
        <v>116</v>
      </c>
      <c r="C128" s="218" t="s">
        <v>389</v>
      </c>
      <c r="D128" s="218" t="s">
        <v>44</v>
      </c>
      <c r="E128" s="263" t="s">
        <v>356</v>
      </c>
      <c r="F128" s="218" t="s">
        <v>45</v>
      </c>
      <c r="G128" s="281" t="s">
        <v>539</v>
      </c>
      <c r="H128" s="264">
        <v>44378</v>
      </c>
      <c r="I128" s="264">
        <v>44561</v>
      </c>
      <c r="J128" s="265" t="s">
        <v>46</v>
      </c>
      <c r="K128" s="220">
        <v>1130</v>
      </c>
      <c r="L128" s="269">
        <v>0</v>
      </c>
      <c r="M128" s="278">
        <v>0</v>
      </c>
      <c r="N128" s="269">
        <v>0</v>
      </c>
      <c r="O128" s="278">
        <v>0</v>
      </c>
      <c r="P128" s="269">
        <v>0</v>
      </c>
      <c r="Q128" s="278">
        <v>0</v>
      </c>
      <c r="R128" s="279"/>
      <c r="S128" s="278"/>
      <c r="T128" s="280"/>
      <c r="U128" s="278"/>
      <c r="V128" s="280"/>
      <c r="W128" s="278"/>
      <c r="X128" s="307">
        <f t="shared" si="1"/>
        <v>0</v>
      </c>
      <c r="Y128" s="275">
        <f>SUM(Tabelle2515[[#This Row],[EUR1]],Tabelle2515[[#This Row],[EUR2]],Tabelle2515[[#This Row],[EUR3]],Tabelle2515[[#This Row],[EUR4]],Tabelle2515[[#This Row],[EUR5]],Tabelle2515[[#This Row],[EUR6]])</f>
        <v>0</v>
      </c>
    </row>
    <row r="129" spans="2:25" s="189" customFormat="1">
      <c r="B129" s="155">
        <v>117</v>
      </c>
      <c r="C129" s="218" t="s">
        <v>389</v>
      </c>
      <c r="D129" s="218" t="s">
        <v>44</v>
      </c>
      <c r="E129" s="263" t="s">
        <v>353</v>
      </c>
      <c r="F129" s="218" t="s">
        <v>45</v>
      </c>
      <c r="G129" s="281" t="s">
        <v>539</v>
      </c>
      <c r="H129" s="264">
        <v>44378</v>
      </c>
      <c r="I129" s="264">
        <v>44561</v>
      </c>
      <c r="J129" s="265" t="s">
        <v>46</v>
      </c>
      <c r="K129" s="220">
        <v>1130</v>
      </c>
      <c r="L129" s="269">
        <v>0</v>
      </c>
      <c r="M129" s="54">
        <v>0</v>
      </c>
      <c r="N129" s="269">
        <v>0</v>
      </c>
      <c r="O129" s="54">
        <v>0</v>
      </c>
      <c r="P129" s="269">
        <v>2</v>
      </c>
      <c r="Q129" s="54">
        <v>2260</v>
      </c>
      <c r="R129" s="171"/>
      <c r="S129" s="54"/>
      <c r="T129" s="172"/>
      <c r="U129" s="54"/>
      <c r="V129" s="172"/>
      <c r="W129" s="54"/>
      <c r="X129" s="307">
        <f t="shared" si="1"/>
        <v>2</v>
      </c>
      <c r="Y129" s="275">
        <f>SUM(Tabelle2515[[#This Row],[EUR1]],Tabelle2515[[#This Row],[EUR2]],Tabelle2515[[#This Row],[EUR3]],Tabelle2515[[#This Row],[EUR4]],Tabelle2515[[#This Row],[EUR5]],Tabelle2515[[#This Row],[EUR6]])</f>
        <v>2260</v>
      </c>
    </row>
    <row r="130" spans="2:25" s="189" customFormat="1">
      <c r="B130" s="155">
        <v>118</v>
      </c>
      <c r="C130" s="218" t="s">
        <v>389</v>
      </c>
      <c r="D130" s="218" t="s">
        <v>44</v>
      </c>
      <c r="E130" s="263" t="s">
        <v>350</v>
      </c>
      <c r="F130" s="218" t="s">
        <v>45</v>
      </c>
      <c r="G130" s="281" t="s">
        <v>539</v>
      </c>
      <c r="H130" s="264">
        <v>44378</v>
      </c>
      <c r="I130" s="264">
        <v>44561</v>
      </c>
      <c r="J130" s="265" t="s">
        <v>46</v>
      </c>
      <c r="K130" s="220">
        <v>1130</v>
      </c>
      <c r="L130" s="269">
        <v>0</v>
      </c>
      <c r="M130" s="287">
        <v>0</v>
      </c>
      <c r="N130" s="269">
        <v>0</v>
      </c>
      <c r="O130" s="287">
        <v>0</v>
      </c>
      <c r="P130" s="269">
        <v>0</v>
      </c>
      <c r="Q130" s="287">
        <v>0</v>
      </c>
      <c r="R130" s="288"/>
      <c r="S130" s="287"/>
      <c r="T130" s="289"/>
      <c r="U130" s="287"/>
      <c r="V130" s="289"/>
      <c r="W130" s="287"/>
      <c r="X130" s="307">
        <f t="shared" si="1"/>
        <v>0</v>
      </c>
      <c r="Y130" s="275">
        <f>SUM(Tabelle2515[[#This Row],[EUR1]],Tabelle2515[[#This Row],[EUR2]],Tabelle2515[[#This Row],[EUR3]],Tabelle2515[[#This Row],[EUR4]],Tabelle2515[[#This Row],[EUR5]],Tabelle2515[[#This Row],[EUR6]])</f>
        <v>0</v>
      </c>
    </row>
    <row r="131" spans="2:25" s="189" customFormat="1">
      <c r="B131" s="155">
        <v>119</v>
      </c>
      <c r="C131" s="218" t="s">
        <v>391</v>
      </c>
      <c r="D131" s="218" t="s">
        <v>44</v>
      </c>
      <c r="E131" s="263" t="s">
        <v>456</v>
      </c>
      <c r="F131" s="218" t="s">
        <v>45</v>
      </c>
      <c r="G131" s="281" t="s">
        <v>540</v>
      </c>
      <c r="H131" s="264">
        <v>44378</v>
      </c>
      <c r="I131" s="264">
        <v>44561</v>
      </c>
      <c r="J131" s="265" t="s">
        <v>46</v>
      </c>
      <c r="K131" s="220">
        <v>2030</v>
      </c>
      <c r="L131" s="269">
        <v>1</v>
      </c>
      <c r="M131" s="287">
        <v>2030</v>
      </c>
      <c r="N131" s="269">
        <v>0</v>
      </c>
      <c r="O131" s="287">
        <v>0</v>
      </c>
      <c r="P131" s="269">
        <v>0</v>
      </c>
      <c r="Q131" s="287">
        <v>0</v>
      </c>
      <c r="R131" s="288"/>
      <c r="S131" s="287"/>
      <c r="T131" s="289"/>
      <c r="U131" s="287"/>
      <c r="V131" s="289"/>
      <c r="W131" s="287"/>
      <c r="X131" s="307">
        <f t="shared" si="1"/>
        <v>1</v>
      </c>
      <c r="Y131" s="275">
        <f>SUM(Tabelle2515[[#This Row],[EUR1]],Tabelle2515[[#This Row],[EUR2]],Tabelle2515[[#This Row],[EUR3]],Tabelle2515[[#This Row],[EUR4]],Tabelle2515[[#This Row],[EUR5]],Tabelle2515[[#This Row],[EUR6]])</f>
        <v>2030</v>
      </c>
    </row>
    <row r="132" spans="2:25" s="189" customFormat="1">
      <c r="B132" s="155">
        <v>120</v>
      </c>
      <c r="C132" s="218" t="s">
        <v>391</v>
      </c>
      <c r="D132" s="218" t="s">
        <v>44</v>
      </c>
      <c r="E132" s="263" t="s">
        <v>457</v>
      </c>
      <c r="F132" s="218" t="s">
        <v>45</v>
      </c>
      <c r="G132" s="281" t="s">
        <v>540</v>
      </c>
      <c r="H132" s="264">
        <v>44378</v>
      </c>
      <c r="I132" s="264">
        <v>44561</v>
      </c>
      <c r="J132" s="265" t="s">
        <v>46</v>
      </c>
      <c r="K132" s="220">
        <v>2030</v>
      </c>
      <c r="L132" s="269">
        <v>1</v>
      </c>
      <c r="M132" s="287">
        <v>2030</v>
      </c>
      <c r="N132" s="269">
        <v>0</v>
      </c>
      <c r="O132" s="287">
        <v>0</v>
      </c>
      <c r="P132" s="269">
        <v>0</v>
      </c>
      <c r="Q132" s="287">
        <v>0</v>
      </c>
      <c r="R132" s="288"/>
      <c r="S132" s="287"/>
      <c r="T132" s="289"/>
      <c r="U132" s="287"/>
      <c r="V132" s="289"/>
      <c r="W132" s="287"/>
      <c r="X132" s="307">
        <f t="shared" si="1"/>
        <v>1</v>
      </c>
      <c r="Y132" s="275">
        <f>SUM(Tabelle2515[[#This Row],[EUR1]],Tabelle2515[[#This Row],[EUR2]],Tabelle2515[[#This Row],[EUR3]],Tabelle2515[[#This Row],[EUR4]],Tabelle2515[[#This Row],[EUR5]],Tabelle2515[[#This Row],[EUR6]])</f>
        <v>2030</v>
      </c>
    </row>
    <row r="133" spans="2:25" s="189" customFormat="1">
      <c r="B133" s="155">
        <v>121</v>
      </c>
      <c r="C133" s="218" t="s">
        <v>391</v>
      </c>
      <c r="D133" s="218" t="s">
        <v>44</v>
      </c>
      <c r="E133" s="263" t="s">
        <v>299</v>
      </c>
      <c r="F133" s="218" t="s">
        <v>45</v>
      </c>
      <c r="G133" s="281" t="s">
        <v>540</v>
      </c>
      <c r="H133" s="264">
        <v>44378</v>
      </c>
      <c r="I133" s="264">
        <v>44561</v>
      </c>
      <c r="J133" s="265" t="s">
        <v>46</v>
      </c>
      <c r="K133" s="220">
        <v>1570</v>
      </c>
      <c r="L133" s="269">
        <v>0</v>
      </c>
      <c r="M133" s="287">
        <v>0</v>
      </c>
      <c r="N133" s="269">
        <v>0</v>
      </c>
      <c r="O133" s="287">
        <v>0</v>
      </c>
      <c r="P133" s="269">
        <v>22</v>
      </c>
      <c r="Q133" s="287">
        <v>34540</v>
      </c>
      <c r="R133" s="288"/>
      <c r="S133" s="287"/>
      <c r="T133" s="289"/>
      <c r="U133" s="287"/>
      <c r="V133" s="289"/>
      <c r="W133" s="287"/>
      <c r="X133" s="307">
        <f t="shared" si="1"/>
        <v>22</v>
      </c>
      <c r="Y133" s="275">
        <f>SUM(Tabelle2515[[#This Row],[EUR1]],Tabelle2515[[#This Row],[EUR2]],Tabelle2515[[#This Row],[EUR3]],Tabelle2515[[#This Row],[EUR4]],Tabelle2515[[#This Row],[EUR5]],Tabelle2515[[#This Row],[EUR6]])</f>
        <v>34540</v>
      </c>
    </row>
    <row r="134" spans="2:25" s="189" customFormat="1">
      <c r="B134" s="155">
        <v>122</v>
      </c>
      <c r="C134" s="218" t="s">
        <v>391</v>
      </c>
      <c r="D134" s="218" t="s">
        <v>44</v>
      </c>
      <c r="E134" s="263" t="s">
        <v>519</v>
      </c>
      <c r="F134" s="218" t="s">
        <v>45</v>
      </c>
      <c r="G134" s="281" t="s">
        <v>540</v>
      </c>
      <c r="H134" s="264">
        <v>44378</v>
      </c>
      <c r="I134" s="264">
        <v>44561</v>
      </c>
      <c r="J134" s="265" t="s">
        <v>46</v>
      </c>
      <c r="K134" s="220">
        <v>1415.2050000000002</v>
      </c>
      <c r="L134" s="269">
        <v>18</v>
      </c>
      <c r="M134" s="287">
        <v>9021.9318750000002</v>
      </c>
      <c r="N134" s="269">
        <v>14.999999999999998</v>
      </c>
      <c r="O134" s="287">
        <v>21228.075000000001</v>
      </c>
      <c r="P134" s="269">
        <v>0</v>
      </c>
      <c r="Q134" s="287">
        <v>0</v>
      </c>
      <c r="R134" s="288"/>
      <c r="S134" s="287"/>
      <c r="T134" s="289"/>
      <c r="U134" s="287"/>
      <c r="V134" s="289"/>
      <c r="W134" s="287"/>
      <c r="X134" s="307">
        <f t="shared" si="1"/>
        <v>33</v>
      </c>
      <c r="Y134" s="275">
        <f>SUM(Tabelle2515[[#This Row],[EUR1]],Tabelle2515[[#This Row],[EUR2]],Tabelle2515[[#This Row],[EUR3]],Tabelle2515[[#This Row],[EUR4]],Tabelle2515[[#This Row],[EUR5]],Tabelle2515[[#This Row],[EUR6]])</f>
        <v>30250.006874999999</v>
      </c>
    </row>
    <row r="135" spans="2:25" s="189" customFormat="1">
      <c r="B135" s="155">
        <v>123</v>
      </c>
      <c r="C135" s="218" t="s">
        <v>391</v>
      </c>
      <c r="D135" s="218" t="s">
        <v>44</v>
      </c>
      <c r="E135" s="263" t="s">
        <v>354</v>
      </c>
      <c r="F135" s="218" t="s">
        <v>45</v>
      </c>
      <c r="G135" s="281" t="s">
        <v>540</v>
      </c>
      <c r="H135" s="264">
        <v>44378</v>
      </c>
      <c r="I135" s="264">
        <v>44561</v>
      </c>
      <c r="J135" s="265" t="s">
        <v>46</v>
      </c>
      <c r="K135" s="220">
        <v>1130</v>
      </c>
      <c r="L135" s="269">
        <v>0</v>
      </c>
      <c r="M135" s="287">
        <v>0</v>
      </c>
      <c r="N135" s="269">
        <v>0</v>
      </c>
      <c r="O135" s="287">
        <v>0</v>
      </c>
      <c r="P135" s="269">
        <v>5</v>
      </c>
      <c r="Q135" s="287">
        <v>5650</v>
      </c>
      <c r="R135" s="288"/>
      <c r="S135" s="287"/>
      <c r="T135" s="289"/>
      <c r="U135" s="287"/>
      <c r="V135" s="289"/>
      <c r="W135" s="287"/>
      <c r="X135" s="307">
        <f t="shared" si="1"/>
        <v>5</v>
      </c>
      <c r="Y135" s="275">
        <f>SUM(Tabelle2515[[#This Row],[EUR1]],Tabelle2515[[#This Row],[EUR2]],Tabelle2515[[#This Row],[EUR3]],Tabelle2515[[#This Row],[EUR4]],Tabelle2515[[#This Row],[EUR5]],Tabelle2515[[#This Row],[EUR6]])</f>
        <v>5650</v>
      </c>
    </row>
    <row r="136" spans="2:25" s="189" customFormat="1">
      <c r="B136" s="155">
        <v>124</v>
      </c>
      <c r="C136" s="218" t="s">
        <v>391</v>
      </c>
      <c r="D136" s="218" t="s">
        <v>44</v>
      </c>
      <c r="E136" s="263" t="s">
        <v>355</v>
      </c>
      <c r="F136" s="218" t="s">
        <v>45</v>
      </c>
      <c r="G136" s="281" t="s">
        <v>540</v>
      </c>
      <c r="H136" s="264">
        <v>44378</v>
      </c>
      <c r="I136" s="264">
        <v>44561</v>
      </c>
      <c r="J136" s="265" t="s">
        <v>46</v>
      </c>
      <c r="K136" s="220">
        <v>1130</v>
      </c>
      <c r="L136" s="269">
        <v>0</v>
      </c>
      <c r="M136" s="287">
        <v>0</v>
      </c>
      <c r="N136" s="269">
        <v>0</v>
      </c>
      <c r="O136" s="287">
        <v>0</v>
      </c>
      <c r="P136" s="269">
        <v>1.26</v>
      </c>
      <c r="Q136" s="287">
        <v>1423.8</v>
      </c>
      <c r="R136" s="288"/>
      <c r="S136" s="287"/>
      <c r="T136" s="289"/>
      <c r="U136" s="287"/>
      <c r="V136" s="289"/>
      <c r="W136" s="287"/>
      <c r="X136" s="307">
        <f t="shared" si="1"/>
        <v>1.26</v>
      </c>
      <c r="Y136" s="275">
        <f>SUM(Tabelle2515[[#This Row],[EUR1]],Tabelle2515[[#This Row],[EUR2]],Tabelle2515[[#This Row],[EUR3]],Tabelle2515[[#This Row],[EUR4]],Tabelle2515[[#This Row],[EUR5]],Tabelle2515[[#This Row],[EUR6]])</f>
        <v>1423.8</v>
      </c>
    </row>
    <row r="137" spans="2:25" s="189" customFormat="1">
      <c r="B137" s="155">
        <v>125</v>
      </c>
      <c r="C137" s="218" t="s">
        <v>391</v>
      </c>
      <c r="D137" s="218" t="s">
        <v>44</v>
      </c>
      <c r="E137" s="263" t="s">
        <v>352</v>
      </c>
      <c r="F137" s="218" t="s">
        <v>45</v>
      </c>
      <c r="G137" s="281" t="s">
        <v>540</v>
      </c>
      <c r="H137" s="264">
        <v>44378</v>
      </c>
      <c r="I137" s="264">
        <v>44561</v>
      </c>
      <c r="J137" s="265" t="s">
        <v>46</v>
      </c>
      <c r="K137" s="220">
        <v>1130</v>
      </c>
      <c r="L137" s="269">
        <v>0</v>
      </c>
      <c r="M137" s="287">
        <v>0</v>
      </c>
      <c r="N137" s="269">
        <v>0</v>
      </c>
      <c r="O137" s="287">
        <v>0</v>
      </c>
      <c r="P137" s="269">
        <v>0</v>
      </c>
      <c r="Q137" s="287">
        <v>0</v>
      </c>
      <c r="R137" s="288"/>
      <c r="S137" s="287"/>
      <c r="T137" s="289"/>
      <c r="U137" s="287"/>
      <c r="V137" s="289"/>
      <c r="W137" s="287"/>
      <c r="X137" s="307">
        <f t="shared" si="1"/>
        <v>0</v>
      </c>
      <c r="Y137" s="275">
        <f>SUM(Tabelle2515[[#This Row],[EUR1]],Tabelle2515[[#This Row],[EUR2]],Tabelle2515[[#This Row],[EUR3]],Tabelle2515[[#This Row],[EUR4]],Tabelle2515[[#This Row],[EUR5]],Tabelle2515[[#This Row],[EUR6]])</f>
        <v>0</v>
      </c>
    </row>
    <row r="138" spans="2:25" s="189" customFormat="1">
      <c r="B138" s="155">
        <v>126</v>
      </c>
      <c r="C138" s="218" t="s">
        <v>391</v>
      </c>
      <c r="D138" s="218" t="s">
        <v>44</v>
      </c>
      <c r="E138" s="263" t="s">
        <v>520</v>
      </c>
      <c r="F138" s="218" t="s">
        <v>45</v>
      </c>
      <c r="G138" s="281" t="s">
        <v>540</v>
      </c>
      <c r="H138" s="264">
        <v>44378</v>
      </c>
      <c r="I138" s="264">
        <v>44561</v>
      </c>
      <c r="J138" s="265" t="s">
        <v>46</v>
      </c>
      <c r="K138" s="220">
        <v>1130</v>
      </c>
      <c r="L138" s="269">
        <v>0</v>
      </c>
      <c r="M138" s="287">
        <v>0</v>
      </c>
      <c r="N138" s="269">
        <v>2</v>
      </c>
      <c r="O138" s="287">
        <v>2260</v>
      </c>
      <c r="P138" s="269">
        <v>0</v>
      </c>
      <c r="Q138" s="287">
        <v>0</v>
      </c>
      <c r="R138" s="288"/>
      <c r="S138" s="287"/>
      <c r="T138" s="289"/>
      <c r="U138" s="287"/>
      <c r="V138" s="289"/>
      <c r="W138" s="287"/>
      <c r="X138" s="307">
        <f t="shared" si="1"/>
        <v>2</v>
      </c>
      <c r="Y138" s="275">
        <f>SUM(Tabelle2515[[#This Row],[EUR1]],Tabelle2515[[#This Row],[EUR2]],Tabelle2515[[#This Row],[EUR3]],Tabelle2515[[#This Row],[EUR4]],Tabelle2515[[#This Row],[EUR5]],Tabelle2515[[#This Row],[EUR6]])</f>
        <v>2260</v>
      </c>
    </row>
    <row r="139" spans="2:25" s="189" customFormat="1">
      <c r="B139" s="155">
        <v>127</v>
      </c>
      <c r="C139" s="218" t="s">
        <v>391</v>
      </c>
      <c r="D139" s="218" t="s">
        <v>44</v>
      </c>
      <c r="E139" s="263" t="s">
        <v>521</v>
      </c>
      <c r="F139" s="218" t="s">
        <v>45</v>
      </c>
      <c r="G139" s="281" t="s">
        <v>540</v>
      </c>
      <c r="H139" s="264">
        <v>44378</v>
      </c>
      <c r="I139" s="264">
        <v>44561</v>
      </c>
      <c r="J139" s="265" t="s">
        <v>46</v>
      </c>
      <c r="K139" s="220">
        <v>1048.3</v>
      </c>
      <c r="L139" s="269">
        <v>0</v>
      </c>
      <c r="M139" s="287">
        <v>0</v>
      </c>
      <c r="N139" s="269">
        <v>0</v>
      </c>
      <c r="O139" s="287">
        <v>0</v>
      </c>
      <c r="P139" s="269">
        <v>0</v>
      </c>
      <c r="Q139" s="287">
        <v>0</v>
      </c>
      <c r="R139" s="288"/>
      <c r="S139" s="287"/>
      <c r="T139" s="289"/>
      <c r="U139" s="287"/>
      <c r="V139" s="289"/>
      <c r="W139" s="287"/>
      <c r="X139" s="307">
        <f t="shared" si="1"/>
        <v>0</v>
      </c>
      <c r="Y139" s="275">
        <f>SUM(Tabelle2515[[#This Row],[EUR1]],Tabelle2515[[#This Row],[EUR2]],Tabelle2515[[#This Row],[EUR3]],Tabelle2515[[#This Row],[EUR4]],Tabelle2515[[#This Row],[EUR5]],Tabelle2515[[#This Row],[EUR6]])</f>
        <v>0</v>
      </c>
    </row>
    <row r="140" spans="2:25" s="189" customFormat="1">
      <c r="B140" s="155">
        <v>128</v>
      </c>
      <c r="C140" s="218" t="s">
        <v>391</v>
      </c>
      <c r="D140" s="218" t="s">
        <v>44</v>
      </c>
      <c r="E140" s="263" t="s">
        <v>351</v>
      </c>
      <c r="F140" s="218" t="s">
        <v>45</v>
      </c>
      <c r="G140" s="281" t="s">
        <v>540</v>
      </c>
      <c r="H140" s="264">
        <v>44378</v>
      </c>
      <c r="I140" s="264">
        <v>44561</v>
      </c>
      <c r="J140" s="265" t="s">
        <v>46</v>
      </c>
      <c r="K140" s="220">
        <v>1130</v>
      </c>
      <c r="L140" s="269">
        <v>0</v>
      </c>
      <c r="M140" s="287">
        <v>0</v>
      </c>
      <c r="N140" s="269">
        <v>0</v>
      </c>
      <c r="O140" s="287">
        <v>0</v>
      </c>
      <c r="P140" s="269">
        <v>0</v>
      </c>
      <c r="Q140" s="287">
        <v>0</v>
      </c>
      <c r="R140" s="288"/>
      <c r="S140" s="287"/>
      <c r="T140" s="289"/>
      <c r="U140" s="287"/>
      <c r="V140" s="289"/>
      <c r="W140" s="287"/>
      <c r="X140" s="307">
        <f t="shared" si="1"/>
        <v>0</v>
      </c>
      <c r="Y140" s="275">
        <f>SUM(Tabelle2515[[#This Row],[EUR1]],Tabelle2515[[#This Row],[EUR2]],Tabelle2515[[#This Row],[EUR3]],Tabelle2515[[#This Row],[EUR4]],Tabelle2515[[#This Row],[EUR5]],Tabelle2515[[#This Row],[EUR6]])</f>
        <v>0</v>
      </c>
    </row>
    <row r="141" spans="2:25" s="189" customFormat="1">
      <c r="B141" s="155">
        <v>129</v>
      </c>
      <c r="C141" s="218" t="s">
        <v>391</v>
      </c>
      <c r="D141" s="218" t="s">
        <v>44</v>
      </c>
      <c r="E141" s="263" t="s">
        <v>522</v>
      </c>
      <c r="F141" s="218" t="s">
        <v>45</v>
      </c>
      <c r="G141" s="281" t="s">
        <v>540</v>
      </c>
      <c r="H141" s="264">
        <v>44378</v>
      </c>
      <c r="I141" s="264">
        <v>44561</v>
      </c>
      <c r="J141" s="265" t="s">
        <v>46</v>
      </c>
      <c r="K141" s="220">
        <v>0</v>
      </c>
      <c r="L141" s="269">
        <v>0</v>
      </c>
      <c r="M141" s="287">
        <v>0</v>
      </c>
      <c r="N141" s="269">
        <v>0</v>
      </c>
      <c r="O141" s="287">
        <v>0</v>
      </c>
      <c r="P141" s="269">
        <v>0</v>
      </c>
      <c r="Q141" s="287">
        <v>0</v>
      </c>
      <c r="R141" s="288"/>
      <c r="S141" s="287"/>
      <c r="T141" s="289"/>
      <c r="U141" s="287"/>
      <c r="V141" s="289"/>
      <c r="W141" s="287"/>
      <c r="X141" s="307">
        <f t="shared" si="1"/>
        <v>0</v>
      </c>
      <c r="Y141" s="275">
        <f>SUM(Tabelle2515[[#This Row],[EUR1]],Tabelle2515[[#This Row],[EUR2]],Tabelle2515[[#This Row],[EUR3]],Tabelle2515[[#This Row],[EUR4]],Tabelle2515[[#This Row],[EUR5]],Tabelle2515[[#This Row],[EUR6]])</f>
        <v>0</v>
      </c>
    </row>
    <row r="142" spans="2:25" s="189" customFormat="1">
      <c r="B142" s="155">
        <v>130</v>
      </c>
      <c r="C142" s="218" t="s">
        <v>390</v>
      </c>
      <c r="D142" s="218" t="s">
        <v>44</v>
      </c>
      <c r="E142" s="263" t="s">
        <v>456</v>
      </c>
      <c r="F142" s="218" t="s">
        <v>45</v>
      </c>
      <c r="G142" s="281" t="s">
        <v>541</v>
      </c>
      <c r="H142" s="264">
        <v>44378</v>
      </c>
      <c r="I142" s="264">
        <v>44561</v>
      </c>
      <c r="J142" s="265" t="s">
        <v>46</v>
      </c>
      <c r="K142" s="220">
        <v>2030</v>
      </c>
      <c r="L142" s="269">
        <v>1</v>
      </c>
      <c r="M142" s="287">
        <v>2030</v>
      </c>
      <c r="N142" s="269">
        <v>0</v>
      </c>
      <c r="O142" s="287">
        <v>0</v>
      </c>
      <c r="P142" s="269">
        <v>0</v>
      </c>
      <c r="Q142" s="287">
        <v>0</v>
      </c>
      <c r="R142" s="288"/>
      <c r="S142" s="287"/>
      <c r="T142" s="289"/>
      <c r="U142" s="287"/>
      <c r="V142" s="289"/>
      <c r="W142" s="287"/>
      <c r="X142" s="307">
        <f t="shared" ref="X142:X198" si="2">SUM(L142,N142,P142,R142,T142,V142)</f>
        <v>1</v>
      </c>
      <c r="Y142" s="275">
        <f>SUM(Tabelle2515[[#This Row],[EUR1]],Tabelle2515[[#This Row],[EUR2]],Tabelle2515[[#This Row],[EUR3]],Tabelle2515[[#This Row],[EUR4]],Tabelle2515[[#This Row],[EUR5]],Tabelle2515[[#This Row],[EUR6]])</f>
        <v>2030</v>
      </c>
    </row>
    <row r="143" spans="2:25" s="189" customFormat="1">
      <c r="B143" s="155">
        <v>131</v>
      </c>
      <c r="C143" s="218" t="s">
        <v>390</v>
      </c>
      <c r="D143" s="218" t="s">
        <v>44</v>
      </c>
      <c r="E143" s="263" t="s">
        <v>457</v>
      </c>
      <c r="F143" s="218" t="s">
        <v>45</v>
      </c>
      <c r="G143" s="281" t="s">
        <v>541</v>
      </c>
      <c r="H143" s="264">
        <v>44378</v>
      </c>
      <c r="I143" s="264">
        <v>44561</v>
      </c>
      <c r="J143" s="265" t="s">
        <v>46</v>
      </c>
      <c r="K143" s="220">
        <v>2030</v>
      </c>
      <c r="L143" s="269">
        <v>1</v>
      </c>
      <c r="M143" s="287">
        <v>2030</v>
      </c>
      <c r="N143" s="269">
        <v>0</v>
      </c>
      <c r="O143" s="287">
        <v>0</v>
      </c>
      <c r="P143" s="269">
        <v>0</v>
      </c>
      <c r="Q143" s="287">
        <v>0</v>
      </c>
      <c r="R143" s="288"/>
      <c r="S143" s="287"/>
      <c r="T143" s="289"/>
      <c r="U143" s="287"/>
      <c r="V143" s="289"/>
      <c r="W143" s="287"/>
      <c r="X143" s="307">
        <f t="shared" si="2"/>
        <v>1</v>
      </c>
      <c r="Y143" s="275">
        <f>SUM(Tabelle2515[[#This Row],[EUR1]],Tabelle2515[[#This Row],[EUR2]],Tabelle2515[[#This Row],[EUR3]],Tabelle2515[[#This Row],[EUR4]],Tabelle2515[[#This Row],[EUR5]],Tabelle2515[[#This Row],[EUR6]])</f>
        <v>2030</v>
      </c>
    </row>
    <row r="144" spans="2:25" s="189" customFormat="1">
      <c r="B144" s="155">
        <v>132</v>
      </c>
      <c r="C144" s="218" t="s">
        <v>390</v>
      </c>
      <c r="D144" s="218" t="s">
        <v>44</v>
      </c>
      <c r="E144" s="263" t="s">
        <v>299</v>
      </c>
      <c r="F144" s="218" t="s">
        <v>45</v>
      </c>
      <c r="G144" s="281" t="s">
        <v>541</v>
      </c>
      <c r="H144" s="264">
        <v>44378</v>
      </c>
      <c r="I144" s="264">
        <v>44561</v>
      </c>
      <c r="J144" s="265" t="s">
        <v>46</v>
      </c>
      <c r="K144" s="220">
        <v>1570</v>
      </c>
      <c r="L144" s="269">
        <v>20</v>
      </c>
      <c r="M144" s="287">
        <v>31400</v>
      </c>
      <c r="N144" s="269">
        <v>0</v>
      </c>
      <c r="O144" s="287">
        <v>0</v>
      </c>
      <c r="P144" s="269">
        <v>10</v>
      </c>
      <c r="Q144" s="287">
        <v>15700</v>
      </c>
      <c r="R144" s="288"/>
      <c r="S144" s="287"/>
      <c r="T144" s="289"/>
      <c r="U144" s="287"/>
      <c r="V144" s="289"/>
      <c r="W144" s="287"/>
      <c r="X144" s="307">
        <f t="shared" si="2"/>
        <v>30</v>
      </c>
      <c r="Y144" s="275">
        <f>SUM(Tabelle2515[[#This Row],[EUR1]],Tabelle2515[[#This Row],[EUR2]],Tabelle2515[[#This Row],[EUR3]],Tabelle2515[[#This Row],[EUR4]],Tabelle2515[[#This Row],[EUR5]],Tabelle2515[[#This Row],[EUR6]])</f>
        <v>47100</v>
      </c>
    </row>
    <row r="145" spans="2:25" s="189" customFormat="1">
      <c r="B145" s="155">
        <v>133</v>
      </c>
      <c r="C145" s="218" t="s">
        <v>390</v>
      </c>
      <c r="D145" s="218" t="s">
        <v>44</v>
      </c>
      <c r="E145" s="263" t="s">
        <v>350</v>
      </c>
      <c r="F145" s="218" t="s">
        <v>45</v>
      </c>
      <c r="G145" s="281" t="s">
        <v>541</v>
      </c>
      <c r="H145" s="264">
        <v>44378</v>
      </c>
      <c r="I145" s="264">
        <v>44561</v>
      </c>
      <c r="J145" s="265" t="s">
        <v>46</v>
      </c>
      <c r="K145" s="220">
        <v>1130</v>
      </c>
      <c r="L145" s="269">
        <v>0</v>
      </c>
      <c r="M145" s="287">
        <v>0</v>
      </c>
      <c r="N145" s="269">
        <v>0</v>
      </c>
      <c r="O145" s="287">
        <v>0</v>
      </c>
      <c r="P145" s="269">
        <v>0</v>
      </c>
      <c r="Q145" s="287">
        <v>0</v>
      </c>
      <c r="R145" s="288"/>
      <c r="S145" s="287"/>
      <c r="T145" s="289"/>
      <c r="U145" s="287"/>
      <c r="V145" s="289"/>
      <c r="W145" s="287"/>
      <c r="X145" s="307">
        <f t="shared" si="2"/>
        <v>0</v>
      </c>
      <c r="Y145" s="275">
        <f>SUM(Tabelle2515[[#This Row],[EUR1]],Tabelle2515[[#This Row],[EUR2]],Tabelle2515[[#This Row],[EUR3]],Tabelle2515[[#This Row],[EUR4]],Tabelle2515[[#This Row],[EUR5]],Tabelle2515[[#This Row],[EUR6]])</f>
        <v>0</v>
      </c>
    </row>
    <row r="146" spans="2:25" s="189" customFormat="1">
      <c r="B146" s="155">
        <v>134</v>
      </c>
      <c r="C146" s="218" t="s">
        <v>390</v>
      </c>
      <c r="D146" s="218" t="s">
        <v>44</v>
      </c>
      <c r="E146" s="263" t="s">
        <v>353</v>
      </c>
      <c r="F146" s="218" t="s">
        <v>45</v>
      </c>
      <c r="G146" s="281" t="s">
        <v>541</v>
      </c>
      <c r="H146" s="264">
        <v>44378</v>
      </c>
      <c r="I146" s="264">
        <v>44561</v>
      </c>
      <c r="J146" s="265" t="s">
        <v>46</v>
      </c>
      <c r="K146" s="220">
        <v>1130</v>
      </c>
      <c r="L146" s="269">
        <v>0</v>
      </c>
      <c r="M146" s="287">
        <v>0</v>
      </c>
      <c r="N146" s="269">
        <v>5</v>
      </c>
      <c r="O146" s="287">
        <v>5650</v>
      </c>
      <c r="P146" s="269">
        <v>0</v>
      </c>
      <c r="Q146" s="287">
        <v>0</v>
      </c>
      <c r="R146" s="288"/>
      <c r="S146" s="287"/>
      <c r="T146" s="289"/>
      <c r="U146" s="287"/>
      <c r="V146" s="289"/>
      <c r="W146" s="287"/>
      <c r="X146" s="307">
        <f t="shared" si="2"/>
        <v>5</v>
      </c>
      <c r="Y146" s="275">
        <f>SUM(Tabelle2515[[#This Row],[EUR1]],Tabelle2515[[#This Row],[EUR2]],Tabelle2515[[#This Row],[EUR3]],Tabelle2515[[#This Row],[EUR4]],Tabelle2515[[#This Row],[EUR5]],Tabelle2515[[#This Row],[EUR6]])</f>
        <v>5650</v>
      </c>
    </row>
    <row r="147" spans="2:25" s="189" customFormat="1">
      <c r="B147" s="155">
        <v>135</v>
      </c>
      <c r="C147" s="218" t="s">
        <v>390</v>
      </c>
      <c r="D147" s="218" t="s">
        <v>44</v>
      </c>
      <c r="E147" s="263" t="s">
        <v>352</v>
      </c>
      <c r="F147" s="218" t="s">
        <v>45</v>
      </c>
      <c r="G147" s="281" t="s">
        <v>541</v>
      </c>
      <c r="H147" s="264">
        <v>44378</v>
      </c>
      <c r="I147" s="264">
        <v>44561</v>
      </c>
      <c r="J147" s="265" t="s">
        <v>46</v>
      </c>
      <c r="K147" s="220">
        <v>1130</v>
      </c>
      <c r="L147" s="269">
        <v>0</v>
      </c>
      <c r="M147" s="287">
        <v>0</v>
      </c>
      <c r="N147" s="269">
        <v>0</v>
      </c>
      <c r="O147" s="287">
        <v>0</v>
      </c>
      <c r="P147" s="269">
        <v>0</v>
      </c>
      <c r="Q147" s="287">
        <v>0</v>
      </c>
      <c r="R147" s="288"/>
      <c r="S147" s="287"/>
      <c r="T147" s="289"/>
      <c r="U147" s="287"/>
      <c r="V147" s="289"/>
      <c r="W147" s="287"/>
      <c r="X147" s="307">
        <f t="shared" si="2"/>
        <v>0</v>
      </c>
      <c r="Y147" s="275">
        <f>SUM(Tabelle2515[[#This Row],[EUR1]],Tabelle2515[[#This Row],[EUR2]],Tabelle2515[[#This Row],[EUR3]],Tabelle2515[[#This Row],[EUR4]],Tabelle2515[[#This Row],[EUR5]],Tabelle2515[[#This Row],[EUR6]])</f>
        <v>0</v>
      </c>
    </row>
    <row r="148" spans="2:25" s="189" customFormat="1">
      <c r="B148" s="155">
        <v>136</v>
      </c>
      <c r="C148" s="218" t="s">
        <v>390</v>
      </c>
      <c r="D148" s="218" t="s">
        <v>44</v>
      </c>
      <c r="E148" s="263" t="s">
        <v>523</v>
      </c>
      <c r="F148" s="218" t="s">
        <v>45</v>
      </c>
      <c r="G148" s="281" t="s">
        <v>541</v>
      </c>
      <c r="H148" s="264">
        <v>44378</v>
      </c>
      <c r="I148" s="264">
        <v>44561</v>
      </c>
      <c r="J148" s="265" t="s">
        <v>46</v>
      </c>
      <c r="K148" s="220">
        <v>1627.9574849999999</v>
      </c>
      <c r="L148" s="269">
        <v>0</v>
      </c>
      <c r="M148" s="287">
        <v>0</v>
      </c>
      <c r="N148" s="269">
        <v>1.1665300449840765</v>
      </c>
      <c r="O148" s="287">
        <v>1831.452170625</v>
      </c>
      <c r="P148" s="269">
        <v>0</v>
      </c>
      <c r="Q148" s="287">
        <v>0</v>
      </c>
      <c r="R148" s="288"/>
      <c r="S148" s="287"/>
      <c r="T148" s="289"/>
      <c r="U148" s="287"/>
      <c r="V148" s="289"/>
      <c r="W148" s="287"/>
      <c r="X148" s="307">
        <f t="shared" si="2"/>
        <v>1.1665300449840765</v>
      </c>
      <c r="Y148" s="275">
        <f>SUM(Tabelle2515[[#This Row],[EUR1]],Tabelle2515[[#This Row],[EUR2]],Tabelle2515[[#This Row],[EUR3]],Tabelle2515[[#This Row],[EUR4]],Tabelle2515[[#This Row],[EUR5]],Tabelle2515[[#This Row],[EUR6]])</f>
        <v>1831.452170625</v>
      </c>
    </row>
    <row r="149" spans="2:25" s="189" customFormat="1">
      <c r="B149" s="155">
        <v>137</v>
      </c>
      <c r="C149" s="218" t="s">
        <v>390</v>
      </c>
      <c r="D149" s="218" t="s">
        <v>44</v>
      </c>
      <c r="E149" s="263" t="s">
        <v>524</v>
      </c>
      <c r="F149" s="218" t="s">
        <v>45</v>
      </c>
      <c r="G149" s="281" t="s">
        <v>541</v>
      </c>
      <c r="H149" s="264">
        <v>44378</v>
      </c>
      <c r="I149" s="264">
        <v>44561</v>
      </c>
      <c r="J149" s="265" t="s">
        <v>46</v>
      </c>
      <c r="K149" s="220">
        <v>1627.9574849999999</v>
      </c>
      <c r="L149" s="269">
        <v>0</v>
      </c>
      <c r="M149" s="287">
        <v>0</v>
      </c>
      <c r="N149" s="269">
        <v>7.3258086824999999</v>
      </c>
      <c r="O149" s="287">
        <v>1831.452170625</v>
      </c>
      <c r="P149" s="269">
        <v>0</v>
      </c>
      <c r="Q149" s="287">
        <v>0</v>
      </c>
      <c r="R149" s="288"/>
      <c r="S149" s="287"/>
      <c r="T149" s="289"/>
      <c r="U149" s="287"/>
      <c r="V149" s="289"/>
      <c r="W149" s="287"/>
      <c r="X149" s="307">
        <f t="shared" si="2"/>
        <v>7.3258086824999999</v>
      </c>
      <c r="Y149" s="275">
        <f>SUM(Tabelle2515[[#This Row],[EUR1]],Tabelle2515[[#This Row],[EUR2]],Tabelle2515[[#This Row],[EUR3]],Tabelle2515[[#This Row],[EUR4]],Tabelle2515[[#This Row],[EUR5]],Tabelle2515[[#This Row],[EUR6]])</f>
        <v>1831.452170625</v>
      </c>
    </row>
    <row r="150" spans="2:25" s="189" customFormat="1">
      <c r="B150" s="155">
        <v>138</v>
      </c>
      <c r="C150" s="218" t="s">
        <v>390</v>
      </c>
      <c r="D150" s="218" t="s">
        <v>44</v>
      </c>
      <c r="E150" s="263" t="s">
        <v>525</v>
      </c>
      <c r="F150" s="218" t="s">
        <v>45</v>
      </c>
      <c r="G150" s="281" t="s">
        <v>541</v>
      </c>
      <c r="H150" s="264">
        <v>44378</v>
      </c>
      <c r="I150" s="264">
        <v>44561</v>
      </c>
      <c r="J150" s="265" t="s">
        <v>46</v>
      </c>
      <c r="K150" s="220">
        <v>0</v>
      </c>
      <c r="L150" s="269">
        <v>0</v>
      </c>
      <c r="M150" s="287">
        <v>0</v>
      </c>
      <c r="N150" s="269">
        <v>0</v>
      </c>
      <c r="O150" s="287">
        <v>0</v>
      </c>
      <c r="P150" s="269">
        <v>0</v>
      </c>
      <c r="Q150" s="287">
        <v>0</v>
      </c>
      <c r="R150" s="288"/>
      <c r="S150" s="287"/>
      <c r="T150" s="289"/>
      <c r="U150" s="287"/>
      <c r="V150" s="289"/>
      <c r="W150" s="287"/>
      <c r="X150" s="307">
        <f t="shared" si="2"/>
        <v>0</v>
      </c>
      <c r="Y150" s="275">
        <f>SUM(Tabelle2515[[#This Row],[EUR1]],Tabelle2515[[#This Row],[EUR2]],Tabelle2515[[#This Row],[EUR3]],Tabelle2515[[#This Row],[EUR4]],Tabelle2515[[#This Row],[EUR5]],Tabelle2515[[#This Row],[EUR6]])</f>
        <v>0</v>
      </c>
    </row>
    <row r="151" spans="2:25" s="189" customFormat="1">
      <c r="B151" s="155">
        <v>139</v>
      </c>
      <c r="C151" s="218" t="s">
        <v>390</v>
      </c>
      <c r="D151" s="218" t="s">
        <v>44</v>
      </c>
      <c r="E151" s="263" t="s">
        <v>526</v>
      </c>
      <c r="F151" s="218" t="s">
        <v>45</v>
      </c>
      <c r="G151" s="281" t="s">
        <v>541</v>
      </c>
      <c r="H151" s="264">
        <v>44378</v>
      </c>
      <c r="I151" s="264">
        <v>44561</v>
      </c>
      <c r="J151" s="265" t="s">
        <v>46</v>
      </c>
      <c r="K151" s="220">
        <v>0</v>
      </c>
      <c r="L151" s="269">
        <v>0</v>
      </c>
      <c r="M151" s="287">
        <v>0</v>
      </c>
      <c r="N151" s="269">
        <v>0</v>
      </c>
      <c r="O151" s="287">
        <v>0</v>
      </c>
      <c r="P151" s="269">
        <v>0</v>
      </c>
      <c r="Q151" s="287">
        <v>0</v>
      </c>
      <c r="R151" s="288"/>
      <c r="S151" s="287"/>
      <c r="T151" s="289"/>
      <c r="U151" s="287"/>
      <c r="V151" s="289"/>
      <c r="W151" s="287"/>
      <c r="X151" s="307">
        <f t="shared" si="2"/>
        <v>0</v>
      </c>
      <c r="Y151" s="275">
        <f>SUM(Tabelle2515[[#This Row],[EUR1]],Tabelle2515[[#This Row],[EUR2]],Tabelle2515[[#This Row],[EUR3]],Tabelle2515[[#This Row],[EUR4]],Tabelle2515[[#This Row],[EUR5]],Tabelle2515[[#This Row],[EUR6]])</f>
        <v>0</v>
      </c>
    </row>
    <row r="152" spans="2:25" s="189" customFormat="1">
      <c r="B152" s="155">
        <v>140</v>
      </c>
      <c r="C152" s="218" t="s">
        <v>388</v>
      </c>
      <c r="D152" s="218" t="s">
        <v>44</v>
      </c>
      <c r="E152" s="263" t="s">
        <v>456</v>
      </c>
      <c r="F152" s="218" t="s">
        <v>45</v>
      </c>
      <c r="G152" s="282" t="s">
        <v>542</v>
      </c>
      <c r="H152" s="264">
        <v>44378</v>
      </c>
      <c r="I152" s="264">
        <v>44561</v>
      </c>
      <c r="J152" s="265" t="s">
        <v>46</v>
      </c>
      <c r="K152" s="220">
        <v>2030</v>
      </c>
      <c r="L152" s="269">
        <v>1</v>
      </c>
      <c r="M152" s="287">
        <v>2030</v>
      </c>
      <c r="N152" s="269">
        <v>0</v>
      </c>
      <c r="O152" s="287">
        <v>0</v>
      </c>
      <c r="P152" s="269">
        <v>0</v>
      </c>
      <c r="Q152" s="287">
        <v>0</v>
      </c>
      <c r="R152" s="288"/>
      <c r="S152" s="287"/>
      <c r="T152" s="289"/>
      <c r="U152" s="287"/>
      <c r="V152" s="289"/>
      <c r="W152" s="287"/>
      <c r="X152" s="307">
        <f t="shared" si="2"/>
        <v>1</v>
      </c>
      <c r="Y152" s="275">
        <f>SUM(Tabelle2515[[#This Row],[EUR1]],Tabelle2515[[#This Row],[EUR2]],Tabelle2515[[#This Row],[EUR3]],Tabelle2515[[#This Row],[EUR4]],Tabelle2515[[#This Row],[EUR5]],Tabelle2515[[#This Row],[EUR6]])</f>
        <v>2030</v>
      </c>
    </row>
    <row r="153" spans="2:25" s="189" customFormat="1">
      <c r="B153" s="155">
        <v>141</v>
      </c>
      <c r="C153" s="218" t="s">
        <v>388</v>
      </c>
      <c r="D153" s="218" t="s">
        <v>44</v>
      </c>
      <c r="E153" s="263" t="s">
        <v>457</v>
      </c>
      <c r="F153" s="218" t="s">
        <v>45</v>
      </c>
      <c r="G153" s="282" t="s">
        <v>542</v>
      </c>
      <c r="H153" s="264">
        <v>44378</v>
      </c>
      <c r="I153" s="264">
        <v>44561</v>
      </c>
      <c r="J153" s="265" t="s">
        <v>46</v>
      </c>
      <c r="K153" s="220">
        <v>2030</v>
      </c>
      <c r="L153" s="269">
        <v>1</v>
      </c>
      <c r="M153" s="313">
        <v>2030</v>
      </c>
      <c r="N153" s="269">
        <v>0</v>
      </c>
      <c r="O153" s="313">
        <v>0</v>
      </c>
      <c r="P153" s="269">
        <v>0</v>
      </c>
      <c r="Q153" s="313">
        <v>0</v>
      </c>
      <c r="R153" s="314"/>
      <c r="S153" s="313"/>
      <c r="T153" s="315"/>
      <c r="U153" s="313"/>
      <c r="V153" s="315"/>
      <c r="W153" s="313"/>
      <c r="X153" s="307">
        <f t="shared" ref="X153:X156" si="3">SUM(L153,N153,P153,R153,T153,V153)</f>
        <v>1</v>
      </c>
      <c r="Y153" s="275">
        <f>SUM(Tabelle2515[[#This Row],[EUR1]],Tabelle2515[[#This Row],[EUR2]],Tabelle2515[[#This Row],[EUR3]],Tabelle2515[[#This Row],[EUR4]],Tabelle2515[[#This Row],[EUR5]],Tabelle2515[[#This Row],[EUR6]])</f>
        <v>2030</v>
      </c>
    </row>
    <row r="154" spans="2:25" s="189" customFormat="1">
      <c r="B154" s="155">
        <v>142</v>
      </c>
      <c r="C154" s="218" t="s">
        <v>388</v>
      </c>
      <c r="D154" s="218" t="s">
        <v>44</v>
      </c>
      <c r="E154" s="263" t="s">
        <v>299</v>
      </c>
      <c r="F154" s="218" t="s">
        <v>45</v>
      </c>
      <c r="G154" s="282" t="s">
        <v>542</v>
      </c>
      <c r="H154" s="264">
        <v>44378</v>
      </c>
      <c r="I154" s="264">
        <v>44561</v>
      </c>
      <c r="J154" s="265" t="s">
        <v>46</v>
      </c>
      <c r="K154" s="220">
        <v>1570</v>
      </c>
      <c r="L154" s="269">
        <v>0</v>
      </c>
      <c r="M154" s="313">
        <v>0</v>
      </c>
      <c r="N154" s="269">
        <v>0</v>
      </c>
      <c r="O154" s="313">
        <v>0</v>
      </c>
      <c r="P154" s="269">
        <v>0</v>
      </c>
      <c r="Q154" s="313">
        <v>0</v>
      </c>
      <c r="R154" s="314"/>
      <c r="S154" s="313"/>
      <c r="T154" s="315"/>
      <c r="U154" s="313"/>
      <c r="V154" s="315"/>
      <c r="W154" s="313"/>
      <c r="X154" s="307">
        <f t="shared" si="3"/>
        <v>0</v>
      </c>
      <c r="Y154" s="275">
        <f>SUM(Tabelle2515[[#This Row],[EUR1]],Tabelle2515[[#This Row],[EUR2]],Tabelle2515[[#This Row],[EUR3]],Tabelle2515[[#This Row],[EUR4]],Tabelle2515[[#This Row],[EUR5]],Tabelle2515[[#This Row],[EUR6]])</f>
        <v>0</v>
      </c>
    </row>
    <row r="155" spans="2:25" s="189" customFormat="1">
      <c r="B155" s="155">
        <v>143</v>
      </c>
      <c r="C155" s="218" t="s">
        <v>388</v>
      </c>
      <c r="D155" s="218" t="s">
        <v>44</v>
      </c>
      <c r="E155" s="263" t="s">
        <v>527</v>
      </c>
      <c r="F155" s="218" t="s">
        <v>45</v>
      </c>
      <c r="G155" s="282" t="s">
        <v>542</v>
      </c>
      <c r="H155" s="264">
        <v>44378</v>
      </c>
      <c r="I155" s="264">
        <v>44561</v>
      </c>
      <c r="J155" s="265" t="s">
        <v>46</v>
      </c>
      <c r="K155" s="220">
        <v>1415.2050000000002</v>
      </c>
      <c r="L155" s="269">
        <v>0</v>
      </c>
      <c r="M155" s="313">
        <v>0</v>
      </c>
      <c r="N155" s="269">
        <v>0</v>
      </c>
      <c r="O155" s="313">
        <v>0</v>
      </c>
      <c r="P155" s="269">
        <v>0</v>
      </c>
      <c r="Q155" s="313">
        <v>0</v>
      </c>
      <c r="R155" s="314"/>
      <c r="S155" s="313"/>
      <c r="T155" s="315"/>
      <c r="U155" s="313"/>
      <c r="V155" s="315"/>
      <c r="W155" s="313"/>
      <c r="X155" s="307">
        <f t="shared" si="3"/>
        <v>0</v>
      </c>
      <c r="Y155" s="275">
        <f>SUM(Tabelle2515[[#This Row],[EUR1]],Tabelle2515[[#This Row],[EUR2]],Tabelle2515[[#This Row],[EUR3]],Tabelle2515[[#This Row],[EUR4]],Tabelle2515[[#This Row],[EUR5]],Tabelle2515[[#This Row],[EUR6]])</f>
        <v>0</v>
      </c>
    </row>
    <row r="156" spans="2:25" s="189" customFormat="1">
      <c r="B156" s="155"/>
      <c r="C156" s="266"/>
      <c r="D156" s="218"/>
      <c r="E156" s="263"/>
      <c r="F156" s="218"/>
      <c r="G156" s="282"/>
      <c r="H156" s="264"/>
      <c r="I156" s="264"/>
      <c r="J156" s="265"/>
      <c r="K156" s="220"/>
      <c r="L156" s="269"/>
      <c r="M156" s="313"/>
      <c r="N156" s="269"/>
      <c r="O156" s="313"/>
      <c r="P156" s="269"/>
      <c r="Q156" s="313"/>
      <c r="R156" s="314"/>
      <c r="S156" s="313"/>
      <c r="T156" s="315"/>
      <c r="U156" s="313"/>
      <c r="V156" s="315"/>
      <c r="W156" s="313"/>
      <c r="X156" s="307">
        <f t="shared" si="3"/>
        <v>0</v>
      </c>
      <c r="Y156" s="275">
        <f>SUM(Tabelle2515[[#This Row],[EUR1]],Tabelle2515[[#This Row],[EUR2]],Tabelle2515[[#This Row],[EUR3]],Tabelle2515[[#This Row],[EUR4]],Tabelle2515[[#This Row],[EUR5]],Tabelle2515[[#This Row],[EUR6]])</f>
        <v>0</v>
      </c>
    </row>
    <row r="157" spans="2:25" s="189" customFormat="1">
      <c r="B157" s="155">
        <f>B151+1</f>
        <v>140</v>
      </c>
      <c r="C157" s="266" t="s">
        <v>383</v>
      </c>
      <c r="D157" s="218" t="s">
        <v>44</v>
      </c>
      <c r="E157" s="263" t="s">
        <v>612</v>
      </c>
      <c r="F157" s="263" t="s">
        <v>45</v>
      </c>
      <c r="G157" s="282" t="s">
        <v>529</v>
      </c>
      <c r="H157" s="264">
        <v>44378</v>
      </c>
      <c r="I157" s="264">
        <v>44561</v>
      </c>
      <c r="J157" s="265" t="s">
        <v>46</v>
      </c>
      <c r="K157" s="220"/>
      <c r="L157" s="269"/>
      <c r="M157" s="309">
        <v>111666.66666666667</v>
      </c>
      <c r="N157" s="320"/>
      <c r="O157" s="309">
        <f>Tabelle2515[[#This Row],[EUR1]]</f>
        <v>111666.66666666667</v>
      </c>
      <c r="P157" s="320"/>
      <c r="Q157" s="309">
        <v>0</v>
      </c>
      <c r="R157" s="171"/>
      <c r="S157" s="54"/>
      <c r="T157" s="172"/>
      <c r="U157" s="54"/>
      <c r="V157" s="172"/>
      <c r="W157" s="54"/>
      <c r="X157" s="307">
        <f t="shared" ref="X157:X168" si="4">SUM(L157,N157,P157,R157,T157,V157)</f>
        <v>0</v>
      </c>
      <c r="Y157" s="275">
        <f>SUM(Tabelle2515[[#This Row],[EUR1]],Tabelle2515[[#This Row],[EUR2]],Tabelle2515[[#This Row],[EUR3]],Tabelle2515[[#This Row],[EUR4]],Tabelle2515[[#This Row],[EUR5]],Tabelle2515[[#This Row],[EUR6]])</f>
        <v>223333.33333333334</v>
      </c>
    </row>
    <row r="158" spans="2:25" s="189" customFormat="1">
      <c r="B158" s="155">
        <f>B157+1</f>
        <v>141</v>
      </c>
      <c r="C158" s="266" t="s">
        <v>384</v>
      </c>
      <c r="D158" s="218" t="s">
        <v>44</v>
      </c>
      <c r="E158" s="263" t="s">
        <v>612</v>
      </c>
      <c r="F158" s="263" t="s">
        <v>45</v>
      </c>
      <c r="G158" s="282" t="s">
        <v>530</v>
      </c>
      <c r="H158" s="264">
        <v>44378</v>
      </c>
      <c r="I158" s="264">
        <v>44561</v>
      </c>
      <c r="J158" s="265" t="s">
        <v>46</v>
      </c>
      <c r="K158" s="220"/>
      <c r="L158" s="269"/>
      <c r="M158" s="309">
        <v>74666.666666666672</v>
      </c>
      <c r="N158" s="320"/>
      <c r="O158" s="309">
        <f>Tabelle2515[[#This Row],[EUR1]]</f>
        <v>74666.666666666672</v>
      </c>
      <c r="P158" s="320"/>
      <c r="Q158" s="309">
        <f>Tabelle2515[[#This Row],[EUR2]]/2</f>
        <v>37333.333333333336</v>
      </c>
      <c r="R158" s="171"/>
      <c r="S158" s="54"/>
      <c r="T158" s="172"/>
      <c r="U158" s="54"/>
      <c r="V158" s="172"/>
      <c r="W158" s="54"/>
      <c r="X158" s="307">
        <f t="shared" si="4"/>
        <v>0</v>
      </c>
      <c r="Y158" s="275">
        <f>SUM(Tabelle2515[[#This Row],[EUR1]],Tabelle2515[[#This Row],[EUR2]],Tabelle2515[[#This Row],[EUR3]],Tabelle2515[[#This Row],[EUR4]],Tabelle2515[[#This Row],[EUR5]],Tabelle2515[[#This Row],[EUR6]])</f>
        <v>186666.66666666669</v>
      </c>
    </row>
    <row r="159" spans="2:25" s="189" customFormat="1">
      <c r="B159" s="155">
        <f t="shared" ref="B159:B167" si="5">B158+1</f>
        <v>142</v>
      </c>
      <c r="C159" s="266" t="s">
        <v>385</v>
      </c>
      <c r="D159" s="218" t="s">
        <v>44</v>
      </c>
      <c r="E159" s="263" t="s">
        <v>612</v>
      </c>
      <c r="F159" s="263" t="s">
        <v>45</v>
      </c>
      <c r="G159" s="282" t="s">
        <v>531</v>
      </c>
      <c r="H159" s="264">
        <v>44378</v>
      </c>
      <c r="I159" s="264">
        <v>44561</v>
      </c>
      <c r="J159" s="265" t="s">
        <v>46</v>
      </c>
      <c r="K159" s="220"/>
      <c r="L159" s="269"/>
      <c r="M159" s="309">
        <v>111666.66666666667</v>
      </c>
      <c r="N159" s="320"/>
      <c r="O159" s="309">
        <f>Tabelle2515[[#This Row],[EUR1]]</f>
        <v>111666.66666666667</v>
      </c>
      <c r="P159" s="320"/>
      <c r="Q159" s="309">
        <f>Tabelle2515[[#This Row],[EUR2]]/2</f>
        <v>55833.333333333336</v>
      </c>
      <c r="R159" s="171"/>
      <c r="S159" s="54"/>
      <c r="T159" s="172"/>
      <c r="U159" s="54"/>
      <c r="V159" s="172"/>
      <c r="W159" s="54"/>
      <c r="X159" s="307">
        <f t="shared" si="4"/>
        <v>0</v>
      </c>
      <c r="Y159" s="275">
        <f>SUM(Tabelle2515[[#This Row],[EUR1]],Tabelle2515[[#This Row],[EUR2]],Tabelle2515[[#This Row],[EUR3]],Tabelle2515[[#This Row],[EUR4]],Tabelle2515[[#This Row],[EUR5]],Tabelle2515[[#This Row],[EUR6]])</f>
        <v>279166.66666666669</v>
      </c>
    </row>
    <row r="160" spans="2:25" s="189" customFormat="1">
      <c r="B160" s="155">
        <f t="shared" si="5"/>
        <v>143</v>
      </c>
      <c r="C160" s="266" t="s">
        <v>394</v>
      </c>
      <c r="D160" s="218" t="s">
        <v>44</v>
      </c>
      <c r="E160" s="263" t="s">
        <v>612</v>
      </c>
      <c r="F160" s="263" t="s">
        <v>45</v>
      </c>
      <c r="G160" s="282" t="s">
        <v>535</v>
      </c>
      <c r="H160" s="264">
        <v>44378</v>
      </c>
      <c r="I160" s="264">
        <v>44561</v>
      </c>
      <c r="J160" s="265" t="s">
        <v>46</v>
      </c>
      <c r="K160" s="220"/>
      <c r="L160" s="269"/>
      <c r="M160" s="309">
        <v>96666.666666666672</v>
      </c>
      <c r="N160" s="320"/>
      <c r="O160" s="309">
        <f>Tabelle2515[[#This Row],[EUR1]]</f>
        <v>96666.666666666672</v>
      </c>
      <c r="P160" s="320"/>
      <c r="Q160" s="309">
        <f>Tabelle2515[[#This Row],[EUR2]]/2</f>
        <v>48333.333333333336</v>
      </c>
      <c r="R160" s="171"/>
      <c r="S160" s="54"/>
      <c r="T160" s="172"/>
      <c r="U160" s="54"/>
      <c r="V160" s="172"/>
      <c r="W160" s="54"/>
      <c r="X160" s="307">
        <f t="shared" si="4"/>
        <v>0</v>
      </c>
      <c r="Y160" s="275">
        <f>SUM(Tabelle2515[[#This Row],[EUR1]],Tabelle2515[[#This Row],[EUR2]],Tabelle2515[[#This Row],[EUR3]],Tabelle2515[[#This Row],[EUR4]],Tabelle2515[[#This Row],[EUR5]],Tabelle2515[[#This Row],[EUR6]])</f>
        <v>241666.66666666669</v>
      </c>
    </row>
    <row r="161" spans="2:25" s="189" customFormat="1">
      <c r="B161" s="155">
        <f t="shared" si="5"/>
        <v>144</v>
      </c>
      <c r="C161" s="266" t="s">
        <v>382</v>
      </c>
      <c r="D161" s="218" t="s">
        <v>44</v>
      </c>
      <c r="E161" s="263" t="s">
        <v>612</v>
      </c>
      <c r="F161" s="263" t="s">
        <v>45</v>
      </c>
      <c r="G161" s="218" t="s">
        <v>528</v>
      </c>
      <c r="H161" s="264">
        <v>44378</v>
      </c>
      <c r="I161" s="264">
        <v>44561</v>
      </c>
      <c r="J161" s="265" t="s">
        <v>46</v>
      </c>
      <c r="K161" s="220"/>
      <c r="L161" s="269"/>
      <c r="M161" s="309">
        <v>158333.33333333334</v>
      </c>
      <c r="N161" s="320"/>
      <c r="O161" s="309">
        <f>Tabelle2515[[#This Row],[EUR1]]</f>
        <v>158333.33333333334</v>
      </c>
      <c r="P161" s="320"/>
      <c r="Q161" s="309">
        <f>Tabelle2515[[#This Row],[EUR2]]/2</f>
        <v>79166.666666666672</v>
      </c>
      <c r="R161" s="171"/>
      <c r="S161" s="54"/>
      <c r="T161" s="172"/>
      <c r="U161" s="54"/>
      <c r="V161" s="172"/>
      <c r="W161" s="54"/>
      <c r="X161" s="307">
        <f t="shared" si="4"/>
        <v>0</v>
      </c>
      <c r="Y161" s="275">
        <f>SUM(Tabelle2515[[#This Row],[EUR1]],Tabelle2515[[#This Row],[EUR2]],Tabelle2515[[#This Row],[EUR3]],Tabelle2515[[#This Row],[EUR4]],Tabelle2515[[#This Row],[EUR5]],Tabelle2515[[#This Row],[EUR6]])</f>
        <v>395833.33333333337</v>
      </c>
    </row>
    <row r="162" spans="2:25" s="189" customFormat="1">
      <c r="B162" s="155">
        <f t="shared" si="5"/>
        <v>145</v>
      </c>
      <c r="C162" s="266" t="s">
        <v>397</v>
      </c>
      <c r="D162" s="218" t="s">
        <v>44</v>
      </c>
      <c r="E162" s="263" t="s">
        <v>612</v>
      </c>
      <c r="F162" s="263" t="s">
        <v>45</v>
      </c>
      <c r="G162" s="218" t="s">
        <v>537</v>
      </c>
      <c r="H162" s="264">
        <v>44378</v>
      </c>
      <c r="I162" s="264">
        <v>44561</v>
      </c>
      <c r="J162" s="265" t="s">
        <v>46</v>
      </c>
      <c r="K162" s="220"/>
      <c r="L162" s="269"/>
      <c r="M162" s="309">
        <v>25833.333333333332</v>
      </c>
      <c r="N162" s="320"/>
      <c r="O162" s="309">
        <f>Tabelle2515[[#This Row],[EUR1]]</f>
        <v>25833.333333333332</v>
      </c>
      <c r="P162" s="320"/>
      <c r="Q162" s="309">
        <f>Tabelle2515[[#This Row],[EUR2]]/2</f>
        <v>12916.666666666666</v>
      </c>
      <c r="R162" s="171"/>
      <c r="S162" s="54"/>
      <c r="T162" s="172"/>
      <c r="U162" s="54"/>
      <c r="V162" s="172"/>
      <c r="W162" s="54"/>
      <c r="X162" s="307">
        <f t="shared" si="4"/>
        <v>0</v>
      </c>
      <c r="Y162" s="275">
        <f>SUM(Tabelle2515[[#This Row],[EUR1]],Tabelle2515[[#This Row],[EUR2]],Tabelle2515[[#This Row],[EUR3]],Tabelle2515[[#This Row],[EUR4]],Tabelle2515[[#This Row],[EUR5]],Tabelle2515[[#This Row],[EUR6]])</f>
        <v>64583.333333333328</v>
      </c>
    </row>
    <row r="163" spans="2:25" s="189" customFormat="1">
      <c r="B163" s="155">
        <f t="shared" si="5"/>
        <v>146</v>
      </c>
      <c r="C163" s="266" t="s">
        <v>386</v>
      </c>
      <c r="D163" s="218" t="s">
        <v>44</v>
      </c>
      <c r="E163" s="263" t="s">
        <v>612</v>
      </c>
      <c r="F163" s="263" t="s">
        <v>45</v>
      </c>
      <c r="G163" s="218" t="s">
        <v>601</v>
      </c>
      <c r="H163" s="264">
        <v>44378</v>
      </c>
      <c r="I163" s="264">
        <v>44561</v>
      </c>
      <c r="J163" s="265" t="s">
        <v>46</v>
      </c>
      <c r="K163" s="220"/>
      <c r="L163" s="269"/>
      <c r="M163" s="309">
        <v>135166.66666666666</v>
      </c>
      <c r="N163" s="320"/>
      <c r="O163" s="309">
        <f>Tabelle2515[[#This Row],[EUR1]]</f>
        <v>135166.66666666666</v>
      </c>
      <c r="P163" s="320"/>
      <c r="Q163" s="309">
        <f>Tabelle2515[[#This Row],[EUR2]]/2</f>
        <v>67583.333333333328</v>
      </c>
      <c r="R163" s="171"/>
      <c r="S163" s="54"/>
      <c r="T163" s="172"/>
      <c r="U163" s="54"/>
      <c r="V163" s="172"/>
      <c r="W163" s="54"/>
      <c r="X163" s="307">
        <f t="shared" si="4"/>
        <v>0</v>
      </c>
      <c r="Y163" s="275">
        <f>SUM(Tabelle2515[[#This Row],[EUR1]],Tabelle2515[[#This Row],[EUR2]],Tabelle2515[[#This Row],[EUR3]],Tabelle2515[[#This Row],[EUR4]],Tabelle2515[[#This Row],[EUR5]],Tabelle2515[[#This Row],[EUR6]])</f>
        <v>337916.66666666663</v>
      </c>
    </row>
    <row r="164" spans="2:25" s="189" customFormat="1">
      <c r="B164" s="155">
        <f t="shared" si="5"/>
        <v>147</v>
      </c>
      <c r="C164" s="266" t="s">
        <v>395</v>
      </c>
      <c r="D164" s="218" t="s">
        <v>44</v>
      </c>
      <c r="E164" s="263" t="s">
        <v>612</v>
      </c>
      <c r="F164" s="263" t="s">
        <v>45</v>
      </c>
      <c r="G164" s="218" t="s">
        <v>603</v>
      </c>
      <c r="H164" s="264">
        <v>44378</v>
      </c>
      <c r="I164" s="264">
        <v>44561</v>
      </c>
      <c r="J164" s="265" t="s">
        <v>46</v>
      </c>
      <c r="K164" s="220"/>
      <c r="L164" s="269"/>
      <c r="M164" s="309">
        <v>97933.333333333328</v>
      </c>
      <c r="N164" s="320"/>
      <c r="O164" s="309">
        <f>Tabelle2515[[#This Row],[EUR1]]</f>
        <v>97933.333333333328</v>
      </c>
      <c r="P164" s="320"/>
      <c r="Q164" s="309">
        <f>Tabelle2515[[#This Row],[EUR2]]/2</f>
        <v>48966.666666666664</v>
      </c>
      <c r="R164" s="171"/>
      <c r="S164" s="54"/>
      <c r="T164" s="172"/>
      <c r="U164" s="54"/>
      <c r="V164" s="172"/>
      <c r="W164" s="54"/>
      <c r="X164" s="307">
        <f t="shared" si="4"/>
        <v>0</v>
      </c>
      <c r="Y164" s="275">
        <f>SUM(Tabelle2515[[#This Row],[EUR1]],Tabelle2515[[#This Row],[EUR2]],Tabelle2515[[#This Row],[EUR3]],Tabelle2515[[#This Row],[EUR4]],Tabelle2515[[#This Row],[EUR5]],Tabelle2515[[#This Row],[EUR6]])</f>
        <v>244833.33333333331</v>
      </c>
    </row>
    <row r="165" spans="2:25" s="189" customFormat="1">
      <c r="B165" s="155">
        <f t="shared" si="5"/>
        <v>148</v>
      </c>
      <c r="C165" s="266" t="s">
        <v>396</v>
      </c>
      <c r="D165" s="218" t="s">
        <v>44</v>
      </c>
      <c r="E165" s="263" t="s">
        <v>612</v>
      </c>
      <c r="F165" s="263" t="s">
        <v>45</v>
      </c>
      <c r="G165" s="218" t="s">
        <v>642</v>
      </c>
      <c r="H165" s="264">
        <v>44378</v>
      </c>
      <c r="I165" s="264">
        <v>44561</v>
      </c>
      <c r="J165" s="265" t="s">
        <v>46</v>
      </c>
      <c r="K165" s="220"/>
      <c r="L165" s="269"/>
      <c r="M165" s="309">
        <v>58333.333333333336</v>
      </c>
      <c r="N165" s="320"/>
      <c r="O165" s="309">
        <f>Tabelle2515[[#This Row],[EUR1]]</f>
        <v>58333.333333333336</v>
      </c>
      <c r="P165" s="320"/>
      <c r="Q165" s="309">
        <f>Tabelle2515[[#This Row],[EUR2]]/2</f>
        <v>29166.666666666668</v>
      </c>
      <c r="R165" s="171"/>
      <c r="S165" s="54"/>
      <c r="T165" s="172"/>
      <c r="U165" s="54"/>
      <c r="V165" s="172"/>
      <c r="W165" s="54"/>
      <c r="X165" s="307">
        <f t="shared" si="4"/>
        <v>0</v>
      </c>
      <c r="Y165" s="275">
        <f>SUM(Tabelle2515[[#This Row],[EUR1]],Tabelle2515[[#This Row],[EUR2]],Tabelle2515[[#This Row],[EUR3]],Tabelle2515[[#This Row],[EUR4]],Tabelle2515[[#This Row],[EUR5]],Tabelle2515[[#This Row],[EUR6]])</f>
        <v>145833.33333333334</v>
      </c>
    </row>
    <row r="166" spans="2:25" s="189" customFormat="1">
      <c r="B166" s="155">
        <f t="shared" si="5"/>
        <v>149</v>
      </c>
      <c r="C166" s="266" t="s">
        <v>399</v>
      </c>
      <c r="D166" s="218" t="s">
        <v>44</v>
      </c>
      <c r="E166" s="263" t="s">
        <v>612</v>
      </c>
      <c r="F166" s="263" t="s">
        <v>45</v>
      </c>
      <c r="G166" s="218" t="s">
        <v>641</v>
      </c>
      <c r="H166" s="264">
        <v>44378</v>
      </c>
      <c r="I166" s="264">
        <v>44561</v>
      </c>
      <c r="J166" s="265" t="s">
        <v>46</v>
      </c>
      <c r="K166" s="220"/>
      <c r="L166" s="269"/>
      <c r="M166" s="309"/>
      <c r="N166" s="320"/>
      <c r="O166" s="309">
        <f>1000000/4</f>
        <v>250000</v>
      </c>
      <c r="P166" s="320"/>
      <c r="Q166" s="309">
        <f>Tabelle2515[[#This Row],[EUR2]]/2</f>
        <v>125000</v>
      </c>
      <c r="R166" s="171"/>
      <c r="S166" s="54"/>
      <c r="T166" s="172"/>
      <c r="U166" s="54"/>
      <c r="V166" s="172"/>
      <c r="W166" s="54"/>
      <c r="X166" s="307">
        <f t="shared" si="4"/>
        <v>0</v>
      </c>
      <c r="Y166" s="275">
        <f>SUM(Tabelle2515[[#This Row],[EUR1]],Tabelle2515[[#This Row],[EUR2]],Tabelle2515[[#This Row],[EUR3]],Tabelle2515[[#This Row],[EUR4]],Tabelle2515[[#This Row],[EUR5]],Tabelle2515[[#This Row],[EUR6]])</f>
        <v>375000</v>
      </c>
    </row>
    <row r="167" spans="2:25" s="189" customFormat="1">
      <c r="B167" s="155">
        <f t="shared" si="5"/>
        <v>150</v>
      </c>
      <c r="C167" s="266" t="s">
        <v>407</v>
      </c>
      <c r="D167" s="218" t="s">
        <v>44</v>
      </c>
      <c r="E167" s="263" t="s">
        <v>612</v>
      </c>
      <c r="F167" s="263" t="s">
        <v>45</v>
      </c>
      <c r="G167" s="218" t="s">
        <v>610</v>
      </c>
      <c r="H167" s="264">
        <v>44378</v>
      </c>
      <c r="I167" s="264">
        <v>44561</v>
      </c>
      <c r="J167" s="265" t="s">
        <v>46</v>
      </c>
      <c r="K167" s="220"/>
      <c r="L167" s="269"/>
      <c r="M167" s="309">
        <v>13333.333333333334</v>
      </c>
      <c r="N167" s="320"/>
      <c r="O167" s="309">
        <f>Tabelle2515[[#This Row],[EUR1]]</f>
        <v>13333.333333333334</v>
      </c>
      <c r="P167" s="320"/>
      <c r="Q167" s="309">
        <f>Tabelle2515[[#This Row],[EUR2]]/2</f>
        <v>6666.666666666667</v>
      </c>
      <c r="R167" s="171"/>
      <c r="S167" s="54"/>
      <c r="T167" s="172"/>
      <c r="U167" s="54"/>
      <c r="V167" s="172"/>
      <c r="W167" s="54"/>
      <c r="X167" s="307">
        <f t="shared" si="4"/>
        <v>0</v>
      </c>
      <c r="Y167" s="275">
        <f>SUM(Tabelle2515[[#This Row],[EUR1]],Tabelle2515[[#This Row],[EUR2]],Tabelle2515[[#This Row],[EUR3]],Tabelle2515[[#This Row],[EUR4]],Tabelle2515[[#This Row],[EUR5]],Tabelle2515[[#This Row],[EUR6]])</f>
        <v>33333.333333333336</v>
      </c>
    </row>
    <row r="168" spans="2:25" s="189" customFormat="1">
      <c r="B168" s="155"/>
      <c r="C168" s="266"/>
      <c r="D168" s="218"/>
      <c r="E168" s="263"/>
      <c r="F168" s="263"/>
      <c r="G168" s="218"/>
      <c r="H168" s="264"/>
      <c r="I168" s="264"/>
      <c r="J168" s="265"/>
      <c r="K168" s="220"/>
      <c r="L168" s="269"/>
      <c r="M168" s="54"/>
      <c r="N168" s="269"/>
      <c r="O168" s="54">
        <f>Tabelle2515[[#This Row],[EUR1]]</f>
        <v>0</v>
      </c>
      <c r="P168" s="269"/>
      <c r="Q168" s="54"/>
      <c r="R168" s="171"/>
      <c r="S168" s="54"/>
      <c r="T168" s="172"/>
      <c r="U168" s="54"/>
      <c r="V168" s="172"/>
      <c r="W168" s="54"/>
      <c r="X168" s="307">
        <f t="shared" si="4"/>
        <v>0</v>
      </c>
      <c r="Y168" s="275">
        <f>SUM(Tabelle2515[[#This Row],[EUR1]],Tabelle2515[[#This Row],[EUR2]],Tabelle2515[[#This Row],[EUR3]],Tabelle2515[[#This Row],[EUR4]],Tabelle2515[[#This Row],[EUR5]],Tabelle2515[[#This Row],[EUR6]])</f>
        <v>0</v>
      </c>
    </row>
    <row r="169" spans="2:25" s="189" customFormat="1">
      <c r="B169" s="155">
        <f>B167+1</f>
        <v>151</v>
      </c>
      <c r="C169" s="266" t="s">
        <v>400</v>
      </c>
      <c r="D169" s="218" t="s">
        <v>44</v>
      </c>
      <c r="E169" s="263" t="s">
        <v>363</v>
      </c>
      <c r="F169" s="218" t="s">
        <v>45</v>
      </c>
      <c r="G169" s="282" t="s">
        <v>547</v>
      </c>
      <c r="H169" s="264">
        <v>44378</v>
      </c>
      <c r="I169" s="264">
        <v>44561</v>
      </c>
      <c r="J169" s="265" t="s">
        <v>46</v>
      </c>
      <c r="K169" s="220">
        <v>1050</v>
      </c>
      <c r="L169" s="269">
        <v>15</v>
      </c>
      <c r="M169" s="287">
        <v>15750</v>
      </c>
      <c r="N169" s="269">
        <v>17</v>
      </c>
      <c r="O169" s="287">
        <v>17850</v>
      </c>
      <c r="P169" s="269">
        <v>8</v>
      </c>
      <c r="Q169" s="287">
        <v>8400</v>
      </c>
      <c r="R169" s="288"/>
      <c r="S169" s="287"/>
      <c r="T169" s="289"/>
      <c r="U169" s="287"/>
      <c r="V169" s="289"/>
      <c r="W169" s="287"/>
      <c r="X169" s="307">
        <f t="shared" si="2"/>
        <v>40</v>
      </c>
      <c r="Y169" s="275">
        <f>SUM(Tabelle2515[[#This Row],[EUR1]],Tabelle2515[[#This Row],[EUR2]],Tabelle2515[[#This Row],[EUR3]],Tabelle2515[[#This Row],[EUR4]],Tabelle2515[[#This Row],[EUR5]],Tabelle2515[[#This Row],[EUR6]])</f>
        <v>42000</v>
      </c>
    </row>
    <row r="170" spans="2:25" s="189" customFormat="1">
      <c r="B170" s="155">
        <f>B169+1</f>
        <v>152</v>
      </c>
      <c r="C170" s="266" t="s">
        <v>400</v>
      </c>
      <c r="D170" s="218" t="s">
        <v>44</v>
      </c>
      <c r="E170" s="263" t="s">
        <v>364</v>
      </c>
      <c r="F170" s="218" t="s">
        <v>45</v>
      </c>
      <c r="G170" s="282" t="s">
        <v>547</v>
      </c>
      <c r="H170" s="264">
        <v>44378</v>
      </c>
      <c r="I170" s="264">
        <v>44561</v>
      </c>
      <c r="J170" s="265" t="s">
        <v>46</v>
      </c>
      <c r="K170" s="220">
        <v>1967.07</v>
      </c>
      <c r="L170" s="269">
        <v>15</v>
      </c>
      <c r="M170" s="287">
        <v>29506.05</v>
      </c>
      <c r="N170" s="269">
        <v>17</v>
      </c>
      <c r="O170" s="287">
        <v>33440.19</v>
      </c>
      <c r="P170" s="269">
        <v>8</v>
      </c>
      <c r="Q170" s="287">
        <v>15736.56</v>
      </c>
      <c r="R170" s="288"/>
      <c r="S170" s="287"/>
      <c r="T170" s="289"/>
      <c r="U170" s="287"/>
      <c r="V170" s="289"/>
      <c r="W170" s="287"/>
      <c r="X170" s="307">
        <f t="shared" si="2"/>
        <v>40</v>
      </c>
      <c r="Y170" s="275">
        <f>SUM(Tabelle2515[[#This Row],[EUR1]],Tabelle2515[[#This Row],[EUR2]],Tabelle2515[[#This Row],[EUR3]],Tabelle2515[[#This Row],[EUR4]],Tabelle2515[[#This Row],[EUR5]],Tabelle2515[[#This Row],[EUR6]])</f>
        <v>78682.8</v>
      </c>
    </row>
    <row r="171" spans="2:25" s="189" customFormat="1">
      <c r="B171" s="155">
        <f t="shared" ref="B171:B179" si="6">B170+1</f>
        <v>153</v>
      </c>
      <c r="C171" s="266" t="s">
        <v>400</v>
      </c>
      <c r="D171" s="218" t="s">
        <v>44</v>
      </c>
      <c r="E171" s="263" t="s">
        <v>365</v>
      </c>
      <c r="F171" s="218" t="s">
        <v>45</v>
      </c>
      <c r="G171" s="282" t="s">
        <v>547</v>
      </c>
      <c r="H171" s="264">
        <v>44378</v>
      </c>
      <c r="I171" s="264">
        <v>44561</v>
      </c>
      <c r="J171" s="265" t="s">
        <v>46</v>
      </c>
      <c r="K171" s="220">
        <v>1274.49</v>
      </c>
      <c r="L171" s="269">
        <v>15</v>
      </c>
      <c r="M171" s="287">
        <v>19117.349999999999</v>
      </c>
      <c r="N171" s="269">
        <v>17</v>
      </c>
      <c r="O171" s="287">
        <v>21666.33</v>
      </c>
      <c r="P171" s="269">
        <v>8</v>
      </c>
      <c r="Q171" s="287">
        <v>10195.92</v>
      </c>
      <c r="R171" s="288"/>
      <c r="S171" s="287"/>
      <c r="T171" s="289"/>
      <c r="U171" s="287"/>
      <c r="V171" s="289"/>
      <c r="W171" s="287"/>
      <c r="X171" s="307">
        <f t="shared" si="2"/>
        <v>40</v>
      </c>
      <c r="Y171" s="275">
        <f>SUM(Tabelle2515[[#This Row],[EUR1]],Tabelle2515[[#This Row],[EUR2]],Tabelle2515[[#This Row],[EUR3]],Tabelle2515[[#This Row],[EUR4]],Tabelle2515[[#This Row],[EUR5]],Tabelle2515[[#This Row],[EUR6]])</f>
        <v>50979.6</v>
      </c>
    </row>
    <row r="172" spans="2:25" s="189" customFormat="1">
      <c r="B172" s="155">
        <f t="shared" si="6"/>
        <v>154</v>
      </c>
      <c r="C172" s="266" t="s">
        <v>400</v>
      </c>
      <c r="D172" s="218" t="s">
        <v>44</v>
      </c>
      <c r="E172" s="263" t="s">
        <v>543</v>
      </c>
      <c r="F172" s="218" t="s">
        <v>45</v>
      </c>
      <c r="G172" s="282" t="s">
        <v>547</v>
      </c>
      <c r="H172" s="264">
        <v>44378</v>
      </c>
      <c r="I172" s="264">
        <v>44561</v>
      </c>
      <c r="J172" s="265" t="s">
        <v>46</v>
      </c>
      <c r="K172" s="220">
        <v>1190</v>
      </c>
      <c r="L172" s="269">
        <v>15</v>
      </c>
      <c r="M172" s="287">
        <v>17850</v>
      </c>
      <c r="N172" s="269">
        <v>15</v>
      </c>
      <c r="O172" s="287">
        <v>17850</v>
      </c>
      <c r="P172" s="269">
        <v>7</v>
      </c>
      <c r="Q172" s="287">
        <v>8330</v>
      </c>
      <c r="R172" s="288"/>
      <c r="S172" s="287"/>
      <c r="T172" s="289"/>
      <c r="U172" s="287"/>
      <c r="V172" s="289"/>
      <c r="W172" s="287"/>
      <c r="X172" s="307">
        <f t="shared" si="2"/>
        <v>37</v>
      </c>
      <c r="Y172" s="275">
        <f>SUM(Tabelle2515[[#This Row],[EUR1]],Tabelle2515[[#This Row],[EUR2]],Tabelle2515[[#This Row],[EUR3]],Tabelle2515[[#This Row],[EUR4]],Tabelle2515[[#This Row],[EUR5]],Tabelle2515[[#This Row],[EUR6]])</f>
        <v>44030</v>
      </c>
    </row>
    <row r="173" spans="2:25" s="189" customFormat="1">
      <c r="B173" s="155">
        <f t="shared" si="6"/>
        <v>155</v>
      </c>
      <c r="C173" s="266" t="s">
        <v>400</v>
      </c>
      <c r="D173" s="218" t="s">
        <v>44</v>
      </c>
      <c r="E173" s="263" t="s">
        <v>366</v>
      </c>
      <c r="F173" s="218" t="s">
        <v>45</v>
      </c>
      <c r="G173" s="282" t="s">
        <v>547</v>
      </c>
      <c r="H173" s="264">
        <v>44378</v>
      </c>
      <c r="I173" s="264">
        <v>44561</v>
      </c>
      <c r="J173" s="265" t="s">
        <v>46</v>
      </c>
      <c r="K173" s="220">
        <v>1416.09</v>
      </c>
      <c r="L173" s="269">
        <v>15</v>
      </c>
      <c r="M173" s="287">
        <v>21241.35</v>
      </c>
      <c r="N173" s="269">
        <v>17</v>
      </c>
      <c r="O173" s="287">
        <v>24073.53</v>
      </c>
      <c r="P173" s="269">
        <v>8</v>
      </c>
      <c r="Q173" s="287">
        <v>11328.72</v>
      </c>
      <c r="R173" s="288"/>
      <c r="S173" s="287"/>
      <c r="T173" s="289"/>
      <c r="U173" s="287"/>
      <c r="V173" s="289"/>
      <c r="W173" s="287"/>
      <c r="X173" s="307">
        <f t="shared" si="2"/>
        <v>40</v>
      </c>
      <c r="Y173" s="275">
        <f>SUM(Tabelle2515[[#This Row],[EUR1]],Tabelle2515[[#This Row],[EUR2]],Tabelle2515[[#This Row],[EUR3]],Tabelle2515[[#This Row],[EUR4]],Tabelle2515[[#This Row],[EUR5]],Tabelle2515[[#This Row],[EUR6]])</f>
        <v>56643.6</v>
      </c>
    </row>
    <row r="174" spans="2:25" s="189" customFormat="1">
      <c r="B174" s="155">
        <f t="shared" si="6"/>
        <v>156</v>
      </c>
      <c r="C174" s="266" t="s">
        <v>400</v>
      </c>
      <c r="D174" s="218" t="s">
        <v>44</v>
      </c>
      <c r="E174" s="263" t="s">
        <v>367</v>
      </c>
      <c r="F174" s="218" t="s">
        <v>45</v>
      </c>
      <c r="G174" s="282" t="s">
        <v>547</v>
      </c>
      <c r="H174" s="264">
        <v>44378</v>
      </c>
      <c r="I174" s="264">
        <v>44561</v>
      </c>
      <c r="J174" s="265" t="s">
        <v>46</v>
      </c>
      <c r="K174" s="220">
        <v>160</v>
      </c>
      <c r="L174" s="269">
        <v>15</v>
      </c>
      <c r="M174" s="287">
        <v>2400</v>
      </c>
      <c r="N174" s="269">
        <v>17</v>
      </c>
      <c r="O174" s="287">
        <v>2720</v>
      </c>
      <c r="P174" s="269">
        <v>8</v>
      </c>
      <c r="Q174" s="287">
        <v>1280</v>
      </c>
      <c r="R174" s="288"/>
      <c r="S174" s="287"/>
      <c r="T174" s="289"/>
      <c r="U174" s="287"/>
      <c r="V174" s="289"/>
      <c r="W174" s="287"/>
      <c r="X174" s="307">
        <f t="shared" si="2"/>
        <v>40</v>
      </c>
      <c r="Y174" s="275">
        <f>SUM(Tabelle2515[[#This Row],[EUR1]],Tabelle2515[[#This Row],[EUR2]],Tabelle2515[[#This Row],[EUR3]],Tabelle2515[[#This Row],[EUR4]],Tabelle2515[[#This Row],[EUR5]],Tabelle2515[[#This Row],[EUR6]])</f>
        <v>6400</v>
      </c>
    </row>
    <row r="175" spans="2:25" s="189" customFormat="1">
      <c r="B175" s="155">
        <f t="shared" si="6"/>
        <v>157</v>
      </c>
      <c r="C175" s="266" t="s">
        <v>400</v>
      </c>
      <c r="D175" s="218" t="s">
        <v>44</v>
      </c>
      <c r="E175" s="263" t="s">
        <v>368</v>
      </c>
      <c r="F175" s="218" t="s">
        <v>45</v>
      </c>
      <c r="G175" s="282" t="s">
        <v>547</v>
      </c>
      <c r="H175" s="264">
        <v>44378</v>
      </c>
      <c r="I175" s="264">
        <v>44561</v>
      </c>
      <c r="J175" s="265" t="s">
        <v>46</v>
      </c>
      <c r="K175" s="220">
        <v>160</v>
      </c>
      <c r="L175" s="269">
        <v>16</v>
      </c>
      <c r="M175" s="287">
        <v>2560</v>
      </c>
      <c r="N175" s="269">
        <v>17</v>
      </c>
      <c r="O175" s="287">
        <v>2720</v>
      </c>
      <c r="P175" s="269">
        <v>8</v>
      </c>
      <c r="Q175" s="287">
        <v>1280</v>
      </c>
      <c r="R175" s="288"/>
      <c r="S175" s="287"/>
      <c r="T175" s="289"/>
      <c r="U175" s="287"/>
      <c r="V175" s="289"/>
      <c r="W175" s="287"/>
      <c r="X175" s="307">
        <f t="shared" si="2"/>
        <v>41</v>
      </c>
      <c r="Y175" s="275">
        <f>SUM(Tabelle2515[[#This Row],[EUR1]],Tabelle2515[[#This Row],[EUR2]],Tabelle2515[[#This Row],[EUR3]],Tabelle2515[[#This Row],[EUR4]],Tabelle2515[[#This Row],[EUR5]],Tabelle2515[[#This Row],[EUR6]])</f>
        <v>6560</v>
      </c>
    </row>
    <row r="176" spans="2:25" s="189" customFormat="1">
      <c r="B176" s="155">
        <f t="shared" si="6"/>
        <v>158</v>
      </c>
      <c r="C176" s="266" t="s">
        <v>400</v>
      </c>
      <c r="D176" s="218" t="s">
        <v>44</v>
      </c>
      <c r="E176" s="263" t="s">
        <v>369</v>
      </c>
      <c r="F176" s="218" t="s">
        <v>45</v>
      </c>
      <c r="G176" s="282" t="s">
        <v>547</v>
      </c>
      <c r="H176" s="264">
        <v>44378</v>
      </c>
      <c r="I176" s="264">
        <v>44561</v>
      </c>
      <c r="J176" s="265" t="s">
        <v>46</v>
      </c>
      <c r="K176" s="220">
        <v>1130</v>
      </c>
      <c r="L176" s="269">
        <v>2</v>
      </c>
      <c r="M176" s="287">
        <v>2260</v>
      </c>
      <c r="N176" s="269">
        <v>2</v>
      </c>
      <c r="O176" s="287">
        <v>2260</v>
      </c>
      <c r="P176" s="269">
        <v>2</v>
      </c>
      <c r="Q176" s="287">
        <v>2260</v>
      </c>
      <c r="R176" s="288"/>
      <c r="S176" s="287"/>
      <c r="T176" s="289"/>
      <c r="U176" s="287"/>
      <c r="V176" s="289"/>
      <c r="W176" s="287"/>
      <c r="X176" s="307">
        <f t="shared" si="2"/>
        <v>6</v>
      </c>
      <c r="Y176" s="275">
        <f>SUM(Tabelle2515[[#This Row],[EUR1]],Tabelle2515[[#This Row],[EUR2]],Tabelle2515[[#This Row],[EUR3]],Tabelle2515[[#This Row],[EUR4]],Tabelle2515[[#This Row],[EUR5]],Tabelle2515[[#This Row],[EUR6]])</f>
        <v>6780</v>
      </c>
    </row>
    <row r="177" spans="2:25" s="189" customFormat="1">
      <c r="B177" s="155">
        <f t="shared" si="6"/>
        <v>159</v>
      </c>
      <c r="C177" s="266" t="s">
        <v>400</v>
      </c>
      <c r="D177" s="218" t="s">
        <v>44</v>
      </c>
      <c r="E177" s="263" t="s">
        <v>544</v>
      </c>
      <c r="F177" s="218" t="s">
        <v>45</v>
      </c>
      <c r="G177" s="282" t="s">
        <v>547</v>
      </c>
      <c r="H177" s="264">
        <v>44378</v>
      </c>
      <c r="I177" s="264">
        <v>44561</v>
      </c>
      <c r="J177" s="265" t="s">
        <v>46</v>
      </c>
      <c r="K177" s="220">
        <v>170</v>
      </c>
      <c r="L177" s="269">
        <v>15</v>
      </c>
      <c r="M177" s="287">
        <v>2550</v>
      </c>
      <c r="N177" s="269">
        <v>17</v>
      </c>
      <c r="O177" s="287">
        <v>2890</v>
      </c>
      <c r="P177" s="269">
        <v>8</v>
      </c>
      <c r="Q177" s="287">
        <v>1360</v>
      </c>
      <c r="R177" s="288"/>
      <c r="S177" s="287"/>
      <c r="T177" s="289"/>
      <c r="U177" s="287"/>
      <c r="V177" s="289"/>
      <c r="W177" s="287"/>
      <c r="X177" s="307">
        <f t="shared" si="2"/>
        <v>40</v>
      </c>
      <c r="Y177" s="275">
        <f>SUM(Tabelle2515[[#This Row],[EUR1]],Tabelle2515[[#This Row],[EUR2]],Tabelle2515[[#This Row],[EUR3]],Tabelle2515[[#This Row],[EUR4]],Tabelle2515[[#This Row],[EUR5]],Tabelle2515[[#This Row],[EUR6]])</f>
        <v>6800</v>
      </c>
    </row>
    <row r="178" spans="2:25" s="189" customFormat="1">
      <c r="B178" s="155">
        <f t="shared" si="6"/>
        <v>160</v>
      </c>
      <c r="C178" s="266" t="s">
        <v>400</v>
      </c>
      <c r="D178" s="218" t="s">
        <v>44</v>
      </c>
      <c r="E178" s="263" t="s">
        <v>545</v>
      </c>
      <c r="F178" s="218" t="s">
        <v>45</v>
      </c>
      <c r="G178" s="282" t="s">
        <v>547</v>
      </c>
      <c r="H178" s="264">
        <v>44378</v>
      </c>
      <c r="I178" s="264">
        <v>44561</v>
      </c>
      <c r="J178" s="265" t="s">
        <v>46</v>
      </c>
      <c r="K178" s="220">
        <v>1130</v>
      </c>
      <c r="L178" s="269">
        <v>2</v>
      </c>
      <c r="M178" s="287">
        <v>2260</v>
      </c>
      <c r="N178" s="269">
        <v>2</v>
      </c>
      <c r="O178" s="287">
        <v>2260</v>
      </c>
      <c r="P178" s="269">
        <v>2</v>
      </c>
      <c r="Q178" s="287">
        <v>2260</v>
      </c>
      <c r="R178" s="288"/>
      <c r="S178" s="287"/>
      <c r="T178" s="289"/>
      <c r="U178" s="287"/>
      <c r="V178" s="289"/>
      <c r="W178" s="287"/>
      <c r="X178" s="307">
        <f t="shared" si="2"/>
        <v>6</v>
      </c>
      <c r="Y178" s="275">
        <f>SUM(Tabelle2515[[#This Row],[EUR1]],Tabelle2515[[#This Row],[EUR2]],Tabelle2515[[#This Row],[EUR3]],Tabelle2515[[#This Row],[EUR4]],Tabelle2515[[#This Row],[EUR5]],Tabelle2515[[#This Row],[EUR6]])</f>
        <v>6780</v>
      </c>
    </row>
    <row r="179" spans="2:25" s="189" customFormat="1">
      <c r="B179" s="155">
        <f t="shared" si="6"/>
        <v>161</v>
      </c>
      <c r="C179" s="266" t="s">
        <v>400</v>
      </c>
      <c r="D179" s="218" t="s">
        <v>44</v>
      </c>
      <c r="E179" s="263" t="s">
        <v>546</v>
      </c>
      <c r="F179" s="218" t="s">
        <v>45</v>
      </c>
      <c r="G179" s="282" t="s">
        <v>547</v>
      </c>
      <c r="H179" s="264">
        <v>44378</v>
      </c>
      <c r="I179" s="264">
        <v>44561</v>
      </c>
      <c r="J179" s="265" t="s">
        <v>46</v>
      </c>
      <c r="K179" s="220">
        <v>170</v>
      </c>
      <c r="L179" s="269">
        <v>10.264700000000001</v>
      </c>
      <c r="M179" s="54">
        <v>1744.9990000000003</v>
      </c>
      <c r="N179" s="269">
        <v>10</v>
      </c>
      <c r="O179" s="54">
        <v>1700</v>
      </c>
      <c r="P179" s="269">
        <v>7</v>
      </c>
      <c r="Q179" s="54">
        <v>1190</v>
      </c>
      <c r="R179" s="171"/>
      <c r="S179" s="54"/>
      <c r="T179" s="172"/>
      <c r="U179" s="54"/>
      <c r="V179" s="172"/>
      <c r="W179" s="54"/>
      <c r="X179" s="307">
        <f t="shared" si="2"/>
        <v>27.264700000000001</v>
      </c>
      <c r="Y179" s="275">
        <f>SUM(Tabelle2515[[#This Row],[EUR1]],Tabelle2515[[#This Row],[EUR2]],Tabelle2515[[#This Row],[EUR3]],Tabelle2515[[#This Row],[EUR4]],Tabelle2515[[#This Row],[EUR5]],Tabelle2515[[#This Row],[EUR6]])</f>
        <v>4634.9989999999998</v>
      </c>
    </row>
    <row r="180" spans="2:25" s="189" customFormat="1">
      <c r="B180" s="155"/>
      <c r="C180" s="266"/>
      <c r="D180" s="218"/>
      <c r="E180" s="263"/>
      <c r="F180" s="218"/>
      <c r="G180" s="282"/>
      <c r="H180" s="264"/>
      <c r="I180" s="264"/>
      <c r="J180" s="265"/>
      <c r="K180" s="220"/>
      <c r="L180" s="269"/>
      <c r="M180" s="54"/>
      <c r="N180" s="269"/>
      <c r="O180" s="54"/>
      <c r="P180" s="269"/>
      <c r="Q180" s="54"/>
      <c r="R180" s="171"/>
      <c r="S180" s="54"/>
      <c r="T180" s="172"/>
      <c r="U180" s="54"/>
      <c r="V180" s="172"/>
      <c r="W180" s="54"/>
      <c r="X180" s="307">
        <f t="shared" si="2"/>
        <v>0</v>
      </c>
      <c r="Y180" s="275">
        <f>SUM(Tabelle2515[[#This Row],[EUR1]],Tabelle2515[[#This Row],[EUR2]],Tabelle2515[[#This Row],[EUR3]],Tabelle2515[[#This Row],[EUR4]],Tabelle2515[[#This Row],[EUR5]],Tabelle2515[[#This Row],[EUR6]])</f>
        <v>0</v>
      </c>
    </row>
    <row r="181" spans="2:25" s="189" customFormat="1">
      <c r="B181" s="155">
        <f>B179+1</f>
        <v>162</v>
      </c>
      <c r="C181" s="266" t="s">
        <v>401</v>
      </c>
      <c r="D181" s="218" t="s">
        <v>44</v>
      </c>
      <c r="E181" s="263" t="s">
        <v>361</v>
      </c>
      <c r="F181" s="218" t="s">
        <v>45</v>
      </c>
      <c r="G181" s="282" t="s">
        <v>562</v>
      </c>
      <c r="H181" s="264">
        <v>44378</v>
      </c>
      <c r="I181" s="264">
        <v>44561</v>
      </c>
      <c r="J181" s="265" t="s">
        <v>46</v>
      </c>
      <c r="K181" s="220">
        <v>1350</v>
      </c>
      <c r="L181" s="269">
        <v>3</v>
      </c>
      <c r="M181" s="54">
        <v>4050</v>
      </c>
      <c r="N181" s="269">
        <v>7</v>
      </c>
      <c r="O181" s="54">
        <v>9450</v>
      </c>
      <c r="P181" s="269">
        <v>2</v>
      </c>
      <c r="Q181" s="54">
        <v>2700</v>
      </c>
      <c r="R181" s="171"/>
      <c r="S181" s="54"/>
      <c r="T181" s="172"/>
      <c r="U181" s="54"/>
      <c r="V181" s="172"/>
      <c r="W181" s="54"/>
      <c r="X181" s="307">
        <f t="shared" si="2"/>
        <v>12</v>
      </c>
      <c r="Y181" s="275">
        <f>SUM(Tabelle2515[[#This Row],[EUR1]],Tabelle2515[[#This Row],[EUR2]],Tabelle2515[[#This Row],[EUR3]],Tabelle2515[[#This Row],[EUR4]],Tabelle2515[[#This Row],[EUR5]],Tabelle2515[[#This Row],[EUR6]])</f>
        <v>16200</v>
      </c>
    </row>
    <row r="182" spans="2:25" s="189" customFormat="1">
      <c r="B182" s="155">
        <f>B181+1</f>
        <v>163</v>
      </c>
      <c r="C182" s="266" t="s">
        <v>401</v>
      </c>
      <c r="D182" s="218" t="s">
        <v>44</v>
      </c>
      <c r="E182" s="263" t="s">
        <v>362</v>
      </c>
      <c r="F182" s="218" t="s">
        <v>45</v>
      </c>
      <c r="G182" s="282" t="s">
        <v>562</v>
      </c>
      <c r="H182" s="264">
        <v>44378</v>
      </c>
      <c r="I182" s="264">
        <v>44561</v>
      </c>
      <c r="J182" s="265" t="s">
        <v>46</v>
      </c>
      <c r="K182" s="220">
        <v>1000</v>
      </c>
      <c r="L182" s="269"/>
      <c r="M182" s="54">
        <v>0</v>
      </c>
      <c r="N182" s="269"/>
      <c r="O182" s="54">
        <v>0</v>
      </c>
      <c r="P182" s="269">
        <v>2</v>
      </c>
      <c r="Q182" s="54">
        <v>2000</v>
      </c>
      <c r="R182" s="171"/>
      <c r="S182" s="54"/>
      <c r="T182" s="172"/>
      <c r="U182" s="54"/>
      <c r="V182" s="172"/>
      <c r="W182" s="54"/>
      <c r="X182" s="307">
        <f t="shared" si="2"/>
        <v>2</v>
      </c>
      <c r="Y182" s="275">
        <f>SUM(Tabelle2515[[#This Row],[EUR1]],Tabelle2515[[#This Row],[EUR2]],Tabelle2515[[#This Row],[EUR3]],Tabelle2515[[#This Row],[EUR4]],Tabelle2515[[#This Row],[EUR5]],Tabelle2515[[#This Row],[EUR6]])</f>
        <v>2000</v>
      </c>
    </row>
    <row r="183" spans="2:25" s="189" customFormat="1">
      <c r="B183" s="155">
        <f t="shared" ref="B183:B196" si="7">B182+1</f>
        <v>164</v>
      </c>
      <c r="C183" s="266" t="s">
        <v>401</v>
      </c>
      <c r="D183" s="218" t="s">
        <v>44</v>
      </c>
      <c r="E183" s="263" t="s">
        <v>548</v>
      </c>
      <c r="F183" s="218" t="s">
        <v>45</v>
      </c>
      <c r="G183" s="282" t="s">
        <v>562</v>
      </c>
      <c r="H183" s="264">
        <v>44378</v>
      </c>
      <c r="I183" s="264">
        <v>44561</v>
      </c>
      <c r="J183" s="265" t="s">
        <v>46</v>
      </c>
      <c r="K183" s="220">
        <v>1000</v>
      </c>
      <c r="L183" s="269">
        <v>18.684210526315791</v>
      </c>
      <c r="M183" s="54">
        <v>18684.21052631579</v>
      </c>
      <c r="N183" s="269">
        <v>1.9736842105263159</v>
      </c>
      <c r="O183" s="54">
        <v>1973.6842105263158</v>
      </c>
      <c r="P183" s="269">
        <v>2</v>
      </c>
      <c r="Q183" s="54">
        <v>2000</v>
      </c>
      <c r="R183" s="171"/>
      <c r="S183" s="54"/>
      <c r="T183" s="172"/>
      <c r="U183" s="54"/>
      <c r="V183" s="172"/>
      <c r="W183" s="54"/>
      <c r="X183" s="307">
        <f t="shared" si="2"/>
        <v>22.657894736842106</v>
      </c>
      <c r="Y183" s="275">
        <f>SUM(Tabelle2515[[#This Row],[EUR1]],Tabelle2515[[#This Row],[EUR2]],Tabelle2515[[#This Row],[EUR3]],Tabelle2515[[#This Row],[EUR4]],Tabelle2515[[#This Row],[EUR5]],Tabelle2515[[#This Row],[EUR6]])</f>
        <v>22657.894736842107</v>
      </c>
    </row>
    <row r="184" spans="2:25" s="189" customFormat="1">
      <c r="B184" s="155">
        <f t="shared" si="7"/>
        <v>165</v>
      </c>
      <c r="C184" s="266" t="s">
        <v>401</v>
      </c>
      <c r="D184" s="218" t="s">
        <v>44</v>
      </c>
      <c r="E184" s="263" t="s">
        <v>549</v>
      </c>
      <c r="F184" s="218" t="s">
        <v>45</v>
      </c>
      <c r="G184" s="282" t="s">
        <v>562</v>
      </c>
      <c r="H184" s="264">
        <v>44378</v>
      </c>
      <c r="I184" s="264">
        <v>44561</v>
      </c>
      <c r="J184" s="265" t="s">
        <v>46</v>
      </c>
      <c r="K184" s="220">
        <v>1350</v>
      </c>
      <c r="L184" s="269"/>
      <c r="M184" s="54">
        <v>0</v>
      </c>
      <c r="N184" s="269">
        <v>4.4736842105263159</v>
      </c>
      <c r="O184" s="54">
        <v>6039.4736842105267</v>
      </c>
      <c r="P184" s="269">
        <v>1.8421052631578949</v>
      </c>
      <c r="Q184" s="54">
        <v>2486.8421052631579</v>
      </c>
      <c r="R184" s="171"/>
      <c r="S184" s="54"/>
      <c r="T184" s="172"/>
      <c r="U184" s="54"/>
      <c r="V184" s="172"/>
      <c r="W184" s="54"/>
      <c r="X184" s="307">
        <f t="shared" si="2"/>
        <v>6.3157894736842106</v>
      </c>
      <c r="Y184" s="275">
        <f>SUM(Tabelle2515[[#This Row],[EUR1]],Tabelle2515[[#This Row],[EUR2]],Tabelle2515[[#This Row],[EUR3]],Tabelle2515[[#This Row],[EUR4]],Tabelle2515[[#This Row],[EUR5]],Tabelle2515[[#This Row],[EUR6]])</f>
        <v>8526.3157894736851</v>
      </c>
    </row>
    <row r="185" spans="2:25" s="189" customFormat="1">
      <c r="B185" s="155">
        <f t="shared" si="7"/>
        <v>166</v>
      </c>
      <c r="C185" s="266" t="s">
        <v>401</v>
      </c>
      <c r="D185" s="218" t="s">
        <v>44</v>
      </c>
      <c r="E185" s="263" t="s">
        <v>550</v>
      </c>
      <c r="F185" s="218" t="s">
        <v>45</v>
      </c>
      <c r="G185" s="282" t="s">
        <v>562</v>
      </c>
      <c r="H185" s="264">
        <v>44378</v>
      </c>
      <c r="I185" s="264">
        <v>44561</v>
      </c>
      <c r="J185" s="265" t="s">
        <v>46</v>
      </c>
      <c r="K185" s="220">
        <v>145</v>
      </c>
      <c r="L185" s="269"/>
      <c r="M185" s="54">
        <v>0</v>
      </c>
      <c r="N185" s="269"/>
      <c r="O185" s="54">
        <v>0</v>
      </c>
      <c r="P185" s="269"/>
      <c r="Q185" s="54">
        <v>0</v>
      </c>
      <c r="R185" s="171"/>
      <c r="S185" s="54"/>
      <c r="T185" s="172"/>
      <c r="U185" s="54"/>
      <c r="V185" s="172"/>
      <c r="W185" s="54"/>
      <c r="X185" s="307">
        <f t="shared" si="2"/>
        <v>0</v>
      </c>
      <c r="Y185" s="275">
        <f>SUM(Tabelle2515[[#This Row],[EUR1]],Tabelle2515[[#This Row],[EUR2]],Tabelle2515[[#This Row],[EUR3]],Tabelle2515[[#This Row],[EUR4]],Tabelle2515[[#This Row],[EUR5]],Tabelle2515[[#This Row],[EUR6]])</f>
        <v>0</v>
      </c>
    </row>
    <row r="186" spans="2:25" s="189" customFormat="1">
      <c r="B186" s="155">
        <f t="shared" si="7"/>
        <v>167</v>
      </c>
      <c r="C186" s="266" t="s">
        <v>401</v>
      </c>
      <c r="D186" s="218" t="s">
        <v>44</v>
      </c>
      <c r="E186" s="263" t="s">
        <v>551</v>
      </c>
      <c r="F186" s="218" t="s">
        <v>45</v>
      </c>
      <c r="G186" s="282" t="s">
        <v>562</v>
      </c>
      <c r="H186" s="264">
        <v>44378</v>
      </c>
      <c r="I186" s="264">
        <v>44561</v>
      </c>
      <c r="J186" s="265" t="s">
        <v>46</v>
      </c>
      <c r="K186" s="220">
        <v>145</v>
      </c>
      <c r="L186" s="269"/>
      <c r="M186" s="54">
        <v>0</v>
      </c>
      <c r="N186" s="269"/>
      <c r="O186" s="54">
        <v>0</v>
      </c>
      <c r="P186" s="269"/>
      <c r="Q186" s="54">
        <v>0</v>
      </c>
      <c r="R186" s="171"/>
      <c r="S186" s="54"/>
      <c r="T186" s="172"/>
      <c r="U186" s="54"/>
      <c r="V186" s="172"/>
      <c r="W186" s="54"/>
      <c r="X186" s="307">
        <f t="shared" si="2"/>
        <v>0</v>
      </c>
      <c r="Y186" s="275">
        <f>SUM(Tabelle2515[[#This Row],[EUR1]],Tabelle2515[[#This Row],[EUR2]],Tabelle2515[[#This Row],[EUR3]],Tabelle2515[[#This Row],[EUR4]],Tabelle2515[[#This Row],[EUR5]],Tabelle2515[[#This Row],[EUR6]])</f>
        <v>0</v>
      </c>
    </row>
    <row r="187" spans="2:25" s="189" customFormat="1">
      <c r="B187" s="155">
        <f t="shared" si="7"/>
        <v>168</v>
      </c>
      <c r="C187" s="266" t="s">
        <v>401</v>
      </c>
      <c r="D187" s="218" t="s">
        <v>44</v>
      </c>
      <c r="E187" s="263" t="s">
        <v>552</v>
      </c>
      <c r="F187" s="218" t="s">
        <v>45</v>
      </c>
      <c r="G187" s="282" t="s">
        <v>562</v>
      </c>
      <c r="H187" s="264">
        <v>44378</v>
      </c>
      <c r="I187" s="264">
        <v>44561</v>
      </c>
      <c r="J187" s="265" t="s">
        <v>46</v>
      </c>
      <c r="K187" s="220">
        <v>145</v>
      </c>
      <c r="L187" s="269"/>
      <c r="M187" s="292">
        <v>0</v>
      </c>
      <c r="N187" s="269"/>
      <c r="O187" s="292">
        <v>0</v>
      </c>
      <c r="P187" s="269"/>
      <c r="Q187" s="292">
        <v>0</v>
      </c>
      <c r="R187" s="293"/>
      <c r="S187" s="292"/>
      <c r="T187" s="294"/>
      <c r="U187" s="292"/>
      <c r="V187" s="294"/>
      <c r="W187" s="292"/>
      <c r="X187" s="307">
        <f t="shared" si="2"/>
        <v>0</v>
      </c>
      <c r="Y187" s="275">
        <f>SUM(Tabelle2515[[#This Row],[EUR1]],Tabelle2515[[#This Row],[EUR2]],Tabelle2515[[#This Row],[EUR3]],Tabelle2515[[#This Row],[EUR4]],Tabelle2515[[#This Row],[EUR5]],Tabelle2515[[#This Row],[EUR6]])</f>
        <v>0</v>
      </c>
    </row>
    <row r="188" spans="2:25" s="189" customFormat="1">
      <c r="B188" s="155">
        <f t="shared" si="7"/>
        <v>169</v>
      </c>
      <c r="C188" s="266" t="s">
        <v>401</v>
      </c>
      <c r="D188" s="218" t="s">
        <v>44</v>
      </c>
      <c r="E188" s="263" t="s">
        <v>553</v>
      </c>
      <c r="F188" s="218" t="s">
        <v>45</v>
      </c>
      <c r="G188" s="282" t="s">
        <v>562</v>
      </c>
      <c r="H188" s="264">
        <v>44378</v>
      </c>
      <c r="I188" s="264">
        <v>44561</v>
      </c>
      <c r="J188" s="265" t="s">
        <v>46</v>
      </c>
      <c r="K188" s="220">
        <v>220</v>
      </c>
      <c r="L188" s="269"/>
      <c r="M188" s="292">
        <v>0</v>
      </c>
      <c r="N188" s="269"/>
      <c r="O188" s="292">
        <v>0</v>
      </c>
      <c r="P188" s="269"/>
      <c r="Q188" s="292">
        <v>0</v>
      </c>
      <c r="R188" s="293"/>
      <c r="S188" s="292"/>
      <c r="T188" s="294"/>
      <c r="U188" s="292"/>
      <c r="V188" s="294"/>
      <c r="W188" s="292"/>
      <c r="X188" s="307">
        <f t="shared" si="2"/>
        <v>0</v>
      </c>
      <c r="Y188" s="275">
        <f>SUM(Tabelle2515[[#This Row],[EUR1]],Tabelle2515[[#This Row],[EUR2]],Tabelle2515[[#This Row],[EUR3]],Tabelle2515[[#This Row],[EUR4]],Tabelle2515[[#This Row],[EUR5]],Tabelle2515[[#This Row],[EUR6]])</f>
        <v>0</v>
      </c>
    </row>
    <row r="189" spans="2:25" s="189" customFormat="1">
      <c r="B189" s="155">
        <f t="shared" si="7"/>
        <v>170</v>
      </c>
      <c r="C189" s="266" t="s">
        <v>401</v>
      </c>
      <c r="D189" s="218" t="s">
        <v>44</v>
      </c>
      <c r="E189" s="263" t="s">
        <v>554</v>
      </c>
      <c r="F189" s="218" t="s">
        <v>45</v>
      </c>
      <c r="G189" s="282" t="s">
        <v>562</v>
      </c>
      <c r="H189" s="264">
        <v>44378</v>
      </c>
      <c r="I189" s="264">
        <v>44561</v>
      </c>
      <c r="J189" s="265" t="s">
        <v>46</v>
      </c>
      <c r="K189" s="220">
        <v>250</v>
      </c>
      <c r="L189" s="269"/>
      <c r="M189" s="292">
        <v>0</v>
      </c>
      <c r="N189" s="269"/>
      <c r="O189" s="292">
        <v>0</v>
      </c>
      <c r="P189" s="269"/>
      <c r="Q189" s="292">
        <v>0</v>
      </c>
      <c r="R189" s="293"/>
      <c r="S189" s="292"/>
      <c r="T189" s="294"/>
      <c r="U189" s="292"/>
      <c r="V189" s="294"/>
      <c r="W189" s="292"/>
      <c r="X189" s="307">
        <f t="shared" si="2"/>
        <v>0</v>
      </c>
      <c r="Y189" s="275">
        <f>SUM(Tabelle2515[[#This Row],[EUR1]],Tabelle2515[[#This Row],[EUR2]],Tabelle2515[[#This Row],[EUR3]],Tabelle2515[[#This Row],[EUR4]],Tabelle2515[[#This Row],[EUR5]],Tabelle2515[[#This Row],[EUR6]])</f>
        <v>0</v>
      </c>
    </row>
    <row r="190" spans="2:25" s="189" customFormat="1">
      <c r="B190" s="155">
        <f t="shared" si="7"/>
        <v>171</v>
      </c>
      <c r="C190" s="266" t="s">
        <v>401</v>
      </c>
      <c r="D190" s="218" t="s">
        <v>44</v>
      </c>
      <c r="E190" s="263" t="s">
        <v>555</v>
      </c>
      <c r="F190" s="218" t="s">
        <v>45</v>
      </c>
      <c r="G190" s="282" t="s">
        <v>562</v>
      </c>
      <c r="H190" s="264">
        <v>44378</v>
      </c>
      <c r="I190" s="264">
        <v>44561</v>
      </c>
      <c r="J190" s="265" t="s">
        <v>46</v>
      </c>
      <c r="K190" s="220">
        <v>250</v>
      </c>
      <c r="L190" s="269"/>
      <c r="M190" s="292">
        <v>0</v>
      </c>
      <c r="N190" s="269"/>
      <c r="O190" s="292">
        <v>0</v>
      </c>
      <c r="P190" s="269"/>
      <c r="Q190" s="292">
        <v>0</v>
      </c>
      <c r="R190" s="293"/>
      <c r="S190" s="292"/>
      <c r="T190" s="294"/>
      <c r="U190" s="292"/>
      <c r="V190" s="294"/>
      <c r="W190" s="292"/>
      <c r="X190" s="307">
        <f t="shared" si="2"/>
        <v>0</v>
      </c>
      <c r="Y190" s="275">
        <f>SUM(Tabelle2515[[#This Row],[EUR1]],Tabelle2515[[#This Row],[EUR2]],Tabelle2515[[#This Row],[EUR3]],Tabelle2515[[#This Row],[EUR4]],Tabelle2515[[#This Row],[EUR5]],Tabelle2515[[#This Row],[EUR6]])</f>
        <v>0</v>
      </c>
    </row>
    <row r="191" spans="2:25" s="189" customFormat="1">
      <c r="B191" s="155">
        <f t="shared" si="7"/>
        <v>172</v>
      </c>
      <c r="C191" s="266" t="s">
        <v>401</v>
      </c>
      <c r="D191" s="218" t="s">
        <v>44</v>
      </c>
      <c r="E191" s="263" t="s">
        <v>556</v>
      </c>
      <c r="F191" s="218" t="s">
        <v>45</v>
      </c>
      <c r="G191" s="282" t="s">
        <v>562</v>
      </c>
      <c r="H191" s="264">
        <v>44378</v>
      </c>
      <c r="I191" s="264">
        <v>44561</v>
      </c>
      <c r="J191" s="265" t="s">
        <v>46</v>
      </c>
      <c r="K191" s="220">
        <v>1350</v>
      </c>
      <c r="L191" s="269"/>
      <c r="M191" s="299">
        <v>0</v>
      </c>
      <c r="N191" s="269"/>
      <c r="O191" s="299">
        <v>0</v>
      </c>
      <c r="P191" s="269"/>
      <c r="Q191" s="299">
        <v>0</v>
      </c>
      <c r="R191" s="300"/>
      <c r="S191" s="299"/>
      <c r="T191" s="301"/>
      <c r="U191" s="299"/>
      <c r="V191" s="301"/>
      <c r="W191" s="299"/>
      <c r="X191" s="307">
        <f t="shared" si="2"/>
        <v>0</v>
      </c>
      <c r="Y191" s="275">
        <f>SUM(Tabelle2515[[#This Row],[EUR1]],Tabelle2515[[#This Row],[EUR2]],Tabelle2515[[#This Row],[EUR3]],Tabelle2515[[#This Row],[EUR4]],Tabelle2515[[#This Row],[EUR5]],Tabelle2515[[#This Row],[EUR6]])</f>
        <v>0</v>
      </c>
    </row>
    <row r="192" spans="2:25" s="189" customFormat="1">
      <c r="B192" s="155">
        <f t="shared" si="7"/>
        <v>173</v>
      </c>
      <c r="C192" s="266" t="s">
        <v>401</v>
      </c>
      <c r="D192" s="218" t="s">
        <v>44</v>
      </c>
      <c r="E192" s="263" t="s">
        <v>557</v>
      </c>
      <c r="F192" s="218" t="s">
        <v>45</v>
      </c>
      <c r="G192" s="282" t="s">
        <v>562</v>
      </c>
      <c r="H192" s="264">
        <v>44378</v>
      </c>
      <c r="I192" s="264">
        <v>44561</v>
      </c>
      <c r="J192" s="265" t="s">
        <v>46</v>
      </c>
      <c r="K192" s="220">
        <v>285</v>
      </c>
      <c r="L192" s="269"/>
      <c r="M192" s="302">
        <v>0</v>
      </c>
      <c r="N192" s="269"/>
      <c r="O192" s="302">
        <v>0</v>
      </c>
      <c r="P192" s="269"/>
      <c r="Q192" s="302">
        <v>0</v>
      </c>
      <c r="R192" s="303"/>
      <c r="S192" s="302"/>
      <c r="T192" s="304"/>
      <c r="U192" s="302"/>
      <c r="V192" s="304"/>
      <c r="W192" s="302"/>
      <c r="X192" s="307">
        <f t="shared" si="2"/>
        <v>0</v>
      </c>
      <c r="Y192" s="275">
        <f>SUM(Tabelle2515[[#This Row],[EUR1]],Tabelle2515[[#This Row],[EUR2]],Tabelle2515[[#This Row],[EUR3]],Tabelle2515[[#This Row],[EUR4]],Tabelle2515[[#This Row],[EUR5]],Tabelle2515[[#This Row],[EUR6]])</f>
        <v>0</v>
      </c>
    </row>
    <row r="193" spans="2:25" s="189" customFormat="1">
      <c r="B193" s="155">
        <f t="shared" si="7"/>
        <v>174</v>
      </c>
      <c r="C193" s="266" t="s">
        <v>401</v>
      </c>
      <c r="D193" s="218" t="s">
        <v>44</v>
      </c>
      <c r="E193" s="263" t="s">
        <v>558</v>
      </c>
      <c r="F193" s="218" t="s">
        <v>45</v>
      </c>
      <c r="G193" s="282" t="s">
        <v>562</v>
      </c>
      <c r="H193" s="264">
        <v>44378</v>
      </c>
      <c r="I193" s="264">
        <v>44561</v>
      </c>
      <c r="J193" s="265" t="s">
        <v>46</v>
      </c>
      <c r="K193" s="220">
        <v>285</v>
      </c>
      <c r="L193" s="269"/>
      <c r="M193" s="302">
        <v>0</v>
      </c>
      <c r="N193" s="269"/>
      <c r="O193" s="302">
        <v>0</v>
      </c>
      <c r="P193" s="269"/>
      <c r="Q193" s="302">
        <v>0</v>
      </c>
      <c r="R193" s="303"/>
      <c r="S193" s="302"/>
      <c r="T193" s="304"/>
      <c r="U193" s="302"/>
      <c r="V193" s="304"/>
      <c r="W193" s="302"/>
      <c r="X193" s="307">
        <f t="shared" si="2"/>
        <v>0</v>
      </c>
      <c r="Y193" s="275">
        <f>SUM(Tabelle2515[[#This Row],[EUR1]],Tabelle2515[[#This Row],[EUR2]],Tabelle2515[[#This Row],[EUR3]],Tabelle2515[[#This Row],[EUR4]],Tabelle2515[[#This Row],[EUR5]],Tabelle2515[[#This Row],[EUR6]])</f>
        <v>0</v>
      </c>
    </row>
    <row r="194" spans="2:25" s="189" customFormat="1">
      <c r="B194" s="155">
        <f t="shared" si="7"/>
        <v>175</v>
      </c>
      <c r="C194" s="266" t="s">
        <v>401</v>
      </c>
      <c r="D194" s="218" t="s">
        <v>44</v>
      </c>
      <c r="E194" s="263" t="s">
        <v>559</v>
      </c>
      <c r="F194" s="218" t="s">
        <v>45</v>
      </c>
      <c r="G194" s="282" t="s">
        <v>562</v>
      </c>
      <c r="H194" s="264">
        <v>44378</v>
      </c>
      <c r="I194" s="264">
        <v>44561</v>
      </c>
      <c r="J194" s="265" t="s">
        <v>46</v>
      </c>
      <c r="K194" s="220">
        <v>250</v>
      </c>
      <c r="L194" s="269"/>
      <c r="M194" s="302">
        <v>0</v>
      </c>
      <c r="N194" s="269"/>
      <c r="O194" s="302">
        <v>0</v>
      </c>
      <c r="P194" s="269"/>
      <c r="Q194" s="302">
        <v>0</v>
      </c>
      <c r="R194" s="303"/>
      <c r="S194" s="302"/>
      <c r="T194" s="304"/>
      <c r="U194" s="302"/>
      <c r="V194" s="304"/>
      <c r="W194" s="302"/>
      <c r="X194" s="307">
        <f t="shared" si="2"/>
        <v>0</v>
      </c>
      <c r="Y194" s="275">
        <f>SUM(Tabelle2515[[#This Row],[EUR1]],Tabelle2515[[#This Row],[EUR2]],Tabelle2515[[#This Row],[EUR3]],Tabelle2515[[#This Row],[EUR4]],Tabelle2515[[#This Row],[EUR5]],Tabelle2515[[#This Row],[EUR6]])</f>
        <v>0</v>
      </c>
    </row>
    <row r="195" spans="2:25" s="189" customFormat="1">
      <c r="B195" s="155">
        <f t="shared" si="7"/>
        <v>176</v>
      </c>
      <c r="C195" s="266" t="s">
        <v>401</v>
      </c>
      <c r="D195" s="218" t="s">
        <v>44</v>
      </c>
      <c r="E195" s="263" t="s">
        <v>560</v>
      </c>
      <c r="F195" s="218" t="s">
        <v>45</v>
      </c>
      <c r="G195" s="282" t="s">
        <v>562</v>
      </c>
      <c r="H195" s="264">
        <v>44378</v>
      </c>
      <c r="I195" s="264">
        <v>44561</v>
      </c>
      <c r="J195" s="265" t="s">
        <v>46</v>
      </c>
      <c r="K195" s="220">
        <v>1600</v>
      </c>
      <c r="L195" s="269"/>
      <c r="M195" s="302">
        <v>0</v>
      </c>
      <c r="N195" s="269"/>
      <c r="O195" s="302">
        <v>0</v>
      </c>
      <c r="P195" s="269"/>
      <c r="Q195" s="302">
        <v>0</v>
      </c>
      <c r="R195" s="303"/>
      <c r="S195" s="302"/>
      <c r="T195" s="304"/>
      <c r="U195" s="302"/>
      <c r="V195" s="304"/>
      <c r="W195" s="302"/>
      <c r="X195" s="307">
        <f t="shared" si="2"/>
        <v>0</v>
      </c>
      <c r="Y195" s="275">
        <f>SUM(Tabelle2515[[#This Row],[EUR1]],Tabelle2515[[#This Row],[EUR2]],Tabelle2515[[#This Row],[EUR3]],Tabelle2515[[#This Row],[EUR4]],Tabelle2515[[#This Row],[EUR5]],Tabelle2515[[#This Row],[EUR6]])</f>
        <v>0</v>
      </c>
    </row>
    <row r="196" spans="2:25" s="189" customFormat="1">
      <c r="B196" s="155">
        <f t="shared" si="7"/>
        <v>177</v>
      </c>
      <c r="C196" s="266" t="s">
        <v>401</v>
      </c>
      <c r="D196" s="218" t="s">
        <v>44</v>
      </c>
      <c r="E196" s="263" t="s">
        <v>561</v>
      </c>
      <c r="F196" s="218" t="s">
        <v>45</v>
      </c>
      <c r="G196" s="282" t="s">
        <v>562</v>
      </c>
      <c r="H196" s="264">
        <v>44378</v>
      </c>
      <c r="I196" s="264">
        <v>44561</v>
      </c>
      <c r="J196" s="265" t="s">
        <v>46</v>
      </c>
      <c r="K196" s="220">
        <v>1350</v>
      </c>
      <c r="L196" s="269"/>
      <c r="M196" s="302">
        <v>0</v>
      </c>
      <c r="N196" s="269"/>
      <c r="O196" s="302">
        <v>0</v>
      </c>
      <c r="P196" s="269"/>
      <c r="Q196" s="302">
        <v>0</v>
      </c>
      <c r="R196" s="303"/>
      <c r="S196" s="302"/>
      <c r="T196" s="304"/>
      <c r="U196" s="302"/>
      <c r="V196" s="304"/>
      <c r="W196" s="302"/>
      <c r="X196" s="307">
        <f t="shared" si="2"/>
        <v>0</v>
      </c>
      <c r="Y196" s="275">
        <f>SUM(Tabelle2515[[#This Row],[EUR1]],Tabelle2515[[#This Row],[EUR2]],Tabelle2515[[#This Row],[EUR3]],Tabelle2515[[#This Row],[EUR4]],Tabelle2515[[#This Row],[EUR5]],Tabelle2515[[#This Row],[EUR6]])</f>
        <v>0</v>
      </c>
    </row>
    <row r="197" spans="2:25" s="189" customFormat="1">
      <c r="B197" s="155"/>
      <c r="C197" s="266" t="s">
        <v>401</v>
      </c>
      <c r="D197" s="218" t="s">
        <v>44</v>
      </c>
      <c r="E197" s="263" t="s">
        <v>624</v>
      </c>
      <c r="F197" s="218" t="s">
        <v>45</v>
      </c>
      <c r="G197" s="282" t="s">
        <v>562</v>
      </c>
      <c r="H197" s="264">
        <v>44378</v>
      </c>
      <c r="I197" s="264">
        <v>44561</v>
      </c>
      <c r="J197" s="265" t="s">
        <v>46</v>
      </c>
      <c r="K197" s="220">
        <v>2000</v>
      </c>
      <c r="L197" s="269">
        <v>2</v>
      </c>
      <c r="M197" s="313">
        <v>4000</v>
      </c>
      <c r="N197" s="269">
        <v>2</v>
      </c>
      <c r="O197" s="313">
        <v>4000</v>
      </c>
      <c r="P197" s="269">
        <v>2</v>
      </c>
      <c r="Q197" s="313">
        <v>4000</v>
      </c>
      <c r="R197" s="314"/>
      <c r="S197" s="313"/>
      <c r="T197" s="315"/>
      <c r="U197" s="313"/>
      <c r="V197" s="315"/>
      <c r="W197" s="313"/>
      <c r="X197" s="307">
        <f t="shared" ref="X197" si="8">SUM(L197,N197,P197,R197,T197,V197)</f>
        <v>6</v>
      </c>
      <c r="Y197" s="275">
        <f>SUM(Tabelle2515[[#This Row],[EUR1]],Tabelle2515[[#This Row],[EUR2]],Tabelle2515[[#This Row],[EUR3]],Tabelle2515[[#This Row],[EUR4]],Tabelle2515[[#This Row],[EUR5]],Tabelle2515[[#This Row],[EUR6]])</f>
        <v>12000</v>
      </c>
    </row>
    <row r="198" spans="2:25" s="189" customFormat="1">
      <c r="B198" s="155"/>
      <c r="C198" s="266"/>
      <c r="D198" s="218"/>
      <c r="E198" s="263"/>
      <c r="F198" s="218"/>
      <c r="G198" s="281"/>
      <c r="H198" s="264"/>
      <c r="I198" s="264"/>
      <c r="J198" s="265"/>
      <c r="K198" s="220"/>
      <c r="L198" s="269"/>
      <c r="M198" s="292"/>
      <c r="N198" s="269"/>
      <c r="O198" s="292"/>
      <c r="P198" s="269"/>
      <c r="Q198" s="292"/>
      <c r="R198" s="293"/>
      <c r="S198" s="292"/>
      <c r="T198" s="294"/>
      <c r="U198" s="292"/>
      <c r="V198" s="294"/>
      <c r="W198" s="292"/>
      <c r="X198" s="307">
        <f t="shared" si="2"/>
        <v>0</v>
      </c>
      <c r="Y198" s="275">
        <f>SUM(Tabelle2515[[#This Row],[EUR1]],Tabelle2515[[#This Row],[EUR2]],Tabelle2515[[#This Row],[EUR3]],Tabelle2515[[#This Row],[EUR4]],Tabelle2515[[#This Row],[EUR5]],Tabelle2515[[#This Row],[EUR6]])</f>
        <v>0</v>
      </c>
    </row>
    <row r="199" spans="2:25">
      <c r="B199" s="45"/>
      <c r="C199" s="45"/>
      <c r="D199" s="45"/>
      <c r="E199" s="46"/>
      <c r="F199" s="45"/>
      <c r="G199" s="45"/>
      <c r="H199" s="47"/>
      <c r="I199" s="47"/>
      <c r="J199" s="113"/>
      <c r="K199" s="48"/>
      <c r="L199" s="243">
        <f t="shared" ref="L199:Y199" si="9">SUM(L13:L198)</f>
        <v>277.19891052631579</v>
      </c>
      <c r="M199" s="55">
        <f t="shared" si="9"/>
        <v>1173206.9282763163</v>
      </c>
      <c r="N199" s="243">
        <f t="shared" si="9"/>
        <v>300.11721085224036</v>
      </c>
      <c r="O199" s="55">
        <f t="shared" si="9"/>
        <v>1444837.2959149869</v>
      </c>
      <c r="P199" s="243">
        <f t="shared" si="9"/>
        <v>170.38851206194909</v>
      </c>
      <c r="Q199" s="55">
        <f t="shared" si="9"/>
        <v>656287.11801292992</v>
      </c>
      <c r="R199" s="243">
        <f t="shared" si="9"/>
        <v>0</v>
      </c>
      <c r="S199" s="55">
        <f t="shared" si="9"/>
        <v>0</v>
      </c>
      <c r="T199" s="243">
        <f t="shared" si="9"/>
        <v>0</v>
      </c>
      <c r="U199" s="55">
        <f t="shared" si="9"/>
        <v>0</v>
      </c>
      <c r="V199" s="243">
        <f t="shared" si="9"/>
        <v>0</v>
      </c>
      <c r="W199" s="55">
        <f t="shared" si="9"/>
        <v>0</v>
      </c>
      <c r="X199" s="243">
        <f t="shared" si="9"/>
        <v>747.70463344050518</v>
      </c>
      <c r="Y199" s="55">
        <f t="shared" si="9"/>
        <v>3274331.3422042332</v>
      </c>
    </row>
    <row r="200" spans="2:25">
      <c r="B200" s="251">
        <f>B196+1</f>
        <v>178</v>
      </c>
      <c r="C200" s="252" t="s">
        <v>408</v>
      </c>
      <c r="D200" s="252" t="s">
        <v>44</v>
      </c>
      <c r="E200" s="188" t="s">
        <v>582</v>
      </c>
      <c r="F200" s="252" t="s">
        <v>50</v>
      </c>
      <c r="G200" s="214" t="s">
        <v>568</v>
      </c>
      <c r="H200" s="16">
        <v>44378</v>
      </c>
      <c r="I200" s="16">
        <v>44561</v>
      </c>
      <c r="J200" s="265" t="s">
        <v>46</v>
      </c>
      <c r="K200" s="19">
        <v>1000</v>
      </c>
      <c r="L200" s="15">
        <f>SUMPRODUCT(('Input Resources Meta. T&amp;M'!$A$2:$A$14575=$G200)*('Input Resources Meta. T&amp;M'!$H$2:$H$14575=$E200)*('Input Resources Meta. T&amp;M'!$G$2:$G$14575=7),'Input Resources Meta. T&amp;M'!$K$2:$K$14575)</f>
        <v>0</v>
      </c>
      <c r="M200" s="242">
        <f>SUMPRODUCT(('Input Resources Meta. T&amp;M'!$A$2:$A$14575=$G200)*('Input Resources Meta. T&amp;M'!$H$2:$H$14575=$E200)*('Input Resources Meta. T&amp;M'!$G$2:$G$14575=7),'Input Resources Meta. T&amp;M'!$M$2:$M$14575)</f>
        <v>0</v>
      </c>
      <c r="N200" s="15">
        <f>SUMPRODUCT(('Input Resources Meta. T&amp;M'!$A$2:$A$14575=$G200)*('Input Resources Meta. T&amp;M'!$H$2:$H$14575=$E200)*('Input Resources Meta. T&amp;M'!$G$2:$G$14575=8),'Input Resources Meta. T&amp;M'!$K$2:$K$14575)</f>
        <v>0.125</v>
      </c>
      <c r="O200" s="242">
        <f>SUMPRODUCT(('Input Resources Meta. T&amp;M'!$A$2:$A$14575=$G200)*('Input Resources Meta. T&amp;M'!$H$2:$H$14575=$E200)*('Input Resources Meta. T&amp;M'!$G$2:$G$14575=8),'Input Resources Meta. T&amp;M'!$M$2:$M$14575)</f>
        <v>125</v>
      </c>
      <c r="P200" s="15">
        <f>SUMPRODUCT(('Input Resources Meta. T&amp;M'!$A$2:$A$14575=$G200)*('Input Resources Meta. T&amp;M'!$H$2:$H$14575=$E200)*('Input Resources Meta. T&amp;M'!$G$2:$G$14575=9),'Input Resources Meta. T&amp;M'!$K$2:$K$14575)</f>
        <v>0</v>
      </c>
      <c r="Q200" s="242">
        <f>SUMPRODUCT(('Input Resources Meta. T&amp;M'!$A$2:$A$14575=$G200)*('Input Resources Meta. T&amp;M'!$H$2:$H$14575=$E200)*('Input Resources Meta. T&amp;M'!$G$2:$G$14575=9),'Input Resources Meta. T&amp;M'!$M$2:$M$14575)</f>
        <v>0</v>
      </c>
      <c r="R200" s="15"/>
      <c r="S200" s="242"/>
      <c r="T200" s="15"/>
      <c r="U200" s="242"/>
      <c r="V200" s="15"/>
      <c r="W200" s="242"/>
      <c r="X200" s="10">
        <f>SUM(Tabelle2515[[#This Row],[PD1]],Tabelle2515[[#This Row],[PD2]],Tabelle2515[[#This Row],[PD3]],Tabelle2515[[#This Row],[PD4]],Tabelle2515[[#This Row],[PD5]],Tabelle2515[[#This Row],[PD6]])</f>
        <v>0.125</v>
      </c>
      <c r="Y200" s="11">
        <f>SUM(Tabelle2515[[#This Row],[EUR1]],Tabelle2515[[#This Row],[EUR2]],Tabelle2515[[#This Row],[EUR3]],Tabelle2515[[#This Row],[EUR4]],Tabelle2515[[#This Row],[EUR5]],Tabelle2515[[#This Row],[EUR6]])</f>
        <v>125</v>
      </c>
    </row>
    <row r="201" spans="2:25" s="189" customFormat="1">
      <c r="B201" s="251">
        <f>B200+1</f>
        <v>179</v>
      </c>
      <c r="C201" s="17" t="s">
        <v>403</v>
      </c>
      <c r="D201" s="252" t="s">
        <v>44</v>
      </c>
      <c r="E201" s="250" t="s">
        <v>584</v>
      </c>
      <c r="F201" s="252" t="s">
        <v>50</v>
      </c>
      <c r="G201" s="214" t="s">
        <v>569</v>
      </c>
      <c r="H201" s="16">
        <v>44378</v>
      </c>
      <c r="I201" s="16">
        <v>44561</v>
      </c>
      <c r="J201" s="265" t="s">
        <v>46</v>
      </c>
      <c r="K201" s="9">
        <v>1000</v>
      </c>
      <c r="L201" s="15">
        <f>SUMPRODUCT(('Input Resources Meta. T&amp;M'!$A$2:$A$14575=$G201)*('Input Resources Meta. T&amp;M'!$H$2:$H$14575=$E201)*('Input Resources Meta. T&amp;M'!$G$2:$G$14575=7),'Input Resources Meta. T&amp;M'!$K$2:$K$14575)</f>
        <v>0</v>
      </c>
      <c r="M201" s="242">
        <f>SUMPRODUCT(('Input Resources Meta. T&amp;M'!$A$2:$A$14575=$G201)*('Input Resources Meta. T&amp;M'!$H$2:$H$14575=$E201)*('Input Resources Meta. T&amp;M'!$G$2:$G$14575=7),'Input Resources Meta. T&amp;M'!$M$2:$M$14575)</f>
        <v>0</v>
      </c>
      <c r="N201" s="15">
        <f>SUMPRODUCT(('Input Resources Meta. T&amp;M'!$A$2:$A$14575=$G201)*('Input Resources Meta. T&amp;M'!$H$2:$H$14575=$E201)*('Input Resources Meta. T&amp;M'!$G$2:$G$14575=8),'Input Resources Meta. T&amp;M'!$K$2:$K$14575)</f>
        <v>11</v>
      </c>
      <c r="O201" s="242">
        <f>SUMPRODUCT(('Input Resources Meta. T&amp;M'!$A$2:$A$14575=$G201)*('Input Resources Meta. T&amp;M'!$H$2:$H$14575=$E201)*('Input Resources Meta. T&amp;M'!$G$2:$G$14575=8),'Input Resources Meta. T&amp;M'!$M$2:$M$14575)</f>
        <v>11000</v>
      </c>
      <c r="P201" s="15">
        <f>SUMPRODUCT(('Input Resources Meta. T&amp;M'!$A$2:$A$14575=$G201)*('Input Resources Meta. T&amp;M'!$H$2:$H$14575=$E201)*('Input Resources Meta. T&amp;M'!$G$2:$G$14575=9),'Input Resources Meta. T&amp;M'!$K$2:$K$14575)</f>
        <v>6.125</v>
      </c>
      <c r="Q201" s="242">
        <f>SUMPRODUCT(('Input Resources Meta. T&amp;M'!$A$2:$A$14575=$G201)*('Input Resources Meta. T&amp;M'!$H$2:$H$14575=$E201)*('Input Resources Meta. T&amp;M'!$G$2:$G$14575=9),'Input Resources Meta. T&amp;M'!$M$2:$M$14575)</f>
        <v>6125</v>
      </c>
      <c r="R201" s="15"/>
      <c r="S201" s="242"/>
      <c r="T201" s="15"/>
      <c r="U201" s="242"/>
      <c r="V201" s="15"/>
      <c r="W201" s="242"/>
      <c r="X201" s="10">
        <f>SUM(Tabelle2515[[#This Row],[PD1]],Tabelle2515[[#This Row],[PD2]],Tabelle2515[[#This Row],[PD3]],Tabelle2515[[#This Row],[PD4]],Tabelle2515[[#This Row],[PD5]],Tabelle2515[[#This Row],[PD6]])</f>
        <v>17.125</v>
      </c>
      <c r="Y201" s="11">
        <f>SUM(Tabelle2515[[#This Row],[EUR1]],Tabelle2515[[#This Row],[EUR2]],Tabelle2515[[#This Row],[EUR3]],Tabelle2515[[#This Row],[EUR4]],Tabelle2515[[#This Row],[EUR5]],Tabelle2515[[#This Row],[EUR6]])</f>
        <v>17125</v>
      </c>
    </row>
    <row r="202" spans="2:25" s="189" customFormat="1">
      <c r="B202" s="251">
        <f t="shared" ref="B202:B227" si="10">B201+1</f>
        <v>180</v>
      </c>
      <c r="C202" s="252" t="s">
        <v>408</v>
      </c>
      <c r="D202" s="252" t="s">
        <v>44</v>
      </c>
      <c r="E202" s="250" t="s">
        <v>370</v>
      </c>
      <c r="F202" s="252" t="s">
        <v>50</v>
      </c>
      <c r="G202" s="214" t="s">
        <v>568</v>
      </c>
      <c r="H202" s="16">
        <v>44378</v>
      </c>
      <c r="I202" s="16">
        <v>44561</v>
      </c>
      <c r="J202" s="265" t="s">
        <v>46</v>
      </c>
      <c r="K202" s="9">
        <v>1000</v>
      </c>
      <c r="L202" s="15">
        <f>SUMPRODUCT(('Input Resources Meta. T&amp;M'!$A$2:$A$14575=$G202)*('Input Resources Meta. T&amp;M'!$H$2:$H$14575=$E202)*('Input Resources Meta. T&amp;M'!$G$2:$G$14575=7),'Input Resources Meta. T&amp;M'!$K$2:$K$14575)</f>
        <v>0.25</v>
      </c>
      <c r="M202" s="242">
        <f>SUMPRODUCT(('Input Resources Meta. T&amp;M'!$A$2:$A$14575=$G202)*('Input Resources Meta. T&amp;M'!$H$2:$H$14575=$E202)*('Input Resources Meta. T&amp;M'!$G$2:$G$14575=7),'Input Resources Meta. T&amp;M'!$M$2:$M$14575)</f>
        <v>250</v>
      </c>
      <c r="N202" s="15">
        <f>SUMPRODUCT(('Input Resources Meta. T&amp;M'!$A$2:$A$14575=$G202)*('Input Resources Meta. T&amp;M'!$H$2:$H$14575=$E202)*('Input Resources Meta. T&amp;M'!$G$2:$G$14575=8),'Input Resources Meta. T&amp;M'!$K$2:$K$14575)</f>
        <v>0.125</v>
      </c>
      <c r="O202" s="242">
        <f>SUMPRODUCT(('Input Resources Meta. T&amp;M'!$A$2:$A$14575=$G202)*('Input Resources Meta. T&amp;M'!$H$2:$H$14575=$E202)*('Input Resources Meta. T&amp;M'!$G$2:$G$14575=8),'Input Resources Meta. T&amp;M'!$M$2:$M$14575)</f>
        <v>125</v>
      </c>
      <c r="P202" s="15">
        <f>SUMPRODUCT(('Input Resources Meta. T&amp;M'!$A$2:$A$14575=$G202)*('Input Resources Meta. T&amp;M'!$H$2:$H$14575=$E202)*('Input Resources Meta. T&amp;M'!$G$2:$G$14575=9),'Input Resources Meta. T&amp;M'!$K$2:$K$14575)</f>
        <v>0.15625</v>
      </c>
      <c r="Q202" s="242">
        <f>SUMPRODUCT(('Input Resources Meta. T&amp;M'!$A$2:$A$14575=$G202)*('Input Resources Meta. T&amp;M'!$H$2:$H$14575=$E202)*('Input Resources Meta. T&amp;M'!$G$2:$G$14575=9),'Input Resources Meta. T&amp;M'!$M$2:$M$14575)</f>
        <v>156.25</v>
      </c>
      <c r="R202" s="15"/>
      <c r="S202" s="242"/>
      <c r="T202" s="15"/>
      <c r="U202" s="242"/>
      <c r="V202" s="15"/>
      <c r="W202" s="242"/>
      <c r="X202" s="10">
        <f>SUM(Tabelle2515[[#This Row],[PD1]],Tabelle2515[[#This Row],[PD2]],Tabelle2515[[#This Row],[PD3]],Tabelle2515[[#This Row],[PD4]],Tabelle2515[[#This Row],[PD5]],Tabelle2515[[#This Row],[PD6]])</f>
        <v>0.53125</v>
      </c>
      <c r="Y202" s="11">
        <f>SUM(Tabelle2515[[#This Row],[EUR1]],Tabelle2515[[#This Row],[EUR2]],Tabelle2515[[#This Row],[EUR3]],Tabelle2515[[#This Row],[EUR4]],Tabelle2515[[#This Row],[EUR5]],Tabelle2515[[#This Row],[EUR6]])</f>
        <v>531.25</v>
      </c>
    </row>
    <row r="203" spans="2:25">
      <c r="B203" s="251">
        <f t="shared" si="10"/>
        <v>181</v>
      </c>
      <c r="C203" s="17" t="s">
        <v>403</v>
      </c>
      <c r="D203" s="252" t="s">
        <v>44</v>
      </c>
      <c r="E203" s="188" t="s">
        <v>373</v>
      </c>
      <c r="F203" s="252" t="s">
        <v>50</v>
      </c>
      <c r="G203" s="214" t="s">
        <v>569</v>
      </c>
      <c r="H203" s="16">
        <v>44378</v>
      </c>
      <c r="I203" s="16">
        <v>44561</v>
      </c>
      <c r="J203" s="265" t="s">
        <v>46</v>
      </c>
      <c r="K203" s="173">
        <v>1350</v>
      </c>
      <c r="L203" s="15">
        <f>SUMPRODUCT(('Input Resources Meta. T&amp;M'!$A$2:$A$14575=$G203)*('Input Resources Meta. T&amp;M'!$H$2:$H$14575=$E203)*('Input Resources Meta. T&amp;M'!$G$2:$G$14575=7),'Input Resources Meta. T&amp;M'!$K$2:$K$14575)</f>
        <v>6.25</v>
      </c>
      <c r="M203" s="242">
        <f>SUMPRODUCT(('Input Resources Meta. T&amp;M'!$A$2:$A$14575=$G203)*('Input Resources Meta. T&amp;M'!$H$2:$H$14575=$E203)*('Input Resources Meta. T&amp;M'!$G$2:$G$14575=7),'Input Resources Meta. T&amp;M'!$M$2:$M$14575)</f>
        <v>8437.5</v>
      </c>
      <c r="N203" s="15">
        <f>SUMPRODUCT(('Input Resources Meta. T&amp;M'!$A$2:$A$14575=$G203)*('Input Resources Meta. T&amp;M'!$H$2:$H$14575=$E203)*('Input Resources Meta. T&amp;M'!$G$2:$G$14575=8),'Input Resources Meta. T&amp;M'!$K$2:$K$14575)</f>
        <v>11.3125</v>
      </c>
      <c r="O203" s="242">
        <f>SUMPRODUCT(('Input Resources Meta. T&amp;M'!$A$2:$A$14575=$G203)*('Input Resources Meta. T&amp;M'!$H$2:$H$14575=$E203)*('Input Resources Meta. T&amp;M'!$G$2:$G$14575=8),'Input Resources Meta. T&amp;M'!$M$2:$M$14575)</f>
        <v>15271.875</v>
      </c>
      <c r="P203" s="15">
        <f>SUMPRODUCT(('Input Resources Meta. T&amp;M'!$A$2:$A$14575=$G203)*('Input Resources Meta. T&amp;M'!$H$2:$H$14575=$E203)*('Input Resources Meta. T&amp;M'!$G$2:$G$14575=9),'Input Resources Meta. T&amp;M'!$K$2:$K$14575)</f>
        <v>0</v>
      </c>
      <c r="Q203" s="242">
        <f>SUMPRODUCT(('Input Resources Meta. T&amp;M'!$A$2:$A$14575=$G203)*('Input Resources Meta. T&amp;M'!$H$2:$H$14575=$E203)*('Input Resources Meta. T&amp;M'!$G$2:$G$14575=9),'Input Resources Meta. T&amp;M'!$M$2:$M$14575)</f>
        <v>0</v>
      </c>
      <c r="R203" s="15"/>
      <c r="S203" s="242"/>
      <c r="T203" s="15"/>
      <c r="U203" s="242"/>
      <c r="V203" s="15"/>
      <c r="W203" s="242"/>
      <c r="X203" s="10">
        <f>SUM(Tabelle2515[[#This Row],[PD1]],Tabelle2515[[#This Row],[PD2]],Tabelle2515[[#This Row],[PD3]],Tabelle2515[[#This Row],[PD4]],Tabelle2515[[#This Row],[PD5]],Tabelle2515[[#This Row],[PD6]])</f>
        <v>17.5625</v>
      </c>
      <c r="Y203" s="11">
        <f>SUM(Tabelle2515[[#This Row],[EUR1]],Tabelle2515[[#This Row],[EUR2]],Tabelle2515[[#This Row],[EUR3]],Tabelle2515[[#This Row],[EUR4]],Tabelle2515[[#This Row],[EUR5]],Tabelle2515[[#This Row],[EUR6]])</f>
        <v>23709.375</v>
      </c>
    </row>
    <row r="204" spans="2:25">
      <c r="B204" s="251">
        <f t="shared" si="10"/>
        <v>182</v>
      </c>
      <c r="C204" s="17" t="s">
        <v>402</v>
      </c>
      <c r="D204" s="252" t="s">
        <v>44</v>
      </c>
      <c r="E204" s="188" t="s">
        <v>52</v>
      </c>
      <c r="F204" s="252" t="s">
        <v>50</v>
      </c>
      <c r="G204" s="214" t="s">
        <v>564</v>
      </c>
      <c r="H204" s="16">
        <v>44378</v>
      </c>
      <c r="I204" s="16">
        <v>44561</v>
      </c>
      <c r="J204" s="265" t="s">
        <v>46</v>
      </c>
      <c r="K204" s="9">
        <v>1350</v>
      </c>
      <c r="L204" s="15">
        <f>SUMPRODUCT(('Input Resources Meta. T&amp;M'!$A$2:$A$14575=$G204)*('Input Resources Meta. T&amp;M'!$H$2:$H$14575=$E204)*('Input Resources Meta. T&amp;M'!$G$2:$G$14575=7),'Input Resources Meta. T&amp;M'!$K$2:$K$14575)</f>
        <v>5</v>
      </c>
      <c r="M204" s="242">
        <f>SUMPRODUCT(('Input Resources Meta. T&amp;M'!$A$2:$A$14575=$G204)*('Input Resources Meta. T&amp;M'!$H$2:$H$14575=$E204)*('Input Resources Meta. T&amp;M'!$G$2:$G$14575=7),'Input Resources Meta. T&amp;M'!$M$2:$M$14575)</f>
        <v>6750</v>
      </c>
      <c r="N204" s="15">
        <f>SUMPRODUCT(('Input Resources Meta. T&amp;M'!$A$2:$A$14575=$G204)*('Input Resources Meta. T&amp;M'!$H$2:$H$14575=$E204)*('Input Resources Meta. T&amp;M'!$G$2:$G$14575=8),'Input Resources Meta. T&amp;M'!$K$2:$K$14575)</f>
        <v>7.5</v>
      </c>
      <c r="O204" s="242">
        <f>SUMPRODUCT(('Input Resources Meta. T&amp;M'!$A$2:$A$14575=$G204)*('Input Resources Meta. T&amp;M'!$H$2:$H$14575=$E204)*('Input Resources Meta. T&amp;M'!$G$2:$G$14575=8),'Input Resources Meta. T&amp;M'!$M$2:$M$14575)</f>
        <v>10125</v>
      </c>
      <c r="P204" s="15">
        <f>SUMPRODUCT(('Input Resources Meta. T&amp;M'!$A$2:$A$14575=$G204)*('Input Resources Meta. T&amp;M'!$H$2:$H$14575=$E204)*('Input Resources Meta. T&amp;M'!$G$2:$G$14575=9),'Input Resources Meta. T&amp;M'!$K$2:$K$14575)</f>
        <v>0</v>
      </c>
      <c r="Q204" s="242">
        <f>SUMPRODUCT(('Input Resources Meta. T&amp;M'!$A$2:$A$14575=$G204)*('Input Resources Meta. T&amp;M'!$H$2:$H$14575=$E204)*('Input Resources Meta. T&amp;M'!$G$2:$G$14575=9),'Input Resources Meta. T&amp;M'!$M$2:$M$14575)</f>
        <v>0</v>
      </c>
      <c r="R204" s="15"/>
      <c r="S204" s="242"/>
      <c r="T204" s="15"/>
      <c r="U204" s="242"/>
      <c r="V204" s="15"/>
      <c r="W204" s="242"/>
      <c r="X204" s="10">
        <f>SUM(Tabelle2515[[#This Row],[PD1]],Tabelle2515[[#This Row],[PD2]],Tabelle2515[[#This Row],[PD3]],Tabelle2515[[#This Row],[PD4]],Tabelle2515[[#This Row],[PD5]],Tabelle2515[[#This Row],[PD6]])</f>
        <v>12.5</v>
      </c>
      <c r="Y204" s="11">
        <f>SUM(Tabelle2515[[#This Row],[EUR1]],Tabelle2515[[#This Row],[EUR2]],Tabelle2515[[#This Row],[EUR3]],Tabelle2515[[#This Row],[EUR4]],Tabelle2515[[#This Row],[EUR5]],Tabelle2515[[#This Row],[EUR6]])</f>
        <v>16875</v>
      </c>
    </row>
    <row r="205" spans="2:25">
      <c r="B205" s="251">
        <f t="shared" si="10"/>
        <v>183</v>
      </c>
      <c r="C205" s="17" t="s">
        <v>407</v>
      </c>
      <c r="D205" s="252" t="s">
        <v>44</v>
      </c>
      <c r="E205" s="218" t="s">
        <v>322</v>
      </c>
      <c r="F205" s="252" t="s">
        <v>50</v>
      </c>
      <c r="G205" s="214" t="s">
        <v>565</v>
      </c>
      <c r="H205" s="16">
        <v>44378</v>
      </c>
      <c r="I205" s="16">
        <v>44561</v>
      </c>
      <c r="J205" s="265" t="s">
        <v>46</v>
      </c>
      <c r="K205" s="9">
        <v>1000</v>
      </c>
      <c r="L205" s="15">
        <f>SUMPRODUCT(('Input Resources Meta. T&amp;M'!$A$2:$A$14575=$G205)*('Input Resources Meta. T&amp;M'!$H$2:$H$14575=$E205)*('Input Resources Meta. T&amp;M'!$G$2:$G$14575=7),'Input Resources Meta. T&amp;M'!$K$2:$K$14575)</f>
        <v>1.375</v>
      </c>
      <c r="M205" s="242">
        <f>SUMPRODUCT(('Input Resources Meta. T&amp;M'!$A$2:$A$14575=$G205)*('Input Resources Meta. T&amp;M'!$H$2:$H$14575=$E205)*('Input Resources Meta. T&amp;M'!$G$2:$G$14575=7),'Input Resources Meta. T&amp;M'!$M$2:$M$14575)</f>
        <v>1375</v>
      </c>
      <c r="N205" s="15">
        <f>SUMPRODUCT(('Input Resources Meta. T&amp;M'!$A$2:$A$14575=$G205)*('Input Resources Meta. T&amp;M'!$H$2:$H$14575=$E205)*('Input Resources Meta. T&amp;M'!$G$2:$G$14575=8),'Input Resources Meta. T&amp;M'!$K$2:$K$14575)</f>
        <v>2.375</v>
      </c>
      <c r="O205" s="242">
        <f>SUMPRODUCT(('Input Resources Meta. T&amp;M'!$A$2:$A$14575=$G205)*('Input Resources Meta. T&amp;M'!$H$2:$H$14575=$E205)*('Input Resources Meta. T&amp;M'!$G$2:$G$14575=8),'Input Resources Meta. T&amp;M'!$M$2:$M$14575)</f>
        <v>2375</v>
      </c>
      <c r="P205" s="15">
        <f>SUMPRODUCT(('Input Resources Meta. T&amp;M'!$A$2:$A$14575=$G205)*('Input Resources Meta. T&amp;M'!$H$2:$H$14575=$E205)*('Input Resources Meta. T&amp;M'!$G$2:$G$14575=9),'Input Resources Meta. T&amp;M'!$K$2:$K$14575)</f>
        <v>0.5</v>
      </c>
      <c r="Q205" s="242">
        <f>SUMPRODUCT(('Input Resources Meta. T&amp;M'!$A$2:$A$14575=$G205)*('Input Resources Meta. T&amp;M'!$H$2:$H$14575=$E205)*('Input Resources Meta. T&amp;M'!$G$2:$G$14575=9),'Input Resources Meta. T&amp;M'!$M$2:$M$14575)</f>
        <v>500</v>
      </c>
      <c r="R205" s="15"/>
      <c r="S205" s="242"/>
      <c r="T205" s="15"/>
      <c r="U205" s="242"/>
      <c r="V205" s="15"/>
      <c r="W205" s="242"/>
      <c r="X205" s="10">
        <f>SUM(Tabelle2515[[#This Row],[PD1]],Tabelle2515[[#This Row],[PD2]],Tabelle2515[[#This Row],[PD3]],Tabelle2515[[#This Row],[PD4]],Tabelle2515[[#This Row],[PD5]],Tabelle2515[[#This Row],[PD6]])</f>
        <v>4.25</v>
      </c>
      <c r="Y205" s="11">
        <f>SUM(Tabelle2515[[#This Row],[EUR1]],Tabelle2515[[#This Row],[EUR2]],Tabelle2515[[#This Row],[EUR3]],Tabelle2515[[#This Row],[EUR4]],Tabelle2515[[#This Row],[EUR5]],Tabelle2515[[#This Row],[EUR6]])</f>
        <v>4250</v>
      </c>
    </row>
    <row r="206" spans="2:25" s="189" customFormat="1">
      <c r="B206" s="251">
        <f t="shared" si="10"/>
        <v>184</v>
      </c>
      <c r="C206" s="17" t="s">
        <v>403</v>
      </c>
      <c r="D206" s="252" t="s">
        <v>44</v>
      </c>
      <c r="E206" s="218" t="s">
        <v>322</v>
      </c>
      <c r="F206" s="252" t="s">
        <v>50</v>
      </c>
      <c r="G206" s="214" t="s">
        <v>569</v>
      </c>
      <c r="H206" s="16">
        <v>44378</v>
      </c>
      <c r="I206" s="16">
        <v>44561</v>
      </c>
      <c r="J206" s="265" t="s">
        <v>46</v>
      </c>
      <c r="K206" s="9">
        <v>1000</v>
      </c>
      <c r="L206" s="15">
        <f>SUMPRODUCT(('Input Resources Meta. T&amp;M'!$A$2:$A$14575=$G206)*('Input Resources Meta. T&amp;M'!$H$2:$H$14575=$E206)*('Input Resources Meta. T&amp;M'!$G$2:$G$14575=7),'Input Resources Meta. T&amp;M'!$K$2:$K$14575)</f>
        <v>1.3125</v>
      </c>
      <c r="M206" s="242">
        <f>SUMPRODUCT(('Input Resources Meta. T&amp;M'!$A$2:$A$14575=$G206)*('Input Resources Meta. T&amp;M'!$H$2:$H$14575=$E206)*('Input Resources Meta. T&amp;M'!$G$2:$G$14575=7),'Input Resources Meta. T&amp;M'!$M$2:$M$14575)</f>
        <v>1312.5</v>
      </c>
      <c r="N206" s="15">
        <f>SUMPRODUCT(('Input Resources Meta. T&amp;M'!$A$2:$A$14575=$G206)*('Input Resources Meta. T&amp;M'!$H$2:$H$14575=$E206)*('Input Resources Meta. T&amp;M'!$G$2:$G$14575=8),'Input Resources Meta. T&amp;M'!$K$2:$K$14575)</f>
        <v>2.1875</v>
      </c>
      <c r="O206" s="242">
        <f>SUMPRODUCT(('Input Resources Meta. T&amp;M'!$A$2:$A$14575=$G206)*('Input Resources Meta. T&amp;M'!$H$2:$H$14575=$E206)*('Input Resources Meta. T&amp;M'!$G$2:$G$14575=8),'Input Resources Meta. T&amp;M'!$M$2:$M$14575)</f>
        <v>2187.5</v>
      </c>
      <c r="P206" s="15">
        <f>SUMPRODUCT(('Input Resources Meta. T&amp;M'!$A$2:$A$14575=$G206)*('Input Resources Meta. T&amp;M'!$H$2:$H$14575=$E206)*('Input Resources Meta. T&amp;M'!$G$2:$G$14575=9),'Input Resources Meta. T&amp;M'!$K$2:$K$14575)</f>
        <v>0.75</v>
      </c>
      <c r="Q206" s="242">
        <f>SUMPRODUCT(('Input Resources Meta. T&amp;M'!$A$2:$A$14575=$G206)*('Input Resources Meta. T&amp;M'!$H$2:$H$14575=$E206)*('Input Resources Meta. T&amp;M'!$G$2:$G$14575=9),'Input Resources Meta. T&amp;M'!$M$2:$M$14575)</f>
        <v>750</v>
      </c>
      <c r="R206" s="15"/>
      <c r="S206" s="242"/>
      <c r="T206" s="15"/>
      <c r="U206" s="242"/>
      <c r="V206" s="15"/>
      <c r="W206" s="242"/>
      <c r="X206" s="10">
        <f>SUM(Tabelle2515[[#This Row],[PD1]],Tabelle2515[[#This Row],[PD2]],Tabelle2515[[#This Row],[PD3]],Tabelle2515[[#This Row],[PD4]],Tabelle2515[[#This Row],[PD5]],Tabelle2515[[#This Row],[PD6]])</f>
        <v>4.25</v>
      </c>
      <c r="Y206" s="11">
        <f>SUM(Tabelle2515[[#This Row],[EUR1]],Tabelle2515[[#This Row],[EUR2]],Tabelle2515[[#This Row],[EUR3]],Tabelle2515[[#This Row],[EUR4]],Tabelle2515[[#This Row],[EUR5]],Tabelle2515[[#This Row],[EUR6]])</f>
        <v>4250</v>
      </c>
    </row>
    <row r="207" spans="2:25">
      <c r="B207" s="251">
        <f t="shared" si="10"/>
        <v>185</v>
      </c>
      <c r="C207" s="252" t="s">
        <v>408</v>
      </c>
      <c r="D207" s="252" t="s">
        <v>44</v>
      </c>
      <c r="E207" s="218" t="s">
        <v>580</v>
      </c>
      <c r="F207" s="252" t="s">
        <v>50</v>
      </c>
      <c r="G207" s="214" t="s">
        <v>568</v>
      </c>
      <c r="H207" s="16">
        <v>44378</v>
      </c>
      <c r="I207" s="16">
        <v>44561</v>
      </c>
      <c r="J207" s="265" t="s">
        <v>46</v>
      </c>
      <c r="K207" s="9">
        <v>1000</v>
      </c>
      <c r="L207" s="15">
        <f>SUMPRODUCT(('Input Resources Meta. T&amp;M'!$A$2:$A$14575=$G207)*('Input Resources Meta. T&amp;M'!$H$2:$H$14575=$E207)*('Input Resources Meta. T&amp;M'!$G$2:$G$14575=7),'Input Resources Meta. T&amp;M'!$K$2:$K$14575)</f>
        <v>10.875</v>
      </c>
      <c r="M207" s="242">
        <f>SUMPRODUCT(('Input Resources Meta. T&amp;M'!$A$2:$A$14575=$G207)*('Input Resources Meta. T&amp;M'!$H$2:$H$14575=$E207)*('Input Resources Meta. T&amp;M'!$G$2:$G$14575=7),'Input Resources Meta. T&amp;M'!$M$2:$M$14575)</f>
        <v>10875</v>
      </c>
      <c r="N207" s="15">
        <f>SUMPRODUCT(('Input Resources Meta. T&amp;M'!$A$2:$A$14575=$G207)*('Input Resources Meta. T&amp;M'!$H$2:$H$14575=$E207)*('Input Resources Meta. T&amp;M'!$G$2:$G$14575=8),'Input Resources Meta. T&amp;M'!$K$2:$K$14575)</f>
        <v>4.625</v>
      </c>
      <c r="O207" s="242">
        <f>SUMPRODUCT(('Input Resources Meta. T&amp;M'!$A$2:$A$14575=$G207)*('Input Resources Meta. T&amp;M'!$H$2:$H$14575=$E207)*('Input Resources Meta. T&amp;M'!$G$2:$G$14575=8),'Input Resources Meta. T&amp;M'!$M$2:$M$14575)</f>
        <v>4625</v>
      </c>
      <c r="P207" s="15">
        <f>SUMPRODUCT(('Input Resources Meta. T&amp;M'!$A$2:$A$14575=$G207)*('Input Resources Meta. T&amp;M'!$H$2:$H$14575=$E207)*('Input Resources Meta. T&amp;M'!$G$2:$G$14575=9),'Input Resources Meta. T&amp;M'!$K$2:$K$14575)</f>
        <v>1.25</v>
      </c>
      <c r="Q207" s="242">
        <f>SUMPRODUCT(('Input Resources Meta. T&amp;M'!$A$2:$A$14575=$G207)*('Input Resources Meta. T&amp;M'!$H$2:$H$14575=$E207)*('Input Resources Meta. T&amp;M'!$G$2:$G$14575=9),'Input Resources Meta. T&amp;M'!$M$2:$M$14575)</f>
        <v>1250</v>
      </c>
      <c r="R207" s="15"/>
      <c r="S207" s="242"/>
      <c r="T207" s="15"/>
      <c r="U207" s="242"/>
      <c r="V207" s="15"/>
      <c r="W207" s="242"/>
      <c r="X207" s="10">
        <f>SUM(Tabelle2515[[#This Row],[PD1]],Tabelle2515[[#This Row],[PD2]],Tabelle2515[[#This Row],[PD3]],Tabelle2515[[#This Row],[PD4]],Tabelle2515[[#This Row],[PD5]],Tabelle2515[[#This Row],[PD6]])</f>
        <v>16.75</v>
      </c>
      <c r="Y207" s="11">
        <f>SUM(Tabelle2515[[#This Row],[EUR1]],Tabelle2515[[#This Row],[EUR2]],Tabelle2515[[#This Row],[EUR3]],Tabelle2515[[#This Row],[EUR4]],Tabelle2515[[#This Row],[EUR5]],Tabelle2515[[#This Row],[EUR6]])</f>
        <v>16750</v>
      </c>
    </row>
    <row r="208" spans="2:25" s="189" customFormat="1">
      <c r="B208" s="251">
        <f t="shared" si="10"/>
        <v>186</v>
      </c>
      <c r="C208" s="252" t="s">
        <v>408</v>
      </c>
      <c r="D208" s="252" t="s">
        <v>44</v>
      </c>
      <c r="E208" s="218" t="s">
        <v>581</v>
      </c>
      <c r="F208" s="252" t="s">
        <v>50</v>
      </c>
      <c r="G208" s="214" t="s">
        <v>568</v>
      </c>
      <c r="H208" s="16">
        <v>44378</v>
      </c>
      <c r="I208" s="16">
        <v>44561</v>
      </c>
      <c r="J208" s="265" t="s">
        <v>46</v>
      </c>
      <c r="K208" s="173">
        <v>1000</v>
      </c>
      <c r="L208" s="15">
        <f>SUMPRODUCT(('Input Resources Meta. T&amp;M'!$A$2:$A$14575=$G208)*('Input Resources Meta. T&amp;M'!$H$2:$H$14575=$E208)*('Input Resources Meta. T&amp;M'!$G$2:$G$14575=7),'Input Resources Meta. T&amp;M'!$K$2:$K$14575)</f>
        <v>5.375</v>
      </c>
      <c r="M208" s="242">
        <f>SUMPRODUCT(('Input Resources Meta. T&amp;M'!$A$2:$A$14575=$G208)*('Input Resources Meta. T&amp;M'!$H$2:$H$14575=$E208)*('Input Resources Meta. T&amp;M'!$G$2:$G$14575=7),'Input Resources Meta. T&amp;M'!$M$2:$M$14575)</f>
        <v>5375</v>
      </c>
      <c r="N208" s="15">
        <f>SUMPRODUCT(('Input Resources Meta. T&amp;M'!$A$2:$A$14575=$G208)*('Input Resources Meta. T&amp;M'!$H$2:$H$14575=$E208)*('Input Resources Meta. T&amp;M'!$G$2:$G$14575=8),'Input Resources Meta. T&amp;M'!$K$2:$K$14575)</f>
        <v>0.125</v>
      </c>
      <c r="O208" s="242">
        <f>SUMPRODUCT(('Input Resources Meta. T&amp;M'!$A$2:$A$14575=$G208)*('Input Resources Meta. T&amp;M'!$H$2:$H$14575=$E208)*('Input Resources Meta. T&amp;M'!$G$2:$G$14575=8),'Input Resources Meta. T&amp;M'!$M$2:$M$14575)</f>
        <v>125</v>
      </c>
      <c r="P208" s="15">
        <f>SUMPRODUCT(('Input Resources Meta. T&amp;M'!$A$2:$A$14575=$G208)*('Input Resources Meta. T&amp;M'!$H$2:$H$14575=$E208)*('Input Resources Meta. T&amp;M'!$G$2:$G$14575=9),'Input Resources Meta. T&amp;M'!$K$2:$K$14575)</f>
        <v>0</v>
      </c>
      <c r="Q208" s="242">
        <f>SUMPRODUCT(('Input Resources Meta. T&amp;M'!$A$2:$A$14575=$G208)*('Input Resources Meta. T&amp;M'!$H$2:$H$14575=$E208)*('Input Resources Meta. T&amp;M'!$G$2:$G$14575=9),'Input Resources Meta. T&amp;M'!$M$2:$M$14575)</f>
        <v>0</v>
      </c>
      <c r="R208" s="15"/>
      <c r="S208" s="242"/>
      <c r="T208" s="15"/>
      <c r="U208" s="242"/>
      <c r="V208" s="15"/>
      <c r="W208" s="242"/>
      <c r="X208" s="10">
        <f>SUM(Tabelle2515[[#This Row],[PD1]],Tabelle2515[[#This Row],[PD2]],Tabelle2515[[#This Row],[PD3]],Tabelle2515[[#This Row],[PD4]],Tabelle2515[[#This Row],[PD5]],Tabelle2515[[#This Row],[PD6]])</f>
        <v>5.5</v>
      </c>
      <c r="Y208" s="11">
        <f>SUM(Tabelle2515[[#This Row],[EUR1]],Tabelle2515[[#This Row],[EUR2]],Tabelle2515[[#This Row],[EUR3]],Tabelle2515[[#This Row],[EUR4]],Tabelle2515[[#This Row],[EUR5]],Tabelle2515[[#This Row],[EUR6]])</f>
        <v>5500</v>
      </c>
    </row>
    <row r="209" spans="2:25" s="189" customFormat="1">
      <c r="B209" s="251">
        <f t="shared" si="10"/>
        <v>187</v>
      </c>
      <c r="C209" s="17" t="s">
        <v>348</v>
      </c>
      <c r="D209" s="252" t="s">
        <v>44</v>
      </c>
      <c r="E209" s="218" t="s">
        <v>290</v>
      </c>
      <c r="F209" s="252" t="s">
        <v>50</v>
      </c>
      <c r="G209" s="214" t="s">
        <v>357</v>
      </c>
      <c r="H209" s="16">
        <v>44378</v>
      </c>
      <c r="I209" s="16">
        <v>44561</v>
      </c>
      <c r="J209" s="265" t="s">
        <v>46</v>
      </c>
      <c r="K209" s="9">
        <v>1112</v>
      </c>
      <c r="L209" s="15">
        <f>SUMPRODUCT(('Input Resources Meta. T&amp;M'!$A$2:$A$14575=$G209)*('Input Resources Meta. T&amp;M'!$H$2:$H$14575=$E209)*('Input Resources Meta. T&amp;M'!$G$2:$G$14575=7),'Input Resources Meta. T&amp;M'!$K$2:$K$14575)</f>
        <v>19.8125</v>
      </c>
      <c r="M209" s="242">
        <f>SUMPRODUCT(('Input Resources Meta. T&amp;M'!$A$2:$A$14575=$G209)*('Input Resources Meta. T&amp;M'!$H$2:$H$14575=$E209)*('Input Resources Meta. T&amp;M'!$G$2:$G$14575=7),'Input Resources Meta. T&amp;M'!$M$2:$M$14575)</f>
        <v>22031.5</v>
      </c>
      <c r="N209" s="15">
        <f>SUMPRODUCT(('Input Resources Meta. T&amp;M'!$A$2:$A$14575=$G209)*('Input Resources Meta. T&amp;M'!$H$2:$H$14575=$E209)*('Input Resources Meta. T&amp;M'!$G$2:$G$14575=8),'Input Resources Meta. T&amp;M'!$K$2:$K$14575)</f>
        <v>12.5</v>
      </c>
      <c r="O209" s="242">
        <f>SUMPRODUCT(('Input Resources Meta. T&amp;M'!$A$2:$A$14575=$G209)*('Input Resources Meta. T&amp;M'!$H$2:$H$14575=$E209)*('Input Resources Meta. T&amp;M'!$G$2:$G$14575=8),'Input Resources Meta. T&amp;M'!$M$2:$M$14575)</f>
        <v>13900</v>
      </c>
      <c r="P209" s="15">
        <f>SUMPRODUCT(('Input Resources Meta. T&amp;M'!$A$2:$A$14575=$G209)*('Input Resources Meta. T&amp;M'!$H$2:$H$14575=$E209)*('Input Resources Meta. T&amp;M'!$G$2:$G$14575=9),'Input Resources Meta. T&amp;M'!$K$2:$K$14575)</f>
        <v>0</v>
      </c>
      <c r="Q209" s="242">
        <f>SUMPRODUCT(('Input Resources Meta. T&amp;M'!$A$2:$A$14575=$G209)*('Input Resources Meta. T&amp;M'!$H$2:$H$14575=$E209)*('Input Resources Meta. T&amp;M'!$G$2:$G$14575=9),'Input Resources Meta. T&amp;M'!$M$2:$M$14575)</f>
        <v>0</v>
      </c>
      <c r="R209" s="15"/>
      <c r="S209" s="242"/>
      <c r="T209" s="15"/>
      <c r="U209" s="242"/>
      <c r="V209" s="15"/>
      <c r="W209" s="242"/>
      <c r="X209" s="10">
        <f>SUM(Tabelle2515[[#This Row],[PD1]],Tabelle2515[[#This Row],[PD2]],Tabelle2515[[#This Row],[PD3]],Tabelle2515[[#This Row],[PD4]],Tabelle2515[[#This Row],[PD5]],Tabelle2515[[#This Row],[PD6]])</f>
        <v>32.3125</v>
      </c>
      <c r="Y209" s="11">
        <f>SUM(Tabelle2515[[#This Row],[EUR1]],Tabelle2515[[#This Row],[EUR2]],Tabelle2515[[#This Row],[EUR3]],Tabelle2515[[#This Row],[EUR4]],Tabelle2515[[#This Row],[EUR5]],Tabelle2515[[#This Row],[EUR6]])</f>
        <v>35931.5</v>
      </c>
    </row>
    <row r="210" spans="2:25">
      <c r="B210" s="251">
        <f t="shared" si="10"/>
        <v>188</v>
      </c>
      <c r="C210" s="17" t="s">
        <v>388</v>
      </c>
      <c r="D210" s="252" t="s">
        <v>44</v>
      </c>
      <c r="E210" s="218" t="s">
        <v>527</v>
      </c>
      <c r="F210" s="252" t="s">
        <v>50</v>
      </c>
      <c r="G210" s="214" t="s">
        <v>570</v>
      </c>
      <c r="H210" s="16">
        <v>44378</v>
      </c>
      <c r="I210" s="16">
        <v>44561</v>
      </c>
      <c r="J210" s="265" t="s">
        <v>46</v>
      </c>
      <c r="K210" s="9">
        <v>1350</v>
      </c>
      <c r="L210" s="15">
        <f>SUMPRODUCT(('Input Resources Meta. T&amp;M'!$A$2:$A$14575=$G210)*('Input Resources Meta. T&amp;M'!$H$2:$H$14575=$E210)*('Input Resources Meta. T&amp;M'!$G$2:$G$14575=7),'Input Resources Meta. T&amp;M'!$K$2:$K$14575)</f>
        <v>0</v>
      </c>
      <c r="M210" s="242">
        <f>SUMPRODUCT(('Input Resources Meta. T&amp;M'!$A$2:$A$14575=$G210)*('Input Resources Meta. T&amp;M'!$H$2:$H$14575=$E210)*('Input Resources Meta. T&amp;M'!$G$2:$G$14575=7),'Input Resources Meta. T&amp;M'!$M$2:$M$14575)</f>
        <v>0</v>
      </c>
      <c r="N210" s="15">
        <f>SUMPRODUCT(('Input Resources Meta. T&amp;M'!$A$2:$A$14575=$G210)*('Input Resources Meta. T&amp;M'!$H$2:$H$14575=$E210)*('Input Resources Meta. T&amp;M'!$G$2:$G$14575=8),'Input Resources Meta. T&amp;M'!$K$2:$K$14575)</f>
        <v>0</v>
      </c>
      <c r="O210" s="242">
        <f>SUMPRODUCT(('Input Resources Meta. T&amp;M'!$A$2:$A$14575=$G210)*('Input Resources Meta. T&amp;M'!$H$2:$H$14575=$E210)*('Input Resources Meta. T&amp;M'!$G$2:$G$14575=8),'Input Resources Meta. T&amp;M'!$M$2:$M$14575)</f>
        <v>0</v>
      </c>
      <c r="P210" s="15">
        <f>SUMPRODUCT(('Input Resources Meta. T&amp;M'!$A$2:$A$14575=$G210)*('Input Resources Meta. T&amp;M'!$H$2:$H$14575=$E210)*('Input Resources Meta. T&amp;M'!$G$2:$G$14575=9),'Input Resources Meta. T&amp;M'!$K$2:$K$14575)</f>
        <v>0</v>
      </c>
      <c r="Q210" s="242">
        <f>SUMPRODUCT(('Input Resources Meta. T&amp;M'!$A$2:$A$14575=$G210)*('Input Resources Meta. T&amp;M'!$H$2:$H$14575=$E210)*('Input Resources Meta. T&amp;M'!$G$2:$G$14575=9),'Input Resources Meta. T&amp;M'!$M$2:$M$14575)</f>
        <v>0</v>
      </c>
      <c r="R210" s="15"/>
      <c r="S210" s="242"/>
      <c r="T210" s="15"/>
      <c r="U210" s="242"/>
      <c r="V210" s="15"/>
      <c r="W210" s="242"/>
      <c r="X210" s="10">
        <f>SUM(Tabelle2515[[#This Row],[PD1]],Tabelle2515[[#This Row],[PD2]],Tabelle2515[[#This Row],[PD3]],Tabelle2515[[#This Row],[PD4]],Tabelle2515[[#This Row],[PD5]],Tabelle2515[[#This Row],[PD6]])</f>
        <v>0</v>
      </c>
      <c r="Y210" s="11">
        <f>SUM(Tabelle2515[[#This Row],[EUR1]],Tabelle2515[[#This Row],[EUR2]],Tabelle2515[[#This Row],[EUR3]],Tabelle2515[[#This Row],[EUR4]],Tabelle2515[[#This Row],[EUR5]],Tabelle2515[[#This Row],[EUR6]])</f>
        <v>0</v>
      </c>
    </row>
    <row r="211" spans="2:25" s="189" customFormat="1">
      <c r="B211" s="251">
        <f t="shared" si="10"/>
        <v>189</v>
      </c>
      <c r="C211" s="17" t="s">
        <v>348</v>
      </c>
      <c r="D211" s="252" t="s">
        <v>44</v>
      </c>
      <c r="E211" s="218" t="s">
        <v>341</v>
      </c>
      <c r="F211" s="252" t="s">
        <v>50</v>
      </c>
      <c r="G211" s="214" t="s">
        <v>357</v>
      </c>
      <c r="H211" s="16">
        <v>44378</v>
      </c>
      <c r="I211" s="16">
        <v>44561</v>
      </c>
      <c r="J211" s="265" t="s">
        <v>46</v>
      </c>
      <c r="K211" s="9">
        <v>980</v>
      </c>
      <c r="L211" s="15">
        <f>SUMPRODUCT(('Input Resources Meta. T&amp;M'!$A$2:$A$14575=$G211)*('Input Resources Meta. T&amp;M'!$H$2:$H$14575=$E211)*('Input Resources Meta. T&amp;M'!$G$2:$G$14575=7),'Input Resources Meta. T&amp;M'!$K$2:$K$14575)</f>
        <v>13.3125</v>
      </c>
      <c r="M211" s="242">
        <f>SUMPRODUCT(('Input Resources Meta. T&amp;M'!$A$2:$A$14575=$G211)*('Input Resources Meta. T&amp;M'!$H$2:$H$14575=$E211)*('Input Resources Meta. T&amp;M'!$G$2:$G$14575=7),'Input Resources Meta. T&amp;M'!$M$2:$M$14575)</f>
        <v>13046.25</v>
      </c>
      <c r="N211" s="15">
        <f>SUMPRODUCT(('Input Resources Meta. T&amp;M'!$A$2:$A$14575=$G211)*('Input Resources Meta. T&amp;M'!$H$2:$H$14575=$E211)*('Input Resources Meta. T&amp;M'!$G$2:$G$14575=8),'Input Resources Meta. T&amp;M'!$K$2:$K$14575)</f>
        <v>12.5625</v>
      </c>
      <c r="O211" s="242">
        <f>SUMPRODUCT(('Input Resources Meta. T&amp;M'!$A$2:$A$14575=$G211)*('Input Resources Meta. T&amp;M'!$H$2:$H$14575=$E211)*('Input Resources Meta. T&amp;M'!$G$2:$G$14575=8),'Input Resources Meta. T&amp;M'!$M$2:$M$14575)</f>
        <v>12311.25</v>
      </c>
      <c r="P211" s="15">
        <f>SUMPRODUCT(('Input Resources Meta. T&amp;M'!$A$2:$A$14575=$G211)*('Input Resources Meta. T&amp;M'!$H$2:$H$14575=$E211)*('Input Resources Meta. T&amp;M'!$G$2:$G$14575=9),'Input Resources Meta. T&amp;M'!$K$2:$K$14575)</f>
        <v>0</v>
      </c>
      <c r="Q211" s="242">
        <f>SUMPRODUCT(('Input Resources Meta. T&amp;M'!$A$2:$A$14575=$G211)*('Input Resources Meta. T&amp;M'!$H$2:$H$14575=$E211)*('Input Resources Meta. T&amp;M'!$G$2:$G$14575=9),'Input Resources Meta. T&amp;M'!$M$2:$M$14575)</f>
        <v>0</v>
      </c>
      <c r="R211" s="15"/>
      <c r="S211" s="242"/>
      <c r="T211" s="15"/>
      <c r="U211" s="242"/>
      <c r="V211" s="15"/>
      <c r="W211" s="242"/>
      <c r="X211" s="10">
        <f>SUM(Tabelle2515[[#This Row],[PD1]],Tabelle2515[[#This Row],[PD2]],Tabelle2515[[#This Row],[PD3]],Tabelle2515[[#This Row],[PD4]],Tabelle2515[[#This Row],[PD5]],Tabelle2515[[#This Row],[PD6]])</f>
        <v>25.875</v>
      </c>
      <c r="Y211" s="11">
        <f>SUM(Tabelle2515[[#This Row],[EUR1]],Tabelle2515[[#This Row],[EUR2]],Tabelle2515[[#This Row],[EUR3]],Tabelle2515[[#This Row],[EUR4]],Tabelle2515[[#This Row],[EUR5]],Tabelle2515[[#This Row],[EUR6]])</f>
        <v>25357.5</v>
      </c>
    </row>
    <row r="212" spans="2:25" s="189" customFormat="1">
      <c r="B212" s="251">
        <f t="shared" si="10"/>
        <v>190</v>
      </c>
      <c r="C212" s="17" t="s">
        <v>381</v>
      </c>
      <c r="D212" s="252" t="s">
        <v>44</v>
      </c>
      <c r="E212" s="218" t="s">
        <v>328</v>
      </c>
      <c r="F212" s="252" t="s">
        <v>50</v>
      </c>
      <c r="G212" s="214" t="s">
        <v>567</v>
      </c>
      <c r="H212" s="16">
        <v>44378</v>
      </c>
      <c r="I212" s="16">
        <v>44561</v>
      </c>
      <c r="J212" s="265" t="s">
        <v>46</v>
      </c>
      <c r="K212" s="220">
        <v>1350</v>
      </c>
      <c r="L212" s="15">
        <f>SUMPRODUCT(('Input Resources Meta. T&amp;M'!$A$2:$A$14575=$G212)*('Input Resources Meta. T&amp;M'!$H$2:$H$14575=$E212)*('Input Resources Meta. T&amp;M'!$G$2:$G$14575=7),'Input Resources Meta. T&amp;M'!$K$2:$K$14575)</f>
        <v>17</v>
      </c>
      <c r="M212" s="242">
        <f>SUMPRODUCT(('Input Resources Meta. T&amp;M'!$A$2:$A$14575=$G212)*('Input Resources Meta. T&amp;M'!$H$2:$H$14575=$E212)*('Input Resources Meta. T&amp;M'!$G$2:$G$14575=7),'Input Resources Meta. T&amp;M'!$M$2:$M$14575)</f>
        <v>22950</v>
      </c>
      <c r="N212" s="15">
        <f>SUMPRODUCT(('Input Resources Meta. T&amp;M'!$A$2:$A$14575=$G212)*('Input Resources Meta. T&amp;M'!$H$2:$H$14575=$E212)*('Input Resources Meta. T&amp;M'!$G$2:$G$14575=8),'Input Resources Meta. T&amp;M'!$K$2:$K$14575)</f>
        <v>8.875</v>
      </c>
      <c r="O212" s="242">
        <f>SUMPRODUCT(('Input Resources Meta. T&amp;M'!$A$2:$A$14575=$G212)*('Input Resources Meta. T&amp;M'!$H$2:$H$14575=$E212)*('Input Resources Meta. T&amp;M'!$G$2:$G$14575=8),'Input Resources Meta. T&amp;M'!$M$2:$M$14575)</f>
        <v>11981.25</v>
      </c>
      <c r="P212" s="15">
        <f>SUMPRODUCT(('Input Resources Meta. T&amp;M'!$A$2:$A$14575=$G212)*('Input Resources Meta. T&amp;M'!$H$2:$H$14575=$E212)*('Input Resources Meta. T&amp;M'!$G$2:$G$14575=9),'Input Resources Meta. T&amp;M'!$K$2:$K$14575)</f>
        <v>7.125</v>
      </c>
      <c r="Q212" s="242">
        <f>SUMPRODUCT(('Input Resources Meta. T&amp;M'!$A$2:$A$14575=$G212)*('Input Resources Meta. T&amp;M'!$H$2:$H$14575=$E212)*('Input Resources Meta. T&amp;M'!$G$2:$G$14575=9),'Input Resources Meta. T&amp;M'!$M$2:$M$14575)</f>
        <v>9618.75</v>
      </c>
      <c r="R212" s="15"/>
      <c r="S212" s="242"/>
      <c r="T212" s="15"/>
      <c r="U212" s="242"/>
      <c r="V212" s="15"/>
      <c r="W212" s="242"/>
      <c r="X212" s="10">
        <f>SUM(Tabelle2515[[#This Row],[PD1]],Tabelle2515[[#This Row],[PD2]],Tabelle2515[[#This Row],[PD3]],Tabelle2515[[#This Row],[PD4]],Tabelle2515[[#This Row],[PD5]],Tabelle2515[[#This Row],[PD6]])</f>
        <v>33</v>
      </c>
      <c r="Y212" s="11">
        <f>SUM(Tabelle2515[[#This Row],[EUR1]],Tabelle2515[[#This Row],[EUR2]],Tabelle2515[[#This Row],[EUR3]],Tabelle2515[[#This Row],[EUR4]],Tabelle2515[[#This Row],[EUR5]],Tabelle2515[[#This Row],[EUR6]])</f>
        <v>44550</v>
      </c>
    </row>
    <row r="213" spans="2:25" s="189" customFormat="1">
      <c r="B213" s="251">
        <f t="shared" si="10"/>
        <v>191</v>
      </c>
      <c r="C213" s="17" t="s">
        <v>348</v>
      </c>
      <c r="D213" s="252" t="s">
        <v>44</v>
      </c>
      <c r="E213" s="218" t="s">
        <v>587</v>
      </c>
      <c r="F213" s="252" t="s">
        <v>50</v>
      </c>
      <c r="G213" s="214" t="s">
        <v>357</v>
      </c>
      <c r="H213" s="16">
        <v>44378</v>
      </c>
      <c r="I213" s="16">
        <v>44561</v>
      </c>
      <c r="J213" s="265" t="s">
        <v>46</v>
      </c>
      <c r="K213" s="220">
        <v>820</v>
      </c>
      <c r="L213" s="15">
        <f>SUMPRODUCT(('Input Resources Meta. T&amp;M'!$A$2:$A$14575=$G213)*('Input Resources Meta. T&amp;M'!$H$2:$H$14575=$E213)*('Input Resources Meta. T&amp;M'!$G$2:$G$14575=7),'Input Resources Meta. T&amp;M'!$K$2:$K$14575)</f>
        <v>21.03125</v>
      </c>
      <c r="M213" s="242">
        <f>SUMPRODUCT(('Input Resources Meta. T&amp;M'!$A$2:$A$14575=$G213)*('Input Resources Meta. T&amp;M'!$H$2:$H$14575=$E213)*('Input Resources Meta. T&amp;M'!$G$2:$G$14575=7),'Input Resources Meta. T&amp;M'!$M$2:$M$14575)</f>
        <v>17245.625</v>
      </c>
      <c r="N213" s="15">
        <f>SUMPRODUCT(('Input Resources Meta. T&amp;M'!$A$2:$A$14575=$G213)*('Input Resources Meta. T&amp;M'!$H$2:$H$14575=$E213)*('Input Resources Meta. T&amp;M'!$G$2:$G$14575=8),'Input Resources Meta. T&amp;M'!$K$2:$K$14575)</f>
        <v>22.46875</v>
      </c>
      <c r="O213" s="242">
        <f>SUMPRODUCT(('Input Resources Meta. T&amp;M'!$A$2:$A$14575=$G213)*('Input Resources Meta. T&amp;M'!$H$2:$H$14575=$E213)*('Input Resources Meta. T&amp;M'!$G$2:$G$14575=8),'Input Resources Meta. T&amp;M'!$M$2:$M$14575)</f>
        <v>18424.375</v>
      </c>
      <c r="P213" s="15">
        <f>SUMPRODUCT(('Input Resources Meta. T&amp;M'!$A$2:$A$14575=$G213)*('Input Resources Meta. T&amp;M'!$H$2:$H$14575=$E213)*('Input Resources Meta. T&amp;M'!$G$2:$G$14575=9),'Input Resources Meta. T&amp;M'!$K$2:$K$14575)</f>
        <v>0</v>
      </c>
      <c r="Q213" s="242">
        <f>SUMPRODUCT(('Input Resources Meta. T&amp;M'!$A$2:$A$14575=$G213)*('Input Resources Meta. T&amp;M'!$H$2:$H$14575=$E213)*('Input Resources Meta. T&amp;M'!$G$2:$G$14575=9),'Input Resources Meta. T&amp;M'!$M$2:$M$14575)</f>
        <v>0</v>
      </c>
      <c r="R213" s="15"/>
      <c r="S213" s="242"/>
      <c r="T213" s="15"/>
      <c r="U213" s="242"/>
      <c r="V213" s="15"/>
      <c r="W213" s="242"/>
      <c r="X213" s="10">
        <f>SUM(Tabelle2515[[#This Row],[PD1]],Tabelle2515[[#This Row],[PD2]],Tabelle2515[[#This Row],[PD3]],Tabelle2515[[#This Row],[PD4]],Tabelle2515[[#This Row],[PD5]],Tabelle2515[[#This Row],[PD6]])</f>
        <v>43.5</v>
      </c>
      <c r="Y213" s="11">
        <f>SUM(Tabelle2515[[#This Row],[EUR1]],Tabelle2515[[#This Row],[EUR2]],Tabelle2515[[#This Row],[EUR3]],Tabelle2515[[#This Row],[EUR4]],Tabelle2515[[#This Row],[EUR5]],Tabelle2515[[#This Row],[EUR6]])</f>
        <v>35670</v>
      </c>
    </row>
    <row r="214" spans="2:25" s="189" customFormat="1">
      <c r="B214" s="251">
        <f t="shared" si="10"/>
        <v>192</v>
      </c>
      <c r="C214" s="17" t="s">
        <v>402</v>
      </c>
      <c r="D214" s="252" t="s">
        <v>44</v>
      </c>
      <c r="E214" s="218" t="s">
        <v>377</v>
      </c>
      <c r="F214" s="252" t="s">
        <v>50</v>
      </c>
      <c r="G214" s="284" t="s">
        <v>564</v>
      </c>
      <c r="H214" s="16">
        <v>44378</v>
      </c>
      <c r="I214" s="16">
        <v>44561</v>
      </c>
      <c r="J214" s="265" t="s">
        <v>46</v>
      </c>
      <c r="K214" s="220">
        <v>1000</v>
      </c>
      <c r="L214" s="15">
        <f>SUMPRODUCT(('Input Resources Meta. T&amp;M'!$A$2:$A$14575=$G214)*('Input Resources Meta. T&amp;M'!$H$2:$H$14575=$E214)*('Input Resources Meta. T&amp;M'!$G$2:$G$14575=7),'Input Resources Meta. T&amp;M'!$K$2:$K$14575)</f>
        <v>1.6875</v>
      </c>
      <c r="M214" s="242">
        <f>SUMPRODUCT(('Input Resources Meta. T&amp;M'!$A$2:$A$14575=$G214)*('Input Resources Meta. T&amp;M'!$H$2:$H$14575=$E214)*('Input Resources Meta. T&amp;M'!$G$2:$G$14575=7),'Input Resources Meta. T&amp;M'!$M$2:$M$14575)</f>
        <v>1687.5</v>
      </c>
      <c r="N214" s="15">
        <f>SUMPRODUCT(('Input Resources Meta. T&amp;M'!$A$2:$A$14575=$G214)*('Input Resources Meta. T&amp;M'!$H$2:$H$14575=$E214)*('Input Resources Meta. T&amp;M'!$G$2:$G$14575=8),'Input Resources Meta. T&amp;M'!$K$2:$K$14575)</f>
        <v>1.59375</v>
      </c>
      <c r="O214" s="242">
        <f>SUMPRODUCT(('Input Resources Meta. T&amp;M'!$A$2:$A$14575=$G214)*('Input Resources Meta. T&amp;M'!$H$2:$H$14575=$E214)*('Input Resources Meta. T&amp;M'!$G$2:$G$14575=8),'Input Resources Meta. T&amp;M'!$M$2:$M$14575)</f>
        <v>1593.75</v>
      </c>
      <c r="P214" s="15">
        <f>SUMPRODUCT(('Input Resources Meta. T&amp;M'!$A$2:$A$14575=$G214)*('Input Resources Meta. T&amp;M'!$H$2:$H$14575=$E214)*('Input Resources Meta. T&amp;M'!$G$2:$G$14575=9),'Input Resources Meta. T&amp;M'!$K$2:$K$14575)</f>
        <v>0</v>
      </c>
      <c r="Q214" s="242">
        <f>SUMPRODUCT(('Input Resources Meta. T&amp;M'!$A$2:$A$14575=$G214)*('Input Resources Meta. T&amp;M'!$H$2:$H$14575=$E214)*('Input Resources Meta. T&amp;M'!$G$2:$G$14575=9),'Input Resources Meta. T&amp;M'!$M$2:$M$14575)</f>
        <v>0</v>
      </c>
      <c r="R214" s="15"/>
      <c r="S214" s="242"/>
      <c r="T214" s="15"/>
      <c r="U214" s="242"/>
      <c r="V214" s="15"/>
      <c r="W214" s="242"/>
      <c r="X214" s="10">
        <f>SUM(Tabelle2515[[#This Row],[PD1]],Tabelle2515[[#This Row],[PD2]],Tabelle2515[[#This Row],[PD3]],Tabelle2515[[#This Row],[PD4]],Tabelle2515[[#This Row],[PD5]],Tabelle2515[[#This Row],[PD6]])</f>
        <v>3.28125</v>
      </c>
      <c r="Y214" s="11">
        <f>SUM(Tabelle2515[[#This Row],[EUR1]],Tabelle2515[[#This Row],[EUR2]],Tabelle2515[[#This Row],[EUR3]],Tabelle2515[[#This Row],[EUR4]],Tabelle2515[[#This Row],[EUR5]],Tabelle2515[[#This Row],[EUR6]])</f>
        <v>3281.25</v>
      </c>
    </row>
    <row r="215" spans="2:25" s="189" customFormat="1">
      <c r="B215" s="251">
        <f t="shared" si="10"/>
        <v>193</v>
      </c>
      <c r="C215" s="17" t="s">
        <v>402</v>
      </c>
      <c r="D215" s="252" t="s">
        <v>44</v>
      </c>
      <c r="E215" s="218" t="s">
        <v>256</v>
      </c>
      <c r="F215" s="252" t="s">
        <v>50</v>
      </c>
      <c r="G215" s="214" t="s">
        <v>564</v>
      </c>
      <c r="H215" s="16">
        <v>44378</v>
      </c>
      <c r="I215" s="16">
        <v>44561</v>
      </c>
      <c r="J215" s="265" t="s">
        <v>46</v>
      </c>
      <c r="K215" s="220">
        <v>1350</v>
      </c>
      <c r="L215" s="15">
        <f>SUMPRODUCT(('Input Resources Meta. T&amp;M'!$A$2:$A$14575=$G215)*('Input Resources Meta. T&amp;M'!$H$2:$H$14575=$E215)*('Input Resources Meta. T&amp;M'!$G$2:$G$14575=7),'Input Resources Meta. T&amp;M'!$K$2:$K$14575)</f>
        <v>15.875</v>
      </c>
      <c r="M215" s="242">
        <f>SUMPRODUCT(('Input Resources Meta. T&amp;M'!$A$2:$A$14575=$G215)*('Input Resources Meta. T&amp;M'!$H$2:$H$14575=$E215)*('Input Resources Meta. T&amp;M'!$G$2:$G$14575=7),'Input Resources Meta. T&amp;M'!$M$2:$M$14575)</f>
        <v>21431.25</v>
      </c>
      <c r="N215" s="15">
        <f>SUMPRODUCT(('Input Resources Meta. T&amp;M'!$A$2:$A$14575=$G215)*('Input Resources Meta. T&amp;M'!$H$2:$H$14575=$E215)*('Input Resources Meta. T&amp;M'!$G$2:$G$14575=8),'Input Resources Meta. T&amp;M'!$K$2:$K$14575)</f>
        <v>19.0625</v>
      </c>
      <c r="O215" s="242">
        <f>SUMPRODUCT(('Input Resources Meta. T&amp;M'!$A$2:$A$14575=$G215)*('Input Resources Meta. T&amp;M'!$H$2:$H$14575=$E215)*('Input Resources Meta. T&amp;M'!$G$2:$G$14575=8),'Input Resources Meta. T&amp;M'!$M$2:$M$14575)</f>
        <v>25734.375</v>
      </c>
      <c r="P215" s="15">
        <f>SUMPRODUCT(('Input Resources Meta. T&amp;M'!$A$2:$A$14575=$G215)*('Input Resources Meta. T&amp;M'!$H$2:$H$14575=$E215)*('Input Resources Meta. T&amp;M'!$G$2:$G$14575=9),'Input Resources Meta. T&amp;M'!$K$2:$K$14575)</f>
        <v>3.1875</v>
      </c>
      <c r="Q215" s="242">
        <f>SUMPRODUCT(('Input Resources Meta. T&amp;M'!$A$2:$A$14575=$G215)*('Input Resources Meta. T&amp;M'!$H$2:$H$14575=$E215)*('Input Resources Meta. T&amp;M'!$G$2:$G$14575=9),'Input Resources Meta. T&amp;M'!$M$2:$M$14575)</f>
        <v>4303.125</v>
      </c>
      <c r="R215" s="15"/>
      <c r="S215" s="242"/>
      <c r="T215" s="15"/>
      <c r="U215" s="242"/>
      <c r="V215" s="15"/>
      <c r="W215" s="242"/>
      <c r="X215" s="10">
        <f>SUM(Tabelle2515[[#This Row],[PD1]],Tabelle2515[[#This Row],[PD2]],Tabelle2515[[#This Row],[PD3]],Tabelle2515[[#This Row],[PD4]],Tabelle2515[[#This Row],[PD5]],Tabelle2515[[#This Row],[PD6]])</f>
        <v>38.125</v>
      </c>
      <c r="Y215" s="11">
        <f>SUM(Tabelle2515[[#This Row],[EUR1]],Tabelle2515[[#This Row],[EUR2]],Tabelle2515[[#This Row],[EUR3]],Tabelle2515[[#This Row],[EUR4]],Tabelle2515[[#This Row],[EUR5]],Tabelle2515[[#This Row],[EUR6]])</f>
        <v>51468.75</v>
      </c>
    </row>
    <row r="216" spans="2:25" s="189" customFormat="1">
      <c r="B216" s="251">
        <f t="shared" si="10"/>
        <v>194</v>
      </c>
      <c r="C216" s="17" t="s">
        <v>403</v>
      </c>
      <c r="D216" s="252" t="s">
        <v>44</v>
      </c>
      <c r="E216" s="218" t="s">
        <v>338</v>
      </c>
      <c r="F216" s="252" t="s">
        <v>50</v>
      </c>
      <c r="G216" s="214" t="s">
        <v>569</v>
      </c>
      <c r="H216" s="16">
        <v>44378</v>
      </c>
      <c r="I216" s="16">
        <v>44561</v>
      </c>
      <c r="J216" s="265" t="s">
        <v>46</v>
      </c>
      <c r="K216" s="220">
        <v>1000</v>
      </c>
      <c r="L216" s="15">
        <f>SUMPRODUCT(('Input Resources Meta. T&amp;M'!$A$2:$A$14575=$G216)*('Input Resources Meta. T&amp;M'!$H$2:$H$14575=$E216)*('Input Resources Meta. T&amp;M'!$G$2:$G$14575=7),'Input Resources Meta. T&amp;M'!$K$2:$K$14575)</f>
        <v>0.3125</v>
      </c>
      <c r="M216" s="242">
        <f>SUMPRODUCT(('Input Resources Meta. T&amp;M'!$A$2:$A$14575=$G216)*('Input Resources Meta. T&amp;M'!$H$2:$H$14575=$E216)*('Input Resources Meta. T&amp;M'!$G$2:$G$14575=7),'Input Resources Meta. T&amp;M'!$M$2:$M$14575)</f>
        <v>312.5</v>
      </c>
      <c r="N216" s="15">
        <f>SUMPRODUCT(('Input Resources Meta. T&amp;M'!$A$2:$A$14575=$G216)*('Input Resources Meta. T&amp;M'!$H$2:$H$14575=$E216)*('Input Resources Meta. T&amp;M'!$G$2:$G$14575=8),'Input Resources Meta. T&amp;M'!$K$2:$K$14575)</f>
        <v>0</v>
      </c>
      <c r="O216" s="242">
        <f>SUMPRODUCT(('Input Resources Meta. T&amp;M'!$A$2:$A$14575=$G216)*('Input Resources Meta. T&amp;M'!$H$2:$H$14575=$E216)*('Input Resources Meta. T&amp;M'!$G$2:$G$14575=8),'Input Resources Meta. T&amp;M'!$M$2:$M$14575)</f>
        <v>0</v>
      </c>
      <c r="P216" s="15">
        <f>SUMPRODUCT(('Input Resources Meta. T&amp;M'!$A$2:$A$14575=$G216)*('Input Resources Meta. T&amp;M'!$H$2:$H$14575=$E216)*('Input Resources Meta. T&amp;M'!$G$2:$G$14575=9),'Input Resources Meta. T&amp;M'!$K$2:$K$14575)</f>
        <v>0</v>
      </c>
      <c r="Q216" s="242">
        <f>SUMPRODUCT(('Input Resources Meta. T&amp;M'!$A$2:$A$14575=$G216)*('Input Resources Meta. T&amp;M'!$H$2:$H$14575=$E216)*('Input Resources Meta. T&amp;M'!$G$2:$G$14575=9),'Input Resources Meta. T&amp;M'!$M$2:$M$14575)</f>
        <v>0</v>
      </c>
      <c r="R216" s="15"/>
      <c r="S216" s="242"/>
      <c r="T216" s="15"/>
      <c r="U216" s="242"/>
      <c r="V216" s="15"/>
      <c r="W216" s="242"/>
      <c r="X216" s="10">
        <f>SUM(Tabelle2515[[#This Row],[PD1]],Tabelle2515[[#This Row],[PD2]],Tabelle2515[[#This Row],[PD3]],Tabelle2515[[#This Row],[PD4]],Tabelle2515[[#This Row],[PD5]],Tabelle2515[[#This Row],[PD6]])</f>
        <v>0.3125</v>
      </c>
      <c r="Y216" s="11">
        <f>SUM(Tabelle2515[[#This Row],[EUR1]],Tabelle2515[[#This Row],[EUR2]],Tabelle2515[[#This Row],[EUR3]],Tabelle2515[[#This Row],[EUR4]],Tabelle2515[[#This Row],[EUR5]],Tabelle2515[[#This Row],[EUR6]])</f>
        <v>312.5</v>
      </c>
    </row>
    <row r="217" spans="2:25" s="189" customFormat="1">
      <c r="B217" s="251">
        <f t="shared" si="10"/>
        <v>195</v>
      </c>
      <c r="C217" s="17" t="s">
        <v>402</v>
      </c>
      <c r="D217" s="252" t="s">
        <v>44</v>
      </c>
      <c r="E217" s="218" t="s">
        <v>264</v>
      </c>
      <c r="F217" s="252" t="s">
        <v>50</v>
      </c>
      <c r="G217" s="214" t="s">
        <v>564</v>
      </c>
      <c r="H217" s="16">
        <v>44378</v>
      </c>
      <c r="I217" s="16">
        <v>44561</v>
      </c>
      <c r="J217" s="265" t="s">
        <v>46</v>
      </c>
      <c r="K217" s="220">
        <v>1000</v>
      </c>
      <c r="L217" s="15">
        <f>SUMPRODUCT(('Input Resources Meta. T&amp;M'!$A$2:$A$14575=$G217)*('Input Resources Meta. T&amp;M'!$H$2:$H$14575=$E217)*('Input Resources Meta. T&amp;M'!$G$2:$G$14575=7),'Input Resources Meta. T&amp;M'!$K$2:$K$14575)</f>
        <v>13.375</v>
      </c>
      <c r="M217" s="242">
        <f>SUMPRODUCT(('Input Resources Meta. T&amp;M'!$A$2:$A$14575=$G217)*('Input Resources Meta. T&amp;M'!$H$2:$H$14575=$E217)*('Input Resources Meta. T&amp;M'!$G$2:$G$14575=7),'Input Resources Meta. T&amp;M'!$M$2:$M$14575)</f>
        <v>13375</v>
      </c>
      <c r="N217" s="15">
        <f>SUMPRODUCT(('Input Resources Meta. T&amp;M'!$A$2:$A$14575=$G217)*('Input Resources Meta. T&amp;M'!$H$2:$H$14575=$E217)*('Input Resources Meta. T&amp;M'!$G$2:$G$14575=8),'Input Resources Meta. T&amp;M'!$K$2:$K$14575)</f>
        <v>12.25</v>
      </c>
      <c r="O217" s="242">
        <f>SUMPRODUCT(('Input Resources Meta. T&amp;M'!$A$2:$A$14575=$G217)*('Input Resources Meta. T&amp;M'!$H$2:$H$14575=$E217)*('Input Resources Meta. T&amp;M'!$G$2:$G$14575=8),'Input Resources Meta. T&amp;M'!$M$2:$M$14575)</f>
        <v>12250</v>
      </c>
      <c r="P217" s="15">
        <f>SUMPRODUCT(('Input Resources Meta. T&amp;M'!$A$2:$A$14575=$G217)*('Input Resources Meta. T&amp;M'!$H$2:$H$14575=$E217)*('Input Resources Meta. T&amp;M'!$G$2:$G$14575=9),'Input Resources Meta. T&amp;M'!$K$2:$K$14575)</f>
        <v>0</v>
      </c>
      <c r="Q217" s="242">
        <f>SUMPRODUCT(('Input Resources Meta. T&amp;M'!$A$2:$A$14575=$G217)*('Input Resources Meta. T&amp;M'!$H$2:$H$14575=$E217)*('Input Resources Meta. T&amp;M'!$G$2:$G$14575=9),'Input Resources Meta. T&amp;M'!$M$2:$M$14575)</f>
        <v>0</v>
      </c>
      <c r="R217" s="15"/>
      <c r="S217" s="242"/>
      <c r="T217" s="15"/>
      <c r="U217" s="242"/>
      <c r="V217" s="15"/>
      <c r="W217" s="242"/>
      <c r="X217" s="10">
        <f>SUM(Tabelle2515[[#This Row],[PD1]],Tabelle2515[[#This Row],[PD2]],Tabelle2515[[#This Row],[PD3]],Tabelle2515[[#This Row],[PD4]],Tabelle2515[[#This Row],[PD5]],Tabelle2515[[#This Row],[PD6]])</f>
        <v>25.625</v>
      </c>
      <c r="Y217" s="11">
        <f>SUM(Tabelle2515[[#This Row],[EUR1]],Tabelle2515[[#This Row],[EUR2]],Tabelle2515[[#This Row],[EUR3]],Tabelle2515[[#This Row],[EUR4]],Tabelle2515[[#This Row],[EUR5]],Tabelle2515[[#This Row],[EUR6]])</f>
        <v>25625</v>
      </c>
    </row>
    <row r="218" spans="2:25" s="189" customFormat="1">
      <c r="B218" s="251">
        <f t="shared" si="10"/>
        <v>196</v>
      </c>
      <c r="C218" s="17" t="s">
        <v>381</v>
      </c>
      <c r="D218" s="252" t="s">
        <v>44</v>
      </c>
      <c r="E218" s="218" t="s">
        <v>374</v>
      </c>
      <c r="F218" s="252" t="s">
        <v>50</v>
      </c>
      <c r="G218" s="214" t="s">
        <v>567</v>
      </c>
      <c r="H218" s="16">
        <v>44378</v>
      </c>
      <c r="I218" s="16">
        <v>44561</v>
      </c>
      <c r="J218" s="265" t="s">
        <v>46</v>
      </c>
      <c r="K218" s="220">
        <v>1570</v>
      </c>
      <c r="L218" s="15">
        <f>SUMPRODUCT(('Input Resources Meta. T&amp;M'!$A$2:$A$14575=$G218)*('Input Resources Meta. T&amp;M'!$H$2:$H$14575=$E218)*('Input Resources Meta. T&amp;M'!$G$2:$G$14575=7),'Input Resources Meta. T&amp;M'!$K$2:$K$14575)</f>
        <v>4.25</v>
      </c>
      <c r="M218" s="242">
        <f>SUMPRODUCT(('Input Resources Meta. T&amp;M'!$A$2:$A$14575=$G218)*('Input Resources Meta. T&amp;M'!$H$2:$H$14575=$E218)*('Input Resources Meta. T&amp;M'!$G$2:$G$14575=7),'Input Resources Meta. T&amp;M'!$M$2:$M$14575)</f>
        <v>6672.5</v>
      </c>
      <c r="N218" s="15">
        <f>SUMPRODUCT(('Input Resources Meta. T&amp;M'!$A$2:$A$14575=$G218)*('Input Resources Meta. T&amp;M'!$H$2:$H$14575=$E218)*('Input Resources Meta. T&amp;M'!$G$2:$G$14575=8),'Input Resources Meta. T&amp;M'!$K$2:$K$14575)</f>
        <v>6.375</v>
      </c>
      <c r="O218" s="242">
        <f>SUMPRODUCT(('Input Resources Meta. T&amp;M'!$A$2:$A$14575=$G218)*('Input Resources Meta. T&amp;M'!$H$2:$H$14575=$E218)*('Input Resources Meta. T&amp;M'!$G$2:$G$14575=8),'Input Resources Meta. T&amp;M'!$M$2:$M$14575)</f>
        <v>10008.75</v>
      </c>
      <c r="P218" s="15">
        <f>SUMPRODUCT(('Input Resources Meta. T&amp;M'!$A$2:$A$14575=$G218)*('Input Resources Meta. T&amp;M'!$H$2:$H$14575=$E218)*('Input Resources Meta. T&amp;M'!$G$2:$G$14575=9),'Input Resources Meta. T&amp;M'!$K$2:$K$14575)</f>
        <v>0</v>
      </c>
      <c r="Q218" s="242">
        <f>SUMPRODUCT(('Input Resources Meta. T&amp;M'!$A$2:$A$14575=$G218)*('Input Resources Meta. T&amp;M'!$H$2:$H$14575=$E218)*('Input Resources Meta. T&amp;M'!$G$2:$G$14575=9),'Input Resources Meta. T&amp;M'!$M$2:$M$14575)</f>
        <v>0</v>
      </c>
      <c r="R218" s="15"/>
      <c r="S218" s="242"/>
      <c r="T218" s="15"/>
      <c r="U218" s="242"/>
      <c r="V218" s="15"/>
      <c r="W218" s="242"/>
      <c r="X218" s="10">
        <f>SUM(Tabelle2515[[#This Row],[PD1]],Tabelle2515[[#This Row],[PD2]],Tabelle2515[[#This Row],[PD3]],Tabelle2515[[#This Row],[PD4]],Tabelle2515[[#This Row],[PD5]],Tabelle2515[[#This Row],[PD6]])</f>
        <v>10.625</v>
      </c>
      <c r="Y218" s="11">
        <f>SUM(Tabelle2515[[#This Row],[EUR1]],Tabelle2515[[#This Row],[EUR2]],Tabelle2515[[#This Row],[EUR3]],Tabelle2515[[#This Row],[EUR4]],Tabelle2515[[#This Row],[EUR5]],Tabelle2515[[#This Row],[EUR6]])</f>
        <v>16681.25</v>
      </c>
    </row>
    <row r="219" spans="2:25" s="189" customFormat="1">
      <c r="B219" s="251">
        <f t="shared" si="10"/>
        <v>197</v>
      </c>
      <c r="C219" s="252" t="s">
        <v>408</v>
      </c>
      <c r="D219" s="252" t="s">
        <v>44</v>
      </c>
      <c r="E219" s="218" t="s">
        <v>323</v>
      </c>
      <c r="F219" s="252" t="s">
        <v>50</v>
      </c>
      <c r="G219" s="214" t="s">
        <v>568</v>
      </c>
      <c r="H219" s="16">
        <v>44378</v>
      </c>
      <c r="I219" s="16">
        <v>44561</v>
      </c>
      <c r="J219" s="265" t="s">
        <v>46</v>
      </c>
      <c r="K219" s="220">
        <v>1350</v>
      </c>
      <c r="L219" s="15">
        <f>SUMPRODUCT(('Input Resources Meta. T&amp;M'!$A$2:$A$14575=$G219)*('Input Resources Meta. T&amp;M'!$H$2:$H$14575=$E219)*('Input Resources Meta. T&amp;M'!$G$2:$G$14575=7),'Input Resources Meta. T&amp;M'!$K$2:$K$14575)</f>
        <v>12.28125</v>
      </c>
      <c r="M219" s="242">
        <f>SUMPRODUCT(('Input Resources Meta. T&amp;M'!$A$2:$A$14575=$G219)*('Input Resources Meta. T&amp;M'!$H$2:$H$14575=$E219)*('Input Resources Meta. T&amp;M'!$G$2:$G$14575=7),'Input Resources Meta. T&amp;M'!$M$2:$M$14575)</f>
        <v>16579.6875</v>
      </c>
      <c r="N219" s="15">
        <f>SUMPRODUCT(('Input Resources Meta. T&amp;M'!$A$2:$A$14575=$G219)*('Input Resources Meta. T&amp;M'!$H$2:$H$14575=$E219)*('Input Resources Meta. T&amp;M'!$G$2:$G$14575=8),'Input Resources Meta. T&amp;M'!$K$2:$K$14575)</f>
        <v>11.5625</v>
      </c>
      <c r="O219" s="242">
        <f>SUMPRODUCT(('Input Resources Meta. T&amp;M'!$A$2:$A$14575=$G219)*('Input Resources Meta. T&amp;M'!$H$2:$H$14575=$E219)*('Input Resources Meta. T&amp;M'!$G$2:$G$14575=8),'Input Resources Meta. T&amp;M'!$M$2:$M$14575)</f>
        <v>15609.375</v>
      </c>
      <c r="P219" s="15">
        <f>SUMPRODUCT(('Input Resources Meta. T&amp;M'!$A$2:$A$14575=$G219)*('Input Resources Meta. T&amp;M'!$H$2:$H$14575=$E219)*('Input Resources Meta. T&amp;M'!$G$2:$G$14575=9),'Input Resources Meta. T&amp;M'!$K$2:$K$14575)</f>
        <v>0</v>
      </c>
      <c r="Q219" s="242">
        <f>SUMPRODUCT(('Input Resources Meta. T&amp;M'!$A$2:$A$14575=$G219)*('Input Resources Meta. T&amp;M'!$H$2:$H$14575=$E219)*('Input Resources Meta. T&amp;M'!$G$2:$G$14575=9),'Input Resources Meta. T&amp;M'!$M$2:$M$14575)</f>
        <v>0</v>
      </c>
      <c r="R219" s="15"/>
      <c r="S219" s="242"/>
      <c r="T219" s="15"/>
      <c r="U219" s="242"/>
      <c r="V219" s="15"/>
      <c r="W219" s="242"/>
      <c r="X219" s="10">
        <f>SUM(Tabelle2515[[#This Row],[PD1]],Tabelle2515[[#This Row],[PD2]],Tabelle2515[[#This Row],[PD3]],Tabelle2515[[#This Row],[PD4]],Tabelle2515[[#This Row],[PD5]],Tabelle2515[[#This Row],[PD6]])</f>
        <v>23.84375</v>
      </c>
      <c r="Y219" s="11">
        <f>SUM(Tabelle2515[[#This Row],[EUR1]],Tabelle2515[[#This Row],[EUR2]],Tabelle2515[[#This Row],[EUR3]],Tabelle2515[[#This Row],[EUR4]],Tabelle2515[[#This Row],[EUR5]],Tabelle2515[[#This Row],[EUR6]])</f>
        <v>32189.0625</v>
      </c>
    </row>
    <row r="220" spans="2:25" s="189" customFormat="1">
      <c r="B220" s="251">
        <f t="shared" si="10"/>
        <v>198</v>
      </c>
      <c r="C220" s="17" t="s">
        <v>403</v>
      </c>
      <c r="D220" s="252" t="s">
        <v>44</v>
      </c>
      <c r="E220" s="218" t="s">
        <v>583</v>
      </c>
      <c r="F220" s="252" t="s">
        <v>50</v>
      </c>
      <c r="G220" s="214" t="s">
        <v>569</v>
      </c>
      <c r="H220" s="16">
        <v>44378</v>
      </c>
      <c r="I220" s="16">
        <v>44561</v>
      </c>
      <c r="J220" s="265" t="s">
        <v>46</v>
      </c>
      <c r="K220" s="220">
        <v>1000</v>
      </c>
      <c r="L220" s="15">
        <f>SUMPRODUCT(('Input Resources Meta. T&amp;M'!$A$2:$A$14575=$G220)*('Input Resources Meta. T&amp;M'!$H$2:$H$14575=$E220)*('Input Resources Meta. T&amp;M'!$G$2:$G$14575=7),'Input Resources Meta. T&amp;M'!$K$2:$K$14575)</f>
        <v>1.125</v>
      </c>
      <c r="M220" s="242">
        <f>SUMPRODUCT(('Input Resources Meta. T&amp;M'!$A$2:$A$14575=$G220)*('Input Resources Meta. T&amp;M'!$H$2:$H$14575=$E220)*('Input Resources Meta. T&amp;M'!$G$2:$G$14575=7),'Input Resources Meta. T&amp;M'!$M$2:$M$14575)</f>
        <v>1125</v>
      </c>
      <c r="N220" s="15">
        <f>SUMPRODUCT(('Input Resources Meta. T&amp;M'!$A$2:$A$14575=$G220)*('Input Resources Meta. T&amp;M'!$H$2:$H$14575=$E220)*('Input Resources Meta. T&amp;M'!$G$2:$G$14575=8),'Input Resources Meta. T&amp;M'!$K$2:$K$14575)</f>
        <v>0.25</v>
      </c>
      <c r="O220" s="242">
        <f>SUMPRODUCT(('Input Resources Meta. T&amp;M'!$A$2:$A$14575=$G220)*('Input Resources Meta. T&amp;M'!$H$2:$H$14575=$E220)*('Input Resources Meta. T&amp;M'!$G$2:$G$14575=8),'Input Resources Meta. T&amp;M'!$M$2:$M$14575)</f>
        <v>250</v>
      </c>
      <c r="P220" s="15">
        <f>SUMPRODUCT(('Input Resources Meta. T&amp;M'!$A$2:$A$14575=$G220)*('Input Resources Meta. T&amp;M'!$H$2:$H$14575=$E220)*('Input Resources Meta. T&amp;M'!$G$2:$G$14575=9),'Input Resources Meta. T&amp;M'!$K$2:$K$14575)</f>
        <v>1.625</v>
      </c>
      <c r="Q220" s="242">
        <f>SUMPRODUCT(('Input Resources Meta. T&amp;M'!$A$2:$A$14575=$G220)*('Input Resources Meta. T&amp;M'!$H$2:$H$14575=$E220)*('Input Resources Meta. T&amp;M'!$G$2:$G$14575=9),'Input Resources Meta. T&amp;M'!$M$2:$M$14575)</f>
        <v>1625</v>
      </c>
      <c r="R220" s="15"/>
      <c r="S220" s="242"/>
      <c r="T220" s="15"/>
      <c r="U220" s="242"/>
      <c r="V220" s="15"/>
      <c r="W220" s="242"/>
      <c r="X220" s="10">
        <f>SUM(Tabelle2515[[#This Row],[PD1]],Tabelle2515[[#This Row],[PD2]],Tabelle2515[[#This Row],[PD3]],Tabelle2515[[#This Row],[PD4]],Tabelle2515[[#This Row],[PD5]],Tabelle2515[[#This Row],[PD6]])</f>
        <v>3</v>
      </c>
      <c r="Y220" s="11">
        <f>SUM(Tabelle2515[[#This Row],[EUR1]],Tabelle2515[[#This Row],[EUR2]],Tabelle2515[[#This Row],[EUR3]],Tabelle2515[[#This Row],[EUR4]],Tabelle2515[[#This Row],[EUR5]],Tabelle2515[[#This Row],[EUR6]])</f>
        <v>3000</v>
      </c>
    </row>
    <row r="221" spans="2:25" s="189" customFormat="1">
      <c r="B221" s="251">
        <f t="shared" si="10"/>
        <v>199</v>
      </c>
      <c r="C221" s="17" t="s">
        <v>402</v>
      </c>
      <c r="D221" s="252" t="s">
        <v>44</v>
      </c>
      <c r="E221" s="218" t="s">
        <v>376</v>
      </c>
      <c r="F221" s="252" t="s">
        <v>50</v>
      </c>
      <c r="G221" s="214" t="s">
        <v>564</v>
      </c>
      <c r="H221" s="16">
        <v>44378</v>
      </c>
      <c r="I221" s="16">
        <v>44561</v>
      </c>
      <c r="J221" s="265" t="s">
        <v>46</v>
      </c>
      <c r="K221" s="220">
        <v>1000</v>
      </c>
      <c r="L221" s="15">
        <f>SUMPRODUCT(('Input Resources Meta. T&amp;M'!$A$2:$A$14575=$G221)*('Input Resources Meta. T&amp;M'!$H$2:$H$14575=$E221)*('Input Resources Meta. T&amp;M'!$G$2:$G$14575=7),'Input Resources Meta. T&amp;M'!$K$2:$K$14575)</f>
        <v>10</v>
      </c>
      <c r="M221" s="242">
        <f>SUMPRODUCT(('Input Resources Meta. T&amp;M'!$A$2:$A$14575=$G221)*('Input Resources Meta. T&amp;M'!$H$2:$H$14575=$E221)*('Input Resources Meta. T&amp;M'!$G$2:$G$14575=7),'Input Resources Meta. T&amp;M'!$M$2:$M$14575)</f>
        <v>10000</v>
      </c>
      <c r="N221" s="15">
        <f>SUMPRODUCT(('Input Resources Meta. T&amp;M'!$A$2:$A$14575=$G221)*('Input Resources Meta. T&amp;M'!$H$2:$H$14575=$E221)*('Input Resources Meta. T&amp;M'!$G$2:$G$14575=8),'Input Resources Meta. T&amp;M'!$K$2:$K$14575)</f>
        <v>15</v>
      </c>
      <c r="O221" s="242">
        <f>SUMPRODUCT(('Input Resources Meta. T&amp;M'!$A$2:$A$14575=$G221)*('Input Resources Meta. T&amp;M'!$H$2:$H$14575=$E221)*('Input Resources Meta. T&amp;M'!$G$2:$G$14575=8),'Input Resources Meta. T&amp;M'!$M$2:$M$14575)</f>
        <v>15000</v>
      </c>
      <c r="P221" s="15">
        <f>SUMPRODUCT(('Input Resources Meta. T&amp;M'!$A$2:$A$14575=$G221)*('Input Resources Meta. T&amp;M'!$H$2:$H$14575=$E221)*('Input Resources Meta. T&amp;M'!$G$2:$G$14575=9),'Input Resources Meta. T&amp;M'!$K$2:$K$14575)</f>
        <v>0</v>
      </c>
      <c r="Q221" s="242">
        <f>SUMPRODUCT(('Input Resources Meta. T&amp;M'!$A$2:$A$14575=$G221)*('Input Resources Meta. T&amp;M'!$H$2:$H$14575=$E221)*('Input Resources Meta. T&amp;M'!$G$2:$G$14575=9),'Input Resources Meta. T&amp;M'!$M$2:$M$14575)</f>
        <v>0</v>
      </c>
      <c r="R221" s="15"/>
      <c r="S221" s="242"/>
      <c r="T221" s="15"/>
      <c r="U221" s="242"/>
      <c r="V221" s="15"/>
      <c r="W221" s="242"/>
      <c r="X221" s="10">
        <f>SUM(Tabelle2515[[#This Row],[PD1]],Tabelle2515[[#This Row],[PD2]],Tabelle2515[[#This Row],[PD3]],Tabelle2515[[#This Row],[PD4]],Tabelle2515[[#This Row],[PD5]],Tabelle2515[[#This Row],[PD6]])</f>
        <v>25</v>
      </c>
      <c r="Y221" s="11">
        <f>SUM(Tabelle2515[[#This Row],[EUR1]],Tabelle2515[[#This Row],[EUR2]],Tabelle2515[[#This Row],[EUR3]],Tabelle2515[[#This Row],[EUR4]],Tabelle2515[[#This Row],[EUR5]],Tabelle2515[[#This Row],[EUR6]])</f>
        <v>25000</v>
      </c>
    </row>
    <row r="222" spans="2:25" s="189" customFormat="1">
      <c r="B222" s="251">
        <f t="shared" si="10"/>
        <v>200</v>
      </c>
      <c r="C222" s="17" t="s">
        <v>402</v>
      </c>
      <c r="D222" s="252" t="s">
        <v>44</v>
      </c>
      <c r="E222" s="218" t="s">
        <v>53</v>
      </c>
      <c r="F222" s="252" t="s">
        <v>50</v>
      </c>
      <c r="G222" s="214" t="s">
        <v>564</v>
      </c>
      <c r="H222" s="16">
        <v>44378</v>
      </c>
      <c r="I222" s="16">
        <v>44561</v>
      </c>
      <c r="J222" s="265" t="s">
        <v>46</v>
      </c>
      <c r="K222" s="220">
        <v>1350</v>
      </c>
      <c r="L222" s="15">
        <f>SUMPRODUCT(('Input Resources Meta. T&amp;M'!$A$2:$A$14575=$G222)*('Input Resources Meta. T&amp;M'!$H$2:$H$14575=$E222)*('Input Resources Meta. T&amp;M'!$G$2:$G$14575=7),'Input Resources Meta. T&amp;M'!$K$2:$K$14575)</f>
        <v>0.625</v>
      </c>
      <c r="M222" s="242">
        <f>SUMPRODUCT(('Input Resources Meta. T&amp;M'!$A$2:$A$14575=$G222)*('Input Resources Meta. T&amp;M'!$H$2:$H$14575=$E222)*('Input Resources Meta. T&amp;M'!$G$2:$G$14575=7),'Input Resources Meta. T&amp;M'!$M$2:$M$14575)</f>
        <v>843.75</v>
      </c>
      <c r="N222" s="15">
        <f>SUMPRODUCT(('Input Resources Meta. T&amp;M'!$A$2:$A$14575=$G222)*('Input Resources Meta. T&amp;M'!$H$2:$H$14575=$E222)*('Input Resources Meta. T&amp;M'!$G$2:$G$14575=8),'Input Resources Meta. T&amp;M'!$K$2:$K$14575)</f>
        <v>0.5</v>
      </c>
      <c r="O222" s="242">
        <f>SUMPRODUCT(('Input Resources Meta. T&amp;M'!$A$2:$A$14575=$G222)*('Input Resources Meta. T&amp;M'!$H$2:$H$14575=$E222)*('Input Resources Meta. T&amp;M'!$G$2:$G$14575=8),'Input Resources Meta. T&amp;M'!$M$2:$M$14575)</f>
        <v>675</v>
      </c>
      <c r="P222" s="15">
        <f>SUMPRODUCT(('Input Resources Meta. T&amp;M'!$A$2:$A$14575=$G222)*('Input Resources Meta. T&amp;M'!$H$2:$H$14575=$E222)*('Input Resources Meta. T&amp;M'!$G$2:$G$14575=9),'Input Resources Meta. T&amp;M'!$K$2:$K$14575)</f>
        <v>0</v>
      </c>
      <c r="Q222" s="242">
        <f>SUMPRODUCT(('Input Resources Meta. T&amp;M'!$A$2:$A$14575=$G222)*('Input Resources Meta. T&amp;M'!$H$2:$H$14575=$E222)*('Input Resources Meta. T&amp;M'!$G$2:$G$14575=9),'Input Resources Meta. T&amp;M'!$M$2:$M$14575)</f>
        <v>0</v>
      </c>
      <c r="R222" s="15"/>
      <c r="S222" s="242"/>
      <c r="T222" s="15"/>
      <c r="U222" s="242"/>
      <c r="V222" s="15"/>
      <c r="W222" s="242"/>
      <c r="X222" s="10">
        <f>SUM(Tabelle2515[[#This Row],[PD1]],Tabelle2515[[#This Row],[PD2]],Tabelle2515[[#This Row],[PD3]],Tabelle2515[[#This Row],[PD4]],Tabelle2515[[#This Row],[PD5]],Tabelle2515[[#This Row],[PD6]])</f>
        <v>1.125</v>
      </c>
      <c r="Y222" s="11">
        <f>SUM(Tabelle2515[[#This Row],[EUR1]],Tabelle2515[[#This Row],[EUR2]],Tabelle2515[[#This Row],[EUR3]],Tabelle2515[[#This Row],[EUR4]],Tabelle2515[[#This Row],[EUR5]],Tabelle2515[[#This Row],[EUR6]])</f>
        <v>1518.75</v>
      </c>
    </row>
    <row r="223" spans="2:25" s="189" customFormat="1">
      <c r="B223" s="251">
        <f t="shared" si="10"/>
        <v>201</v>
      </c>
      <c r="C223" s="216" t="s">
        <v>404</v>
      </c>
      <c r="D223" s="252" t="s">
        <v>44</v>
      </c>
      <c r="E223" s="218" t="s">
        <v>578</v>
      </c>
      <c r="F223" s="252" t="s">
        <v>50</v>
      </c>
      <c r="G223" s="214" t="s">
        <v>566</v>
      </c>
      <c r="H223" s="16">
        <v>44378</v>
      </c>
      <c r="I223" s="16">
        <v>44561</v>
      </c>
      <c r="J223" s="265" t="s">
        <v>46</v>
      </c>
      <c r="K223" s="220">
        <v>1350</v>
      </c>
      <c r="L223" s="15">
        <f>SUMPRODUCT(('Input Resources Meta. T&amp;M'!$A$2:$A$14575=$G223)*('Input Resources Meta. T&amp;M'!$H$2:$H$14575=$E223)*('Input Resources Meta. T&amp;M'!$G$2:$G$14575=7),'Input Resources Meta. T&amp;M'!$K$2:$K$14575)</f>
        <v>11.625</v>
      </c>
      <c r="M223" s="242">
        <f>SUMPRODUCT(('Input Resources Meta. T&amp;M'!$A$2:$A$14575=$G223)*('Input Resources Meta. T&amp;M'!$H$2:$H$14575=$E223)*('Input Resources Meta. T&amp;M'!$G$2:$G$14575=7),'Input Resources Meta. T&amp;M'!$M$2:$M$14575)</f>
        <v>15693.75</v>
      </c>
      <c r="N223" s="15">
        <f>SUMPRODUCT(('Input Resources Meta. T&amp;M'!$A$2:$A$14575=$G223)*('Input Resources Meta. T&amp;M'!$H$2:$H$14575=$E223)*('Input Resources Meta. T&amp;M'!$G$2:$G$14575=8),'Input Resources Meta. T&amp;M'!$K$2:$K$14575)</f>
        <v>11.1875</v>
      </c>
      <c r="O223" s="242">
        <f>SUMPRODUCT(('Input Resources Meta. T&amp;M'!$A$2:$A$14575=$G223)*('Input Resources Meta. T&amp;M'!$H$2:$H$14575=$E223)*('Input Resources Meta. T&amp;M'!$G$2:$G$14575=8),'Input Resources Meta. T&amp;M'!$M$2:$M$14575)</f>
        <v>15103.125</v>
      </c>
      <c r="P223" s="15">
        <f>SUMPRODUCT(('Input Resources Meta. T&amp;M'!$A$2:$A$14575=$G223)*('Input Resources Meta. T&amp;M'!$H$2:$H$14575=$E223)*('Input Resources Meta. T&amp;M'!$G$2:$G$14575=9),'Input Resources Meta. T&amp;M'!$K$2:$K$14575)</f>
        <v>7.6875</v>
      </c>
      <c r="Q223" s="242">
        <f>SUMPRODUCT(('Input Resources Meta. T&amp;M'!$A$2:$A$14575=$G223)*('Input Resources Meta. T&amp;M'!$H$2:$H$14575=$E223)*('Input Resources Meta. T&amp;M'!$G$2:$G$14575=9),'Input Resources Meta. T&amp;M'!$M$2:$M$14575)</f>
        <v>10378.125</v>
      </c>
      <c r="R223" s="15"/>
      <c r="S223" s="242"/>
      <c r="T223" s="15"/>
      <c r="U223" s="242"/>
      <c r="V223" s="15"/>
      <c r="W223" s="242"/>
      <c r="X223" s="10">
        <f>SUM(Tabelle2515[[#This Row],[PD1]],Tabelle2515[[#This Row],[PD2]],Tabelle2515[[#This Row],[PD3]],Tabelle2515[[#This Row],[PD4]],Tabelle2515[[#This Row],[PD5]],Tabelle2515[[#This Row],[PD6]])</f>
        <v>30.5</v>
      </c>
      <c r="Y223" s="11">
        <f>SUM(Tabelle2515[[#This Row],[EUR1]],Tabelle2515[[#This Row],[EUR2]],Tabelle2515[[#This Row],[EUR3]],Tabelle2515[[#This Row],[EUR4]],Tabelle2515[[#This Row],[EUR5]],Tabelle2515[[#This Row],[EUR6]])</f>
        <v>41175</v>
      </c>
    </row>
    <row r="224" spans="2:25" s="189" customFormat="1">
      <c r="B224" s="251">
        <f t="shared" si="10"/>
        <v>202</v>
      </c>
      <c r="C224" s="17" t="s">
        <v>381</v>
      </c>
      <c r="D224" s="252" t="s">
        <v>44</v>
      </c>
      <c r="E224" s="218" t="s">
        <v>372</v>
      </c>
      <c r="F224" s="252" t="s">
        <v>50</v>
      </c>
      <c r="G224" s="214" t="s">
        <v>567</v>
      </c>
      <c r="H224" s="16">
        <v>44378</v>
      </c>
      <c r="I224" s="16">
        <v>44561</v>
      </c>
      <c r="J224" s="265" t="s">
        <v>46</v>
      </c>
      <c r="K224" s="220">
        <v>1570</v>
      </c>
      <c r="L224" s="15">
        <f>SUMPRODUCT(('Input Resources Meta. T&amp;M'!$A$2:$A$14575=$G224)*('Input Resources Meta. T&amp;M'!$H$2:$H$14575=$E224)*('Input Resources Meta. T&amp;M'!$G$2:$G$14575=7),'Input Resources Meta. T&amp;M'!$K$2:$K$14575)</f>
        <v>7.375</v>
      </c>
      <c r="M224" s="242">
        <f>SUMPRODUCT(('Input Resources Meta. T&amp;M'!$A$2:$A$14575=$G224)*('Input Resources Meta. T&amp;M'!$H$2:$H$14575=$E224)*('Input Resources Meta. T&amp;M'!$G$2:$G$14575=7),'Input Resources Meta. T&amp;M'!$M$2:$M$14575)</f>
        <v>11578.75</v>
      </c>
      <c r="N224" s="15">
        <f>SUMPRODUCT(('Input Resources Meta. T&amp;M'!$A$2:$A$14575=$G224)*('Input Resources Meta. T&amp;M'!$H$2:$H$14575=$E224)*('Input Resources Meta. T&amp;M'!$G$2:$G$14575=8),'Input Resources Meta. T&amp;M'!$K$2:$K$14575)</f>
        <v>6</v>
      </c>
      <c r="O224" s="242">
        <f>SUMPRODUCT(('Input Resources Meta. T&amp;M'!$A$2:$A$14575=$G224)*('Input Resources Meta. T&amp;M'!$H$2:$H$14575=$E224)*('Input Resources Meta. T&amp;M'!$G$2:$G$14575=8),'Input Resources Meta. T&amp;M'!$M$2:$M$14575)</f>
        <v>9420</v>
      </c>
      <c r="P224" s="15">
        <f>SUMPRODUCT(('Input Resources Meta. T&amp;M'!$A$2:$A$14575=$G224)*('Input Resources Meta. T&amp;M'!$H$2:$H$14575=$E224)*('Input Resources Meta. T&amp;M'!$G$2:$G$14575=9),'Input Resources Meta. T&amp;M'!$K$2:$K$14575)</f>
        <v>1.6875</v>
      </c>
      <c r="Q224" s="242">
        <f>SUMPRODUCT(('Input Resources Meta. T&amp;M'!$A$2:$A$14575=$G224)*('Input Resources Meta. T&amp;M'!$H$2:$H$14575=$E224)*('Input Resources Meta. T&amp;M'!$G$2:$G$14575=9),'Input Resources Meta. T&amp;M'!$M$2:$M$14575)</f>
        <v>2649.375</v>
      </c>
      <c r="R224" s="15"/>
      <c r="S224" s="242"/>
      <c r="T224" s="15"/>
      <c r="U224" s="242"/>
      <c r="V224" s="15"/>
      <c r="W224" s="242"/>
      <c r="X224" s="10">
        <f>SUM(Tabelle2515[[#This Row],[PD1]],Tabelle2515[[#This Row],[PD2]],Tabelle2515[[#This Row],[PD3]],Tabelle2515[[#This Row],[PD4]],Tabelle2515[[#This Row],[PD5]],Tabelle2515[[#This Row],[PD6]])</f>
        <v>15.0625</v>
      </c>
      <c r="Y224" s="11">
        <f>SUM(Tabelle2515[[#This Row],[EUR1]],Tabelle2515[[#This Row],[EUR2]],Tabelle2515[[#This Row],[EUR3]],Tabelle2515[[#This Row],[EUR4]],Tabelle2515[[#This Row],[EUR5]],Tabelle2515[[#This Row],[EUR6]])</f>
        <v>23648.125</v>
      </c>
    </row>
    <row r="225" spans="2:25" s="189" customFormat="1">
      <c r="B225" s="251">
        <f t="shared" si="10"/>
        <v>203</v>
      </c>
      <c r="C225" s="17" t="s">
        <v>402</v>
      </c>
      <c r="D225" s="252" t="s">
        <v>44</v>
      </c>
      <c r="E225" s="218" t="s">
        <v>263</v>
      </c>
      <c r="F225" s="252" t="s">
        <v>50</v>
      </c>
      <c r="G225" s="214" t="s">
        <v>564</v>
      </c>
      <c r="H225" s="16">
        <v>44378</v>
      </c>
      <c r="I225" s="16">
        <v>44561</v>
      </c>
      <c r="J225" s="265" t="s">
        <v>46</v>
      </c>
      <c r="K225" s="220">
        <v>1000</v>
      </c>
      <c r="L225" s="15">
        <f>SUMPRODUCT(('Input Resources Meta. T&amp;M'!$A$2:$A$14575=$G225)*('Input Resources Meta. T&amp;M'!$H$2:$H$14575=$E225)*('Input Resources Meta. T&amp;M'!$G$2:$G$14575=7),'Input Resources Meta. T&amp;M'!$K$2:$K$14575)</f>
        <v>0.9375</v>
      </c>
      <c r="M225" s="242">
        <f>SUMPRODUCT(('Input Resources Meta. T&amp;M'!$A$2:$A$14575=$G225)*('Input Resources Meta. T&amp;M'!$H$2:$H$14575=$E225)*('Input Resources Meta. T&amp;M'!$G$2:$G$14575=7),'Input Resources Meta. T&amp;M'!$M$2:$M$14575)</f>
        <v>937.5</v>
      </c>
      <c r="N225" s="15">
        <f>SUMPRODUCT(('Input Resources Meta. T&amp;M'!$A$2:$A$14575=$G225)*('Input Resources Meta. T&amp;M'!$H$2:$H$14575=$E225)*('Input Resources Meta. T&amp;M'!$G$2:$G$14575=8),'Input Resources Meta. T&amp;M'!$K$2:$K$14575)</f>
        <v>0.6875</v>
      </c>
      <c r="O225" s="242">
        <f>SUMPRODUCT(('Input Resources Meta. T&amp;M'!$A$2:$A$14575=$G225)*('Input Resources Meta. T&amp;M'!$H$2:$H$14575=$E225)*('Input Resources Meta. T&amp;M'!$G$2:$G$14575=8),'Input Resources Meta. T&amp;M'!$M$2:$M$14575)</f>
        <v>687.5</v>
      </c>
      <c r="P225" s="15">
        <f>SUMPRODUCT(('Input Resources Meta. T&amp;M'!$A$2:$A$14575=$G225)*('Input Resources Meta. T&amp;M'!$H$2:$H$14575=$E225)*('Input Resources Meta. T&amp;M'!$G$2:$G$14575=9),'Input Resources Meta. T&amp;M'!$K$2:$K$14575)</f>
        <v>0.4375</v>
      </c>
      <c r="Q225" s="242">
        <f>SUMPRODUCT(('Input Resources Meta. T&amp;M'!$A$2:$A$14575=$G225)*('Input Resources Meta. T&amp;M'!$H$2:$H$14575=$E225)*('Input Resources Meta. T&amp;M'!$G$2:$G$14575=9),'Input Resources Meta. T&amp;M'!$M$2:$M$14575)</f>
        <v>437.5</v>
      </c>
      <c r="R225" s="15"/>
      <c r="S225" s="242"/>
      <c r="T225" s="15"/>
      <c r="U225" s="242"/>
      <c r="V225" s="15"/>
      <c r="W225" s="242"/>
      <c r="X225" s="10">
        <f>SUM(Tabelle2515[[#This Row],[PD1]],Tabelle2515[[#This Row],[PD2]],Tabelle2515[[#This Row],[PD3]],Tabelle2515[[#This Row],[PD4]],Tabelle2515[[#This Row],[PD5]],Tabelle2515[[#This Row],[PD6]])</f>
        <v>2.0625</v>
      </c>
      <c r="Y225" s="11">
        <f>SUM(Tabelle2515[[#This Row],[EUR1]],Tabelle2515[[#This Row],[EUR2]],Tabelle2515[[#This Row],[EUR3]],Tabelle2515[[#This Row],[EUR4]],Tabelle2515[[#This Row],[EUR5]],Tabelle2515[[#This Row],[EUR6]])</f>
        <v>2062.5</v>
      </c>
    </row>
    <row r="226" spans="2:25" s="189" customFormat="1">
      <c r="B226" s="251">
        <f t="shared" si="10"/>
        <v>204</v>
      </c>
      <c r="C226" s="17" t="s">
        <v>381</v>
      </c>
      <c r="D226" s="252" t="s">
        <v>44</v>
      </c>
      <c r="E226" s="218" t="s">
        <v>579</v>
      </c>
      <c r="F226" s="252" t="s">
        <v>50</v>
      </c>
      <c r="G226" s="214" t="s">
        <v>567</v>
      </c>
      <c r="H226" s="16">
        <v>44378</v>
      </c>
      <c r="I226" s="16">
        <v>44561</v>
      </c>
      <c r="J226" s="265" t="s">
        <v>46</v>
      </c>
      <c r="K226" s="220">
        <v>1000</v>
      </c>
      <c r="L226" s="15">
        <f>SUMPRODUCT(('Input Resources Meta. T&amp;M'!$A$2:$A$14575=$G226)*('Input Resources Meta. T&amp;M'!$H$2:$H$14575=$E226)*('Input Resources Meta. T&amp;M'!$G$2:$G$14575=7),'Input Resources Meta. T&amp;M'!$K$2:$K$14575)</f>
        <v>0</v>
      </c>
      <c r="M226" s="242">
        <f>SUMPRODUCT(('Input Resources Meta. T&amp;M'!$A$2:$A$14575=$G226)*('Input Resources Meta. T&amp;M'!$H$2:$H$14575=$E226)*('Input Resources Meta. T&amp;M'!$G$2:$G$14575=7),'Input Resources Meta. T&amp;M'!$M$2:$M$14575)</f>
        <v>0</v>
      </c>
      <c r="N226" s="15">
        <f>SUMPRODUCT(('Input Resources Meta. T&amp;M'!$A$2:$A$14575=$G226)*('Input Resources Meta. T&amp;M'!$H$2:$H$14575=$E226)*('Input Resources Meta. T&amp;M'!$G$2:$G$14575=8),'Input Resources Meta. T&amp;M'!$K$2:$K$14575)</f>
        <v>8.125</v>
      </c>
      <c r="O226" s="242">
        <f>SUMPRODUCT(('Input Resources Meta. T&amp;M'!$A$2:$A$14575=$G226)*('Input Resources Meta. T&amp;M'!$H$2:$H$14575=$E226)*('Input Resources Meta. T&amp;M'!$G$2:$G$14575=8),'Input Resources Meta. T&amp;M'!$M$2:$M$14575)</f>
        <v>8125</v>
      </c>
      <c r="P226" s="15">
        <f>SUMPRODUCT(('Input Resources Meta. T&amp;M'!$A$2:$A$14575=$G226)*('Input Resources Meta. T&amp;M'!$H$2:$H$14575=$E226)*('Input Resources Meta. T&amp;M'!$G$2:$G$14575=9),'Input Resources Meta. T&amp;M'!$K$2:$K$14575)</f>
        <v>5.75</v>
      </c>
      <c r="Q226" s="242">
        <f>SUMPRODUCT(('Input Resources Meta. T&amp;M'!$A$2:$A$14575=$G226)*('Input Resources Meta. T&amp;M'!$H$2:$H$14575=$E226)*('Input Resources Meta. T&amp;M'!$G$2:$G$14575=9),'Input Resources Meta. T&amp;M'!$M$2:$M$14575)</f>
        <v>5750</v>
      </c>
      <c r="R226" s="15"/>
      <c r="S226" s="242"/>
      <c r="T226" s="15"/>
      <c r="U226" s="242"/>
      <c r="V226" s="15"/>
      <c r="W226" s="242"/>
      <c r="X226" s="10">
        <f>SUM(Tabelle2515[[#This Row],[PD1]],Tabelle2515[[#This Row],[PD2]],Tabelle2515[[#This Row],[PD3]],Tabelle2515[[#This Row],[PD4]],Tabelle2515[[#This Row],[PD5]],Tabelle2515[[#This Row],[PD6]])</f>
        <v>13.875</v>
      </c>
      <c r="Y226" s="11">
        <f>SUM(Tabelle2515[[#This Row],[EUR1]],Tabelle2515[[#This Row],[EUR2]],Tabelle2515[[#This Row],[EUR3]],Tabelle2515[[#This Row],[EUR4]],Tabelle2515[[#This Row],[EUR5]],Tabelle2515[[#This Row],[EUR6]])</f>
        <v>13875</v>
      </c>
    </row>
    <row r="227" spans="2:25" s="189" customFormat="1">
      <c r="B227" s="251">
        <f t="shared" si="10"/>
        <v>205</v>
      </c>
      <c r="C227" s="17" t="s">
        <v>408</v>
      </c>
      <c r="D227" s="252" t="s">
        <v>44</v>
      </c>
      <c r="E227" s="218" t="s">
        <v>637</v>
      </c>
      <c r="F227" s="252" t="s">
        <v>50</v>
      </c>
      <c r="G227" s="214" t="s">
        <v>568</v>
      </c>
      <c r="H227" s="16">
        <v>44378</v>
      </c>
      <c r="I227" s="16">
        <v>44561</v>
      </c>
      <c r="J227" s="265" t="s">
        <v>46</v>
      </c>
      <c r="K227" s="220">
        <v>1450</v>
      </c>
      <c r="L227" s="15">
        <f>SUMPRODUCT(('Input Resources Meta. T&amp;M'!$A$2:$A$14575=$G227)*('Input Resources Meta. T&amp;M'!$H$2:$H$14575=$E227)*('Input Resources Meta. T&amp;M'!$G$2:$G$14575=7),'Input Resources Meta. T&amp;M'!$K$2:$K$14575)</f>
        <v>0</v>
      </c>
      <c r="M227" s="242">
        <f>SUMPRODUCT(('Input Resources Meta. T&amp;M'!$A$2:$A$14575=$G227)*('Input Resources Meta. T&amp;M'!$H$2:$H$14575=$E227)*('Input Resources Meta. T&amp;M'!$G$2:$G$14575=7),'Input Resources Meta. T&amp;M'!$M$2:$M$14575)</f>
        <v>0</v>
      </c>
      <c r="N227" s="15">
        <f>SUMPRODUCT(('Input Resources Meta. T&amp;M'!$A$2:$A$14575=$G227)*('Input Resources Meta. T&amp;M'!$H$2:$H$14575=$E227)*('Input Resources Meta. T&amp;M'!$G$2:$G$14575=8),'Input Resources Meta. T&amp;M'!$K$2:$K$14575)</f>
        <v>0</v>
      </c>
      <c r="O227" s="242">
        <f>SUMPRODUCT(('Input Resources Meta. T&amp;M'!$A$2:$A$14575=$G227)*('Input Resources Meta. T&amp;M'!$H$2:$H$14575=$E227)*('Input Resources Meta. T&amp;M'!$G$2:$G$14575=8),'Input Resources Meta. T&amp;M'!$M$2:$M$14575)</f>
        <v>0</v>
      </c>
      <c r="P227" s="15">
        <f>SUMPRODUCT(('Input Resources Meta. T&amp;M'!$A$2:$A$14575=$G227)*('Input Resources Meta. T&amp;M'!$H$2:$H$14575=$E227)*('Input Resources Meta. T&amp;M'!$G$2:$G$14575=9),'Input Resources Meta. T&amp;M'!$K$2:$K$14575)</f>
        <v>13.5</v>
      </c>
      <c r="Q227" s="242">
        <f>SUMPRODUCT(('Input Resources Meta. T&amp;M'!$A$2:$A$14575=$G227)*('Input Resources Meta. T&amp;M'!$H$2:$H$14575=$E227)*('Input Resources Meta. T&amp;M'!$G$2:$G$14575=9),'Input Resources Meta. T&amp;M'!$M$2:$M$14575)</f>
        <v>19575</v>
      </c>
      <c r="R227" s="314"/>
      <c r="S227" s="313"/>
      <c r="T227" s="315"/>
      <c r="U227" s="313"/>
      <c r="V227" s="315"/>
      <c r="W227" s="313"/>
      <c r="X227" s="10">
        <f>SUM(Tabelle2515[[#This Row],[PD1]],Tabelle2515[[#This Row],[PD2]],Tabelle2515[[#This Row],[PD3]],Tabelle2515[[#This Row],[PD4]],Tabelle2515[[#This Row],[PD5]],Tabelle2515[[#This Row],[PD6]])</f>
        <v>13.5</v>
      </c>
      <c r="Y227" s="11">
        <f>SUM(Tabelle2515[[#This Row],[EUR1]],Tabelle2515[[#This Row],[EUR2]],Tabelle2515[[#This Row],[EUR3]],Tabelle2515[[#This Row],[EUR4]],Tabelle2515[[#This Row],[EUR5]],Tabelle2515[[#This Row],[EUR6]])</f>
        <v>19575</v>
      </c>
    </row>
    <row r="228" spans="2:25" s="189" customFormat="1">
      <c r="B228" s="251"/>
      <c r="C228" s="17"/>
      <c r="D228" s="252"/>
      <c r="E228" s="218"/>
      <c r="F228" s="252"/>
      <c r="G228" s="214"/>
      <c r="H228" s="16"/>
      <c r="I228" s="16"/>
      <c r="J228" s="265"/>
      <c r="K228" s="220"/>
      <c r="L228" s="38"/>
      <c r="M228" s="313"/>
      <c r="N228" s="38"/>
      <c r="O228" s="313"/>
      <c r="P228" s="38"/>
      <c r="Q228" s="313"/>
      <c r="R228" s="314"/>
      <c r="S228" s="313"/>
      <c r="T228" s="315"/>
      <c r="U228" s="313"/>
      <c r="V228" s="315"/>
      <c r="W228" s="313"/>
      <c r="X228" s="10">
        <f>SUM(Tabelle2515[[#This Row],[PD1]],Tabelle2515[[#This Row],[PD2]],Tabelle2515[[#This Row],[PD3]],Tabelle2515[[#This Row],[PD4]],Tabelle2515[[#This Row],[PD5]],Tabelle2515[[#This Row],[PD6]])</f>
        <v>0</v>
      </c>
      <c r="Y228" s="11">
        <f>SUM(Tabelle2515[[#This Row],[EUR1]],Tabelle2515[[#This Row],[EUR2]],Tabelle2515[[#This Row],[EUR3]],Tabelle2515[[#This Row],[EUR4]],Tabelle2515[[#This Row],[EUR5]],Tabelle2515[[#This Row],[EUR6]])</f>
        <v>0</v>
      </c>
    </row>
    <row r="229" spans="2:25" s="189" customFormat="1">
      <c r="B229" s="251"/>
      <c r="C229" s="17"/>
      <c r="D229" s="252"/>
      <c r="E229" s="218"/>
      <c r="F229" s="252"/>
      <c r="G229" s="214"/>
      <c r="H229" s="16"/>
      <c r="I229" s="16"/>
      <c r="J229" s="265"/>
      <c r="K229" s="220"/>
      <c r="L229" s="38"/>
      <c r="M229" s="313"/>
      <c r="N229" s="38"/>
      <c r="O229" s="313"/>
      <c r="P229" s="38"/>
      <c r="Q229" s="313"/>
      <c r="R229" s="314"/>
      <c r="S229" s="313"/>
      <c r="T229" s="315"/>
      <c r="U229" s="313"/>
      <c r="V229" s="315"/>
      <c r="W229" s="313"/>
      <c r="X229" s="10">
        <f>SUM(Tabelle2515[[#This Row],[PD1]],Tabelle2515[[#This Row],[PD2]],Tabelle2515[[#This Row],[PD3]],Tabelle2515[[#This Row],[PD4]],Tabelle2515[[#This Row],[PD5]],Tabelle2515[[#This Row],[PD6]])</f>
        <v>0</v>
      </c>
      <c r="Y229" s="11">
        <f>SUM(Tabelle2515[[#This Row],[EUR1]],Tabelle2515[[#This Row],[EUR2]],Tabelle2515[[#This Row],[EUR3]],Tabelle2515[[#This Row],[EUR4]],Tabelle2515[[#This Row],[EUR5]],Tabelle2515[[#This Row],[EUR6]])</f>
        <v>0</v>
      </c>
    </row>
    <row r="230" spans="2:25" s="189" customFormat="1">
      <c r="B230" s="251"/>
      <c r="C230" s="216"/>
      <c r="D230" s="252"/>
      <c r="E230" s="218"/>
      <c r="F230" s="252"/>
      <c r="G230" s="214"/>
      <c r="H230" s="219"/>
      <c r="I230" s="219"/>
      <c r="J230" s="265"/>
      <c r="K230" s="220"/>
      <c r="L230" s="15"/>
      <c r="M230" s="242"/>
      <c r="N230" s="15"/>
      <c r="O230" s="242"/>
      <c r="P230" s="15"/>
      <c r="Q230" s="242"/>
      <c r="R230" s="15"/>
      <c r="S230" s="242"/>
      <c r="T230" s="15"/>
      <c r="U230" s="242"/>
      <c r="V230" s="15"/>
      <c r="W230" s="242"/>
      <c r="X230" s="10">
        <f>SUM(Tabelle2515[[#This Row],[PD1]],Tabelle2515[[#This Row],[PD2]],Tabelle2515[[#This Row],[PD3]],Tabelle2515[[#This Row],[PD4]],Tabelle2515[[#This Row],[PD5]],Tabelle2515[[#This Row],[PD6]])</f>
        <v>0</v>
      </c>
      <c r="Y230" s="11">
        <f>SUM(Tabelle2515[[#This Row],[EUR1]],Tabelle2515[[#This Row],[EUR2]],Tabelle2515[[#This Row],[EUR3]],Tabelle2515[[#This Row],[EUR4]],Tabelle2515[[#This Row],[EUR5]],Tabelle2515[[#This Row],[EUR6]])</f>
        <v>0</v>
      </c>
    </row>
    <row r="231" spans="2:25" s="133" customFormat="1">
      <c r="B231" s="45"/>
      <c r="C231" s="45"/>
      <c r="D231" s="45"/>
      <c r="E231" s="46"/>
      <c r="F231" s="45"/>
      <c r="G231" s="45"/>
      <c r="H231" s="47"/>
      <c r="I231" s="47"/>
      <c r="J231" s="113"/>
      <c r="K231" s="48"/>
      <c r="L231" s="104">
        <f>SUM(L200:L230)</f>
        <v>181.0625</v>
      </c>
      <c r="M231" s="52">
        <f>SUM(M200:M230)</f>
        <v>209885.5625</v>
      </c>
      <c r="N231" s="174"/>
      <c r="O231" s="52">
        <f>SUM(O200:O230)</f>
        <v>217033.125</v>
      </c>
      <c r="P231" s="175"/>
      <c r="Q231" s="52">
        <f>SUM(Q200:Q230)</f>
        <v>63118.125</v>
      </c>
      <c r="R231" s="175"/>
      <c r="S231" s="52">
        <f>SUM(S200:S230)</f>
        <v>0</v>
      </c>
      <c r="T231" s="176"/>
      <c r="U231" s="52">
        <f>SUM(U200:U230)</f>
        <v>0</v>
      </c>
      <c r="V231" s="176"/>
      <c r="W231" s="52">
        <f>SUM(W200:W230)</f>
        <v>0</v>
      </c>
      <c r="X231" s="104">
        <f>SUM(X200:X230)</f>
        <v>419.21875</v>
      </c>
      <c r="Y231" s="52">
        <f>SUM(Y200:Y230)</f>
        <v>490036.8125</v>
      </c>
    </row>
    <row r="232" spans="2:25">
      <c r="B232" s="155"/>
      <c r="C232" s="188"/>
      <c r="D232" s="252"/>
      <c r="E232" s="226"/>
      <c r="F232" s="252"/>
      <c r="G232" s="244"/>
      <c r="H232" s="228"/>
      <c r="I232" s="228"/>
      <c r="J232" s="114"/>
      <c r="K232" s="19"/>
      <c r="L232" s="15"/>
      <c r="M232" s="56"/>
      <c r="N232" s="15"/>
      <c r="O232" s="56"/>
      <c r="P232" s="15"/>
      <c r="Q232" s="56"/>
      <c r="R232" s="15"/>
      <c r="S232" s="56"/>
      <c r="T232" s="15"/>
      <c r="U232" s="56"/>
      <c r="V232" s="15"/>
      <c r="W232" s="310"/>
      <c r="X232" s="10">
        <f>SUM(Tabelle2515[[#This Row],[PD1]],Tabelle2515[[#This Row],[PD2]],Tabelle2515[[#This Row],[PD3]],Tabelle2515[[#This Row],[PD4]],Tabelle2515[[#This Row],[PD5]],Tabelle2515[[#This Row],[PD6]])</f>
        <v>0</v>
      </c>
      <c r="Y232" s="11">
        <f>SUM(Tabelle2515[[#This Row],[EUR1]],Tabelle2515[[#This Row],[EUR2]],Tabelle2515[[#This Row],[EUR3]],Tabelle2515[[#This Row],[EUR4]],Tabelle2515[[#This Row],[EUR5]],Tabelle2515[[#This Row],[EUR6]])</f>
        <v>0</v>
      </c>
    </row>
    <row r="233" spans="2:25" s="189" customFormat="1">
      <c r="B233" s="155"/>
      <c r="C233" s="188"/>
      <c r="D233" s="252"/>
      <c r="E233" s="226"/>
      <c r="F233" s="252"/>
      <c r="G233" s="244"/>
      <c r="H233" s="228"/>
      <c r="I233" s="228"/>
      <c r="J233" s="114"/>
      <c r="K233" s="19"/>
      <c r="L233" s="15"/>
      <c r="M233" s="56"/>
      <c r="N233" s="15"/>
      <c r="O233" s="56"/>
      <c r="P233" s="15"/>
      <c r="Q233" s="56"/>
      <c r="R233" s="15"/>
      <c r="S233" s="56"/>
      <c r="T233" s="15"/>
      <c r="U233" s="56"/>
      <c r="V233" s="15"/>
      <c r="W233" s="56"/>
      <c r="X233" s="10">
        <f>SUM(Tabelle2515[[#This Row],[PD1]],Tabelle2515[[#This Row],[PD2]],Tabelle2515[[#This Row],[PD3]],Tabelle2515[[#This Row],[PD4]],Tabelle2515[[#This Row],[PD5]],Tabelle2515[[#This Row],[PD6]])</f>
        <v>0</v>
      </c>
      <c r="Y233" s="11">
        <f>SUM(Tabelle2515[[#This Row],[EUR1]],Tabelle2515[[#This Row],[EUR2]],Tabelle2515[[#This Row],[EUR3]],Tabelle2515[[#This Row],[EUR4]],Tabelle2515[[#This Row],[EUR5]],Tabelle2515[[#This Row],[EUR6]])</f>
        <v>0</v>
      </c>
    </row>
    <row r="234" spans="2:25" s="189" customFormat="1">
      <c r="B234" s="155"/>
      <c r="C234" s="250"/>
      <c r="D234" s="252"/>
      <c r="E234" s="226"/>
      <c r="F234" s="252"/>
      <c r="G234" s="244"/>
      <c r="H234" s="228"/>
      <c r="I234" s="228"/>
      <c r="J234" s="114"/>
      <c r="K234" s="19"/>
      <c r="L234" s="15"/>
      <c r="M234" s="56"/>
      <c r="N234" s="15"/>
      <c r="O234" s="56"/>
      <c r="P234" s="15"/>
      <c r="Q234" s="56"/>
      <c r="R234" s="15"/>
      <c r="S234" s="56"/>
      <c r="T234" s="15"/>
      <c r="U234" s="56"/>
      <c r="V234" s="15"/>
      <c r="W234" s="56"/>
      <c r="X234" s="10">
        <f>SUM(Tabelle2515[[#This Row],[PD1]],Tabelle2515[[#This Row],[PD2]],Tabelle2515[[#This Row],[PD3]],Tabelle2515[[#This Row],[PD4]],Tabelle2515[[#This Row],[PD5]],Tabelle2515[[#This Row],[PD6]])</f>
        <v>0</v>
      </c>
      <c r="Y234" s="11">
        <f>SUM(Tabelle2515[[#This Row],[EUR1]],Tabelle2515[[#This Row],[EUR2]],Tabelle2515[[#This Row],[EUR3]],Tabelle2515[[#This Row],[EUR4]],Tabelle2515[[#This Row],[EUR5]],Tabelle2515[[#This Row],[EUR6]])</f>
        <v>0</v>
      </c>
    </row>
    <row r="235" spans="2:25" s="189" customFormat="1">
      <c r="B235" s="155"/>
      <c r="C235" s="250"/>
      <c r="D235" s="252"/>
      <c r="E235" s="226"/>
      <c r="F235" s="252"/>
      <c r="G235" s="244"/>
      <c r="H235" s="228"/>
      <c r="I235" s="228"/>
      <c r="J235" s="114"/>
      <c r="K235" s="19"/>
      <c r="L235" s="38"/>
      <c r="M235" s="260"/>
      <c r="N235" s="38"/>
      <c r="O235" s="260"/>
      <c r="P235" s="38"/>
      <c r="Q235" s="260"/>
      <c r="R235" s="261"/>
      <c r="S235" s="260"/>
      <c r="T235" s="262"/>
      <c r="U235" s="260"/>
      <c r="V235" s="262"/>
      <c r="W235" s="309"/>
      <c r="X235" s="10">
        <f>SUM(Tabelle2515[[#This Row],[PD1]],Tabelle2515[[#This Row],[PD2]],Tabelle2515[[#This Row],[PD3]],Tabelle2515[[#This Row],[PD4]],Tabelle2515[[#This Row],[PD5]],Tabelle2515[[#This Row],[PD6]])</f>
        <v>0</v>
      </c>
      <c r="Y235" s="11">
        <f>SUM(Tabelle2515[[#This Row],[EUR1]],Tabelle2515[[#This Row],[EUR2]],Tabelle2515[[#This Row],[EUR3]],Tabelle2515[[#This Row],[EUR4]],Tabelle2515[[#This Row],[EUR5]],Tabelle2515[[#This Row],[EUR6]])</f>
        <v>0</v>
      </c>
    </row>
    <row r="236" spans="2:25" s="189" customFormat="1">
      <c r="B236" s="185"/>
      <c r="C236" s="188"/>
      <c r="D236" s="186"/>
      <c r="E236" s="188"/>
      <c r="F236" s="186"/>
      <c r="G236" s="154"/>
      <c r="H236" s="20"/>
      <c r="I236" s="20"/>
      <c r="J236" s="114"/>
      <c r="K236" s="19"/>
      <c r="L236" s="38"/>
      <c r="M236" s="229"/>
      <c r="N236" s="38"/>
      <c r="O236" s="229"/>
      <c r="P236" s="38"/>
      <c r="Q236" s="229"/>
      <c r="R236" s="230"/>
      <c r="S236" s="229"/>
      <c r="T236" s="231"/>
      <c r="U236" s="229"/>
      <c r="V236" s="231"/>
      <c r="W236" s="229"/>
      <c r="X236" s="232"/>
      <c r="Y236" s="233"/>
    </row>
    <row r="237" spans="2:25">
      <c r="B237" s="45"/>
      <c r="C237" s="45"/>
      <c r="D237" s="45"/>
      <c r="E237" s="46"/>
      <c r="F237" s="45"/>
      <c r="G237" s="45"/>
      <c r="H237" s="47"/>
      <c r="I237" s="47"/>
      <c r="J237" s="113"/>
      <c r="K237" s="48"/>
      <c r="L237" s="104">
        <f t="shared" ref="L237:X237" si="11">SUM(L232:L234)</f>
        <v>0</v>
      </c>
      <c r="M237" s="52">
        <f t="shared" si="11"/>
        <v>0</v>
      </c>
      <c r="N237" s="104">
        <f t="shared" si="11"/>
        <v>0</v>
      </c>
      <c r="O237" s="52">
        <f t="shared" si="11"/>
        <v>0</v>
      </c>
      <c r="P237" s="104">
        <f t="shared" si="11"/>
        <v>0</v>
      </c>
      <c r="Q237" s="52">
        <f t="shared" si="11"/>
        <v>0</v>
      </c>
      <c r="R237" s="104">
        <f t="shared" si="11"/>
        <v>0</v>
      </c>
      <c r="S237" s="52">
        <f>SUM(S232:S235)</f>
        <v>0</v>
      </c>
      <c r="T237" s="104">
        <f t="shared" si="11"/>
        <v>0</v>
      </c>
      <c r="U237" s="52">
        <f>SUM(U232:U235)</f>
        <v>0</v>
      </c>
      <c r="V237" s="104">
        <f t="shared" si="11"/>
        <v>0</v>
      </c>
      <c r="W237" s="52">
        <f>SUM(W232:W235)</f>
        <v>0</v>
      </c>
      <c r="X237" s="104">
        <f t="shared" si="11"/>
        <v>0</v>
      </c>
      <c r="Y237" s="52">
        <f>SUM(Y232:Y235)</f>
        <v>0</v>
      </c>
    </row>
    <row r="238" spans="2:25">
      <c r="B238" s="155"/>
      <c r="C238" s="39"/>
      <c r="D238" s="106"/>
      <c r="E238" s="117"/>
      <c r="F238" s="106"/>
      <c r="G238" s="39"/>
      <c r="H238" s="20"/>
      <c r="I238" s="20"/>
      <c r="J238" s="114"/>
      <c r="K238" s="19"/>
      <c r="L238" s="15"/>
      <c r="M238" s="56">
        <f>SUMPRODUCT(('Input Resources Meta. Travel'!$F$2:$F$174=Tabelle2515[[#This Row],[Contract]])*('Input Resources Meta. Travel'!$I$2:$I$174=Tabelle2515[[#This Row],[Resource]])*('Input Resources Meta. Travel'!$Q$2:$Q$174=1),'Input Resources Meta. Travel'!$O$2:$O$174)</f>
        <v>0</v>
      </c>
      <c r="N238" s="15"/>
      <c r="O238" s="56"/>
      <c r="P238" s="15"/>
      <c r="Q238" s="56"/>
      <c r="R238" s="15"/>
      <c r="S238" s="56"/>
      <c r="T238" s="15"/>
      <c r="U238" s="56"/>
      <c r="V238" s="15"/>
      <c r="W238" s="56"/>
      <c r="X238" s="10">
        <f>SUM(Tabelle2515[[#This Row],[PD1]],Tabelle2515[[#This Row],[PD2]],Tabelle2515[[#This Row],[PD3]],Tabelle2515[[#This Row],[PD4]],Tabelle2515[[#This Row],[PD5]],Tabelle2515[[#This Row],[PD6]])</f>
        <v>0</v>
      </c>
      <c r="Y238" s="11">
        <f>SUM(Tabelle2515[[#This Row],[EUR1]],Tabelle2515[[#This Row],[EUR2]],Tabelle2515[[#This Row],[EUR3]],Tabelle2515[[#This Row],[EUR4]],Tabelle2515[[#This Row],[EUR5]],Tabelle2515[[#This Row],[EUR6]])</f>
        <v>0</v>
      </c>
    </row>
    <row r="239" spans="2:25" s="118" customFormat="1">
      <c r="B239" s="185"/>
      <c r="C239" s="39"/>
      <c r="D239" s="106"/>
      <c r="E239" s="117"/>
      <c r="F239" s="106"/>
      <c r="G239" s="39"/>
      <c r="H239" s="20"/>
      <c r="I239" s="20"/>
      <c r="J239" s="114"/>
      <c r="K239" s="19"/>
      <c r="L239" s="15"/>
      <c r="M239" s="56"/>
      <c r="N239" s="15"/>
      <c r="O239" s="56"/>
      <c r="P239" s="15"/>
      <c r="Q239" s="56"/>
      <c r="R239" s="15"/>
      <c r="S239" s="56"/>
      <c r="T239" s="15"/>
      <c r="U239" s="56"/>
      <c r="V239" s="15"/>
      <c r="W239" s="56"/>
      <c r="X239" s="10">
        <f>SUM(Tabelle2515[[#This Row],[PD1]],Tabelle2515[[#This Row],[PD2]],Tabelle2515[[#This Row],[PD3]],Tabelle2515[[#This Row],[PD4]],Tabelle2515[[#This Row],[PD5]],Tabelle2515[[#This Row],[PD6]])</f>
        <v>0</v>
      </c>
      <c r="Y239" s="11">
        <f>SUM(Tabelle2515[[#This Row],[EUR1]],Tabelle2515[[#This Row],[EUR2]],Tabelle2515[[#This Row],[EUR3]],Tabelle2515[[#This Row],[EUR4]],Tabelle2515[[#This Row],[EUR5]],Tabelle2515[[#This Row],[EUR6]])</f>
        <v>0</v>
      </c>
    </row>
    <row r="240" spans="2:25">
      <c r="B240" s="45"/>
      <c r="C240" s="45"/>
      <c r="D240" s="45"/>
      <c r="E240" s="46"/>
      <c r="F240" s="46"/>
      <c r="G240" s="45"/>
      <c r="H240" s="47"/>
      <c r="I240" s="47"/>
      <c r="J240" s="113"/>
      <c r="K240" s="48"/>
      <c r="L240" s="49"/>
      <c r="M240" s="52">
        <f>SUM(M238:M239)</f>
        <v>0</v>
      </c>
      <c r="N240" s="49"/>
      <c r="O240" s="52">
        <f>SUM(O238:O239)</f>
        <v>0</v>
      </c>
      <c r="P240" s="50"/>
      <c r="Q240" s="52">
        <f>SUM(Q238:Q239)</f>
        <v>0</v>
      </c>
      <c r="R240" s="50"/>
      <c r="S240" s="52">
        <f>SUM(S238:S239)</f>
        <v>0</v>
      </c>
      <c r="T240" s="51"/>
      <c r="U240" s="52">
        <f>SUM(U238:U239)</f>
        <v>0</v>
      </c>
      <c r="V240" s="51"/>
      <c r="W240" s="48"/>
      <c r="X240" s="52">
        <f>SUM(X238:X239)</f>
        <v>0</v>
      </c>
      <c r="Y240" s="52">
        <f>SUM(Y238:Y239)</f>
        <v>0</v>
      </c>
    </row>
    <row r="241" spans="2:25">
      <c r="B241" s="185">
        <f>B227+1</f>
        <v>206</v>
      </c>
      <c r="C241" s="1" t="str">
        <f>'3. Contracts view'!C45</f>
        <v>M251</v>
      </c>
      <c r="D241" s="252" t="str">
        <f>'3. Contracts view'!D45</f>
        <v>Labor</v>
      </c>
      <c r="E241" s="106"/>
      <c r="F241" s="106" t="str">
        <f>'3. Contracts view'!E45</f>
        <v>other</v>
      </c>
      <c r="G241" s="252">
        <f>'3. Contracts view'!F45</f>
        <v>0</v>
      </c>
      <c r="H241" s="16">
        <f>'3. Contracts view'!H45</f>
        <v>44378</v>
      </c>
      <c r="I241" s="16">
        <f>'3. Contracts view'!I45</f>
        <v>44561</v>
      </c>
      <c r="J241" s="16" t="str">
        <f>'3. Contracts view'!J45</f>
        <v>Fix</v>
      </c>
      <c r="K241" s="253"/>
      <c r="L241" s="15"/>
      <c r="M241" s="56">
        <f>'3. Contracts view'!N45</f>
        <v>1755</v>
      </c>
      <c r="N241" s="15"/>
      <c r="O241" s="56">
        <f>'3. Contracts view'!O45</f>
        <v>0</v>
      </c>
      <c r="P241" s="15"/>
      <c r="Q241" s="56">
        <f>'3. Contracts view'!P45</f>
        <v>0</v>
      </c>
      <c r="R241" s="15"/>
      <c r="S241" s="56"/>
      <c r="T241" s="15"/>
      <c r="U241" s="56">
        <f>'3. Contracts view'!R45</f>
        <v>0</v>
      </c>
      <c r="V241" s="15"/>
      <c r="W241" s="56"/>
      <c r="X241" s="10">
        <f>SUM(Tabelle2515[[#This Row],[PD1]],Tabelle2515[[#This Row],[PD2]],Tabelle2515[[#This Row],[PD3]],Tabelle2515[[#This Row],[PD4]],Tabelle2515[[#This Row],[PD5]],Tabelle2515[[#This Row],[PD6]])</f>
        <v>0</v>
      </c>
      <c r="Y241" s="11">
        <f>SUM(Tabelle2515[[#This Row],[EUR1]],Tabelle2515[[#This Row],[EUR2]],Tabelle2515[[#This Row],[EUR3]],Tabelle2515[[#This Row],[EUR4]],Tabelle2515[[#This Row],[EUR5]],Tabelle2515[[#This Row],[EUR6]])</f>
        <v>1755</v>
      </c>
    </row>
    <row r="242" spans="2:25">
      <c r="B242" s="251">
        <f>B241+1</f>
        <v>207</v>
      </c>
      <c r="C242" s="252" t="str">
        <f>'3. Contracts view'!C46</f>
        <v>M251</v>
      </c>
      <c r="D242" s="252" t="str">
        <f>'3. Contracts view'!D46</f>
        <v>non-Labor</v>
      </c>
      <c r="E242" s="252"/>
      <c r="F242" s="252" t="str">
        <f>'3. Contracts view'!E46</f>
        <v>other</v>
      </c>
      <c r="G242" s="252">
        <f>'3. Contracts view'!F46</f>
        <v>0</v>
      </c>
      <c r="H242" s="16">
        <f>'3. Contracts view'!H46</f>
        <v>44378</v>
      </c>
      <c r="I242" s="16">
        <f>'3. Contracts view'!I46</f>
        <v>44561</v>
      </c>
      <c r="J242" s="16" t="str">
        <f>'3. Contracts view'!J46</f>
        <v>Fix</v>
      </c>
      <c r="K242" s="253"/>
      <c r="L242" s="15"/>
      <c r="M242" s="56">
        <f>'3. Contracts view'!N46</f>
        <v>30743.1</v>
      </c>
      <c r="N242" s="15"/>
      <c r="O242" s="56">
        <f>'3. Contracts view'!O46</f>
        <v>30743.1</v>
      </c>
      <c r="P242" s="15"/>
      <c r="Q242" s="56">
        <f>'3. Contracts view'!P46</f>
        <v>30743.1</v>
      </c>
      <c r="R242" s="15"/>
      <c r="S242" s="56"/>
      <c r="T242" s="15"/>
      <c r="U242" s="56">
        <f>'3. Contracts view'!R46</f>
        <v>0</v>
      </c>
      <c r="V242" s="15"/>
      <c r="W242" s="56"/>
      <c r="X242" s="10">
        <f>SUM(Tabelle2515[[#This Row],[PD1]],Tabelle2515[[#This Row],[PD2]],Tabelle2515[[#This Row],[PD3]],Tabelle2515[[#This Row],[PD4]],Tabelle2515[[#This Row],[PD5]],Tabelle2515[[#This Row],[PD6]])</f>
        <v>0</v>
      </c>
      <c r="Y242" s="11">
        <f>SUM(Tabelle2515[[#This Row],[EUR1]],Tabelle2515[[#This Row],[EUR2]],Tabelle2515[[#This Row],[EUR3]],Tabelle2515[[#This Row],[EUR4]],Tabelle2515[[#This Row],[EUR5]],Tabelle2515[[#This Row],[EUR6]])</f>
        <v>92229.299999999988</v>
      </c>
    </row>
    <row r="243" spans="2:25">
      <c r="B243" s="251">
        <f t="shared" ref="B243:B263" si="12">B242+1</f>
        <v>208</v>
      </c>
      <c r="C243" s="252" t="str">
        <f>'3. Contracts view'!C47</f>
        <v>M251</v>
      </c>
      <c r="D243" s="252" t="str">
        <f>'3. Contracts view'!D47</f>
        <v>non-Labor</v>
      </c>
      <c r="E243" s="252"/>
      <c r="F243" s="252" t="str">
        <f>'3. Contracts view'!E47</f>
        <v>other</v>
      </c>
      <c r="G243" s="252">
        <f>'3. Contracts view'!F47</f>
        <v>0</v>
      </c>
      <c r="H243" s="16">
        <f>'3. Contracts view'!H47</f>
        <v>44378</v>
      </c>
      <c r="I243" s="16">
        <f>'3. Contracts view'!I47</f>
        <v>44561</v>
      </c>
      <c r="J243" s="16" t="str">
        <f>'3. Contracts view'!J47</f>
        <v>Fix</v>
      </c>
      <c r="K243" s="253"/>
      <c r="L243" s="15"/>
      <c r="M243" s="56">
        <f>'3. Contracts view'!N47</f>
        <v>2058</v>
      </c>
      <c r="N243" s="15"/>
      <c r="O243" s="56">
        <f>'3. Contracts view'!O47</f>
        <v>2058</v>
      </c>
      <c r="P243" s="15"/>
      <c r="Q243" s="56">
        <f>'3. Contracts view'!P47</f>
        <v>2058</v>
      </c>
      <c r="R243" s="15"/>
      <c r="S243" s="56"/>
      <c r="T243" s="15"/>
      <c r="U243" s="56">
        <f>'3. Contracts view'!R47</f>
        <v>0</v>
      </c>
      <c r="V243" s="15"/>
      <c r="W243" s="56"/>
      <c r="X243" s="10">
        <f>SUM(Tabelle2515[[#This Row],[PD1]],Tabelle2515[[#This Row],[PD2]],Tabelle2515[[#This Row],[PD3]],Tabelle2515[[#This Row],[PD4]],Tabelle2515[[#This Row],[PD5]],Tabelle2515[[#This Row],[PD6]])</f>
        <v>0</v>
      </c>
      <c r="Y243" s="11">
        <f>SUM(Tabelle2515[[#This Row],[EUR1]],Tabelle2515[[#This Row],[EUR2]],Tabelle2515[[#This Row],[EUR3]],Tabelle2515[[#This Row],[EUR4]],Tabelle2515[[#This Row],[EUR5]],Tabelle2515[[#This Row],[EUR6]])</f>
        <v>6174</v>
      </c>
    </row>
    <row r="244" spans="2:25">
      <c r="B244" s="251">
        <f t="shared" si="12"/>
        <v>209</v>
      </c>
      <c r="C244" s="252" t="str">
        <f>'3. Contracts view'!C48</f>
        <v>M251</v>
      </c>
      <c r="D244" s="252" t="str">
        <f>'3. Contracts view'!D48</f>
        <v>non-Labor</v>
      </c>
      <c r="E244" s="252"/>
      <c r="F244" s="252" t="str">
        <f>'3. Contracts view'!E48</f>
        <v>other</v>
      </c>
      <c r="G244" s="252">
        <f>'3. Contracts view'!F48</f>
        <v>0</v>
      </c>
      <c r="H244" s="16">
        <f>'3. Contracts view'!H48</f>
        <v>44378</v>
      </c>
      <c r="I244" s="16">
        <f>'3. Contracts view'!I48</f>
        <v>44561</v>
      </c>
      <c r="J244" s="16" t="str">
        <f>'3. Contracts view'!J48</f>
        <v>Fix</v>
      </c>
      <c r="K244" s="253"/>
      <c r="L244" s="15"/>
      <c r="M244" s="56">
        <f>'3. Contracts view'!N48</f>
        <v>4120.05</v>
      </c>
      <c r="N244" s="15"/>
      <c r="O244" s="56">
        <f>'3. Contracts view'!O48</f>
        <v>4120.05</v>
      </c>
      <c r="P244" s="15"/>
      <c r="Q244" s="56">
        <f>'3. Contracts view'!P48</f>
        <v>4120.05</v>
      </c>
      <c r="R244" s="15"/>
      <c r="S244" s="56"/>
      <c r="T244" s="15"/>
      <c r="U244" s="56">
        <f>'3. Contracts view'!R48</f>
        <v>0</v>
      </c>
      <c r="V244" s="15"/>
      <c r="W244" s="56"/>
      <c r="X244" s="10">
        <f>SUM(Tabelle2515[[#This Row],[PD1]],Tabelle2515[[#This Row],[PD2]],Tabelle2515[[#This Row],[PD3]],Tabelle2515[[#This Row],[PD4]],Tabelle2515[[#This Row],[PD5]],Tabelle2515[[#This Row],[PD6]])</f>
        <v>0</v>
      </c>
      <c r="Y244" s="11">
        <f>SUM(Tabelle2515[[#This Row],[EUR1]],Tabelle2515[[#This Row],[EUR2]],Tabelle2515[[#This Row],[EUR3]],Tabelle2515[[#This Row],[EUR4]],Tabelle2515[[#This Row],[EUR5]],Tabelle2515[[#This Row],[EUR6]])</f>
        <v>12360.150000000001</v>
      </c>
    </row>
    <row r="245" spans="2:25">
      <c r="B245" s="251">
        <f t="shared" si="12"/>
        <v>210</v>
      </c>
      <c r="C245" s="252" t="str">
        <f>'3. Contracts view'!C49</f>
        <v>M274</v>
      </c>
      <c r="D245" s="252" t="str">
        <f>'3. Contracts view'!D49</f>
        <v>Labor</v>
      </c>
      <c r="E245" s="252"/>
      <c r="F245" s="252" t="str">
        <f>'3. Contracts view'!E49</f>
        <v>NCC Group GmbH</v>
      </c>
      <c r="G245" s="252">
        <f>'3. Contracts view'!F49</f>
        <v>2410164170</v>
      </c>
      <c r="H245" s="16">
        <f>'3. Contracts view'!H49</f>
        <v>44382</v>
      </c>
      <c r="I245" s="16">
        <f>'3. Contracts view'!I49</f>
        <v>44561</v>
      </c>
      <c r="J245" s="16" t="str">
        <f>'3. Contracts view'!J49</f>
        <v>T&amp;M</v>
      </c>
      <c r="K245" s="253"/>
      <c r="L245" s="15"/>
      <c r="M245" s="56">
        <f>'3. Contracts view'!N49</f>
        <v>0</v>
      </c>
      <c r="N245" s="15"/>
      <c r="O245" s="56">
        <f>'3. Contracts view'!O49</f>
        <v>270606</v>
      </c>
      <c r="P245" s="15"/>
      <c r="Q245" s="56">
        <f>'3. Contracts view'!P49</f>
        <v>0</v>
      </c>
      <c r="R245" s="15"/>
      <c r="S245" s="56"/>
      <c r="T245" s="15"/>
      <c r="U245" s="56">
        <f>'3. Contracts view'!R49</f>
        <v>0</v>
      </c>
      <c r="V245" s="15"/>
      <c r="W245" s="56"/>
      <c r="X245" s="10">
        <f>SUM(Tabelle2515[[#This Row],[PD1]],Tabelle2515[[#This Row],[PD2]],Tabelle2515[[#This Row],[PD3]],Tabelle2515[[#This Row],[PD4]],Tabelle2515[[#This Row],[PD5]],Tabelle2515[[#This Row],[PD6]])</f>
        <v>0</v>
      </c>
      <c r="Y245" s="11">
        <f>SUM(Tabelle2515[[#This Row],[EUR1]],Tabelle2515[[#This Row],[EUR2]],Tabelle2515[[#This Row],[EUR3]],Tabelle2515[[#This Row],[EUR4]],Tabelle2515[[#This Row],[EUR5]],Tabelle2515[[#This Row],[EUR6]])</f>
        <v>270606</v>
      </c>
    </row>
    <row r="246" spans="2:25" s="189" customFormat="1">
      <c r="B246" s="251">
        <f t="shared" si="12"/>
        <v>211</v>
      </c>
      <c r="C246" s="252" t="str">
        <f>'3. Contracts view'!C50</f>
        <v>M274</v>
      </c>
      <c r="D246" s="252" t="str">
        <f>'3. Contracts view'!D50</f>
        <v>Labor</v>
      </c>
      <c r="E246" s="252"/>
      <c r="F246" s="252" t="str">
        <f>'3. Contracts view'!E50</f>
        <v>other</v>
      </c>
      <c r="G246" s="252">
        <f>'3. Contracts view'!F50</f>
        <v>0</v>
      </c>
      <c r="H246" s="16">
        <f>'3. Contracts view'!H50</f>
        <v>0</v>
      </c>
      <c r="I246" s="16">
        <f>'3. Contracts view'!I50</f>
        <v>0</v>
      </c>
      <c r="J246" s="16" t="str">
        <f>'3. Contracts view'!J50</f>
        <v>Fix</v>
      </c>
      <c r="K246" s="253"/>
      <c r="L246" s="15"/>
      <c r="M246" s="56">
        <f>'3. Contracts view'!N50</f>
        <v>3510</v>
      </c>
      <c r="N246" s="15"/>
      <c r="O246" s="56">
        <f>'3. Contracts view'!O50</f>
        <v>0</v>
      </c>
      <c r="P246" s="15"/>
      <c r="Q246" s="56">
        <f>'3. Contracts view'!P50</f>
        <v>0</v>
      </c>
      <c r="R246" s="15"/>
      <c r="S246" s="56"/>
      <c r="T246" s="15"/>
      <c r="U246" s="56">
        <f>'3. Contracts view'!R50</f>
        <v>0</v>
      </c>
      <c r="V246" s="15"/>
      <c r="W246" s="56"/>
      <c r="X246" s="10">
        <f>SUM(Tabelle2515[[#This Row],[PD1]],Tabelle2515[[#This Row],[PD2]],Tabelle2515[[#This Row],[PD3]],Tabelle2515[[#This Row],[PD4]],Tabelle2515[[#This Row],[PD5]],Tabelle2515[[#This Row],[PD6]])</f>
        <v>0</v>
      </c>
      <c r="Y246" s="11">
        <f>SUM(Tabelle2515[[#This Row],[EUR1]],Tabelle2515[[#This Row],[EUR2]],Tabelle2515[[#This Row],[EUR3]],Tabelle2515[[#This Row],[EUR4]],Tabelle2515[[#This Row],[EUR5]],Tabelle2515[[#This Row],[EUR6]])</f>
        <v>3510</v>
      </c>
    </row>
    <row r="247" spans="2:25" s="189" customFormat="1">
      <c r="B247" s="251">
        <f t="shared" si="12"/>
        <v>212</v>
      </c>
      <c r="C247" s="252" t="str">
        <f>'3. Contracts view'!C51</f>
        <v>M274</v>
      </c>
      <c r="D247" s="252" t="str">
        <f>'3. Contracts view'!D51</f>
        <v>Labor</v>
      </c>
      <c r="E247" s="252"/>
      <c r="F247" s="252" t="str">
        <f>'3. Contracts view'!E51</f>
        <v>Osborne Clark</v>
      </c>
      <c r="G247" s="252" t="str">
        <f>'3. Contracts view'!F51</f>
        <v>TID0001510089</v>
      </c>
      <c r="H247" s="16" t="str">
        <f>'3. Contracts view'!H51</f>
        <v xml:space="preserve"> </v>
      </c>
      <c r="I247" s="16" t="str">
        <f>'3. Contracts view'!I51</f>
        <v xml:space="preserve"> </v>
      </c>
      <c r="J247" s="16" t="str">
        <f>'3. Contracts view'!J51</f>
        <v>T&amp;M</v>
      </c>
      <c r="K247" s="253"/>
      <c r="L247" s="15"/>
      <c r="M247" s="56">
        <f>'3. Contracts view'!N51</f>
        <v>20659.689999999999</v>
      </c>
      <c r="N247" s="15"/>
      <c r="O247" s="56">
        <f>'3. Contracts view'!O51</f>
        <v>0</v>
      </c>
      <c r="P247" s="15"/>
      <c r="Q247" s="56">
        <f>'3. Contracts view'!P51</f>
        <v>0</v>
      </c>
      <c r="R247" s="15"/>
      <c r="S247" s="56"/>
      <c r="T247" s="15"/>
      <c r="U247" s="56">
        <f>'3. Contracts view'!R51</f>
        <v>0</v>
      </c>
      <c r="V247" s="15"/>
      <c r="W247" s="56"/>
      <c r="X247" s="10">
        <f>SUM(Tabelle2515[[#This Row],[PD1]],Tabelle2515[[#This Row],[PD2]],Tabelle2515[[#This Row],[PD3]],Tabelle2515[[#This Row],[PD4]],Tabelle2515[[#This Row],[PD5]],Tabelle2515[[#This Row],[PD6]])</f>
        <v>0</v>
      </c>
      <c r="Y247" s="11">
        <f>SUM(Tabelle2515[[#This Row],[EUR1]],Tabelle2515[[#This Row],[EUR2]],Tabelle2515[[#This Row],[EUR3]],Tabelle2515[[#This Row],[EUR4]],Tabelle2515[[#This Row],[EUR5]],Tabelle2515[[#This Row],[EUR6]])</f>
        <v>20659.689999999999</v>
      </c>
    </row>
    <row r="248" spans="2:25" s="189" customFormat="1">
      <c r="B248" s="251">
        <f t="shared" si="12"/>
        <v>213</v>
      </c>
      <c r="C248" s="252" t="str">
        <f>'3. Contracts view'!C52</f>
        <v>M275</v>
      </c>
      <c r="D248" s="252" t="str">
        <f>'3. Contracts view'!D52</f>
        <v>Labor</v>
      </c>
      <c r="E248" s="252"/>
      <c r="F248" s="252" t="str">
        <f>'3. Contracts view'!E52</f>
        <v>Virtual Clarity Ltd</v>
      </c>
      <c r="G248" s="252">
        <f>'3. Contracts view'!F52</f>
        <v>2410164371</v>
      </c>
      <c r="H248" s="16">
        <f>'3. Contracts view'!H52</f>
        <v>44417</v>
      </c>
      <c r="I248" s="16">
        <f>'3. Contracts view'!I52</f>
        <v>44533</v>
      </c>
      <c r="J248" s="16" t="str">
        <f>'3. Contracts view'!J52</f>
        <v>T&amp;M</v>
      </c>
      <c r="K248" s="253"/>
      <c r="L248" s="15"/>
      <c r="M248" s="56">
        <f>'3. Contracts view'!N52</f>
        <v>0</v>
      </c>
      <c r="N248" s="15"/>
      <c r="O248" s="56">
        <f>'3. Contracts view'!O52</f>
        <v>71156.288</v>
      </c>
      <c r="P248" s="15"/>
      <c r="Q248" s="56">
        <f>'3. Contracts view'!P52</f>
        <v>71156.288</v>
      </c>
      <c r="R248" s="15"/>
      <c r="S248" s="56"/>
      <c r="T248" s="15"/>
      <c r="U248" s="56">
        <f>'3. Contracts view'!R52</f>
        <v>0</v>
      </c>
      <c r="V248" s="15"/>
      <c r="W248" s="56"/>
      <c r="X248" s="10">
        <f>SUM(Tabelle2515[[#This Row],[PD1]],Tabelle2515[[#This Row],[PD2]],Tabelle2515[[#This Row],[PD3]],Tabelle2515[[#This Row],[PD4]],Tabelle2515[[#This Row],[PD5]],Tabelle2515[[#This Row],[PD6]])</f>
        <v>0</v>
      </c>
      <c r="Y248" s="11">
        <f>SUM(Tabelle2515[[#This Row],[EUR1]],Tabelle2515[[#This Row],[EUR2]],Tabelle2515[[#This Row],[EUR3]],Tabelle2515[[#This Row],[EUR4]],Tabelle2515[[#This Row],[EUR5]],Tabelle2515[[#This Row],[EUR6]])</f>
        <v>142312.576</v>
      </c>
    </row>
    <row r="249" spans="2:25" s="189" customFormat="1">
      <c r="B249" s="251">
        <f t="shared" si="12"/>
        <v>214</v>
      </c>
      <c r="C249" s="252" t="str">
        <f>'3. Contracts view'!C53</f>
        <v>M275</v>
      </c>
      <c r="D249" s="252" t="str">
        <f>'3. Contracts view'!D53</f>
        <v>Labor</v>
      </c>
      <c r="E249" s="252"/>
      <c r="F249" s="252" t="str">
        <f>'3. Contracts view'!E53</f>
        <v>other</v>
      </c>
      <c r="G249" s="252">
        <f>'3. Contracts view'!F53</f>
        <v>0</v>
      </c>
      <c r="H249" s="16">
        <f>'3. Contracts view'!H53</f>
        <v>0</v>
      </c>
      <c r="I249" s="16">
        <f>'3. Contracts view'!I53</f>
        <v>0</v>
      </c>
      <c r="J249" s="16" t="str">
        <f>'3. Contracts view'!J53</f>
        <v>T&amp;M</v>
      </c>
      <c r="K249" s="253"/>
      <c r="L249" s="15"/>
      <c r="M249" s="56">
        <f>'3. Contracts view'!N53</f>
        <v>3510</v>
      </c>
      <c r="N249" s="15"/>
      <c r="O249" s="56">
        <f>'3. Contracts view'!O53</f>
        <v>0</v>
      </c>
      <c r="P249" s="15"/>
      <c r="Q249" s="56">
        <f>'3. Contracts view'!P53</f>
        <v>0</v>
      </c>
      <c r="R249" s="15"/>
      <c r="S249" s="56"/>
      <c r="T249" s="15"/>
      <c r="U249" s="56">
        <f>'3. Contracts view'!R53</f>
        <v>0</v>
      </c>
      <c r="V249" s="15"/>
      <c r="W249" s="56"/>
      <c r="X249" s="10">
        <f>SUM(Tabelle2515[[#This Row],[PD1]],Tabelle2515[[#This Row],[PD2]],Tabelle2515[[#This Row],[PD3]],Tabelle2515[[#This Row],[PD4]],Tabelle2515[[#This Row],[PD5]],Tabelle2515[[#This Row],[PD6]])</f>
        <v>0</v>
      </c>
      <c r="Y249" s="11">
        <f>SUM(Tabelle2515[[#This Row],[EUR1]],Tabelle2515[[#This Row],[EUR2]],Tabelle2515[[#This Row],[EUR3]],Tabelle2515[[#This Row],[EUR4]],Tabelle2515[[#This Row],[EUR5]],Tabelle2515[[#This Row],[EUR6]])</f>
        <v>3510</v>
      </c>
    </row>
    <row r="250" spans="2:25" s="189" customFormat="1">
      <c r="B250" s="251">
        <f t="shared" si="12"/>
        <v>215</v>
      </c>
      <c r="C250" s="252" t="str">
        <f>'3. Contracts view'!C54</f>
        <v>M294</v>
      </c>
      <c r="D250" s="252" t="str">
        <f>'3. Contracts view'!D54</f>
        <v>Labor</v>
      </c>
      <c r="E250" s="252"/>
      <c r="F250" s="252" t="str">
        <f>'3. Contracts view'!E54</f>
        <v>other</v>
      </c>
      <c r="G250" s="252">
        <f>'3. Contracts view'!F54</f>
        <v>0</v>
      </c>
      <c r="H250" s="16">
        <f>'3. Contracts view'!H54</f>
        <v>0</v>
      </c>
      <c r="I250" s="16">
        <f>'3. Contracts view'!I54</f>
        <v>0</v>
      </c>
      <c r="J250" s="16" t="str">
        <f>'3. Contracts view'!J54</f>
        <v>T&amp;M</v>
      </c>
      <c r="K250" s="253"/>
      <c r="L250" s="15"/>
      <c r="M250" s="56">
        <f>'3. Contracts view'!N54</f>
        <v>1755</v>
      </c>
      <c r="N250" s="15"/>
      <c r="O250" s="56">
        <f>'3. Contracts view'!O54</f>
        <v>0</v>
      </c>
      <c r="P250" s="15"/>
      <c r="Q250" s="56">
        <f>'3. Contracts view'!P54</f>
        <v>0</v>
      </c>
      <c r="R250" s="15"/>
      <c r="S250" s="56"/>
      <c r="T250" s="15"/>
      <c r="U250" s="56">
        <f>'3. Contracts view'!R54</f>
        <v>0</v>
      </c>
      <c r="V250" s="15"/>
      <c r="W250" s="56"/>
      <c r="X250" s="10">
        <f>SUM(Tabelle2515[[#This Row],[PD1]],Tabelle2515[[#This Row],[PD2]],Tabelle2515[[#This Row],[PD3]],Tabelle2515[[#This Row],[PD4]],Tabelle2515[[#This Row],[PD5]],Tabelle2515[[#This Row],[PD6]])</f>
        <v>0</v>
      </c>
      <c r="Y250" s="11">
        <f>SUM(Tabelle2515[[#This Row],[EUR1]],Tabelle2515[[#This Row],[EUR2]],Tabelle2515[[#This Row],[EUR3]],Tabelle2515[[#This Row],[EUR4]],Tabelle2515[[#This Row],[EUR5]],Tabelle2515[[#This Row],[EUR6]])</f>
        <v>1755</v>
      </c>
    </row>
    <row r="251" spans="2:25" s="189" customFormat="1">
      <c r="B251" s="251">
        <f t="shared" si="12"/>
        <v>216</v>
      </c>
      <c r="C251" s="252" t="str">
        <f>'3. Contracts view'!C55</f>
        <v>M295</v>
      </c>
      <c r="D251" s="252" t="str">
        <f>'3. Contracts view'!D55</f>
        <v>Labor</v>
      </c>
      <c r="E251" s="252"/>
      <c r="F251" s="252" t="str">
        <f>'3. Contracts view'!E55</f>
        <v>other</v>
      </c>
      <c r="G251" s="252">
        <f>'3. Contracts view'!F55</f>
        <v>0</v>
      </c>
      <c r="H251" s="16">
        <f>'3. Contracts view'!H55</f>
        <v>0</v>
      </c>
      <c r="I251" s="16">
        <f>'3. Contracts view'!I55</f>
        <v>0</v>
      </c>
      <c r="J251" s="16" t="str">
        <f>'3. Contracts view'!J55</f>
        <v>T&amp;M</v>
      </c>
      <c r="K251" s="253"/>
      <c r="L251" s="15"/>
      <c r="M251" s="56">
        <f>'3. Contracts view'!N55</f>
        <v>1755</v>
      </c>
      <c r="N251" s="15"/>
      <c r="O251" s="56">
        <f>'3. Contracts view'!O55</f>
        <v>0</v>
      </c>
      <c r="P251" s="15"/>
      <c r="Q251" s="56">
        <f>'3. Contracts view'!P55</f>
        <v>0</v>
      </c>
      <c r="R251" s="15"/>
      <c r="S251" s="56"/>
      <c r="T251" s="15"/>
      <c r="U251" s="56">
        <f>'3. Contracts view'!R55</f>
        <v>0</v>
      </c>
      <c r="V251" s="15"/>
      <c r="W251" s="56"/>
      <c r="X251" s="10">
        <f>SUM(Tabelle2515[[#This Row],[PD1]],Tabelle2515[[#This Row],[PD2]],Tabelle2515[[#This Row],[PD3]],Tabelle2515[[#This Row],[PD4]],Tabelle2515[[#This Row],[PD5]],Tabelle2515[[#This Row],[PD6]])</f>
        <v>0</v>
      </c>
      <c r="Y251" s="11">
        <f>SUM(Tabelle2515[[#This Row],[EUR1]],Tabelle2515[[#This Row],[EUR2]],Tabelle2515[[#This Row],[EUR3]],Tabelle2515[[#This Row],[EUR4]],Tabelle2515[[#This Row],[EUR5]],Tabelle2515[[#This Row],[EUR6]])</f>
        <v>1755</v>
      </c>
    </row>
    <row r="252" spans="2:25" s="189" customFormat="1">
      <c r="B252" s="251">
        <f t="shared" si="12"/>
        <v>217</v>
      </c>
      <c r="C252" s="252" t="str">
        <f>'3. Contracts view'!C56</f>
        <v>M296</v>
      </c>
      <c r="D252" s="252" t="str">
        <f>'3. Contracts view'!D56</f>
        <v>Labor</v>
      </c>
      <c r="E252" s="252"/>
      <c r="F252" s="252" t="str">
        <f>'3. Contracts view'!E56</f>
        <v>other</v>
      </c>
      <c r="G252" s="252">
        <f>'3. Contracts view'!F56</f>
        <v>0</v>
      </c>
      <c r="H252" s="16">
        <f>'3. Contracts view'!H56</f>
        <v>0</v>
      </c>
      <c r="I252" s="16">
        <f>'3. Contracts view'!I56</f>
        <v>0</v>
      </c>
      <c r="J252" s="16" t="str">
        <f>'3. Contracts view'!J56</f>
        <v>T&amp;M</v>
      </c>
      <c r="K252" s="253"/>
      <c r="L252" s="15"/>
      <c r="M252" s="56">
        <f>'3. Contracts view'!N56</f>
        <v>1755</v>
      </c>
      <c r="N252" s="15"/>
      <c r="O252" s="56">
        <f>'3. Contracts view'!O56</f>
        <v>0</v>
      </c>
      <c r="P252" s="15"/>
      <c r="Q252" s="56">
        <f>'3. Contracts view'!P56</f>
        <v>0</v>
      </c>
      <c r="R252" s="15"/>
      <c r="S252" s="56"/>
      <c r="T252" s="15"/>
      <c r="U252" s="56">
        <f>'3. Contracts view'!R56</f>
        <v>0</v>
      </c>
      <c r="V252" s="15"/>
      <c r="W252" s="56"/>
      <c r="X252" s="10">
        <f>SUM(Tabelle2515[[#This Row],[PD1]],Tabelle2515[[#This Row],[PD2]],Tabelle2515[[#This Row],[PD3]],Tabelle2515[[#This Row],[PD4]],Tabelle2515[[#This Row],[PD5]],Tabelle2515[[#This Row],[PD6]])</f>
        <v>0</v>
      </c>
      <c r="Y252" s="11">
        <f>SUM(Tabelle2515[[#This Row],[EUR1]],Tabelle2515[[#This Row],[EUR2]],Tabelle2515[[#This Row],[EUR3]],Tabelle2515[[#This Row],[EUR4]],Tabelle2515[[#This Row],[EUR5]],Tabelle2515[[#This Row],[EUR6]])</f>
        <v>1755</v>
      </c>
    </row>
    <row r="253" spans="2:25" s="189" customFormat="1">
      <c r="B253" s="251">
        <f t="shared" si="12"/>
        <v>218</v>
      </c>
      <c r="C253" s="252" t="str">
        <f>'3. Contracts view'!C57</f>
        <v>M296</v>
      </c>
      <c r="D253" s="252" t="str">
        <f>'3. Contracts view'!D57</f>
        <v>Labor</v>
      </c>
      <c r="E253" s="252"/>
      <c r="F253" s="252" t="str">
        <f>'3. Contracts view'!E57</f>
        <v>other</v>
      </c>
      <c r="G253" s="252">
        <f>'3. Contracts view'!F57</f>
        <v>0</v>
      </c>
      <c r="H253" s="16">
        <f>'3. Contracts view'!H57</f>
        <v>0</v>
      </c>
      <c r="I253" s="16">
        <f>'3. Contracts view'!I57</f>
        <v>0</v>
      </c>
      <c r="J253" s="16" t="str">
        <f>'3. Contracts view'!J57</f>
        <v>T&amp;M</v>
      </c>
      <c r="K253" s="253"/>
      <c r="L253" s="15"/>
      <c r="M253" s="56">
        <f>'3. Contracts view'!N57</f>
        <v>0</v>
      </c>
      <c r="N253" s="15"/>
      <c r="O253" s="56">
        <f>'3. Contracts view'!O57</f>
        <v>0</v>
      </c>
      <c r="P253" s="15"/>
      <c r="Q253" s="56">
        <f>'3. Contracts view'!P57</f>
        <v>0</v>
      </c>
      <c r="R253" s="15"/>
      <c r="S253" s="56"/>
      <c r="T253" s="15"/>
      <c r="U253" s="56">
        <f>'3. Contracts view'!R57</f>
        <v>0</v>
      </c>
      <c r="V253" s="15"/>
      <c r="W253" s="56"/>
      <c r="X253" s="10">
        <f>SUM(Tabelle2515[[#This Row],[PD1]],Tabelle2515[[#This Row],[PD2]],Tabelle2515[[#This Row],[PD3]],Tabelle2515[[#This Row],[PD4]],Tabelle2515[[#This Row],[PD5]],Tabelle2515[[#This Row],[PD6]])</f>
        <v>0</v>
      </c>
      <c r="Y253" s="11">
        <f>SUM(Tabelle2515[[#This Row],[EUR1]],Tabelle2515[[#This Row],[EUR2]],Tabelle2515[[#This Row],[EUR3]],Tabelle2515[[#This Row],[EUR4]],Tabelle2515[[#This Row],[EUR5]],Tabelle2515[[#This Row],[EUR6]])</f>
        <v>0</v>
      </c>
    </row>
    <row r="254" spans="2:25" s="189" customFormat="1">
      <c r="B254" s="251">
        <f t="shared" si="12"/>
        <v>219</v>
      </c>
      <c r="C254" s="252" t="str">
        <f>'3. Contracts view'!C58</f>
        <v>M296</v>
      </c>
      <c r="D254" s="252" t="str">
        <f>'3. Contracts view'!D58</f>
        <v>Labor</v>
      </c>
      <c r="E254" s="252"/>
      <c r="F254" s="252" t="str">
        <f>'3. Contracts view'!E58</f>
        <v>AZ Technology</v>
      </c>
      <c r="G254" s="252">
        <f>'3. Contracts view'!F58</f>
        <v>0</v>
      </c>
      <c r="H254" s="16">
        <f>'3. Contracts view'!H58</f>
        <v>44364</v>
      </c>
      <c r="I254" s="16">
        <f>'3. Contracts view'!I58</f>
        <v>44561</v>
      </c>
      <c r="J254" s="16" t="str">
        <f>'3. Contracts view'!J58</f>
        <v>Fix</v>
      </c>
      <c r="K254" s="253"/>
      <c r="L254" s="15"/>
      <c r="M254" s="56">
        <f>'3. Contracts view'!N58</f>
        <v>297500</v>
      </c>
      <c r="N254" s="15"/>
      <c r="O254" s="56">
        <f>'3. Contracts view'!O58</f>
        <v>0</v>
      </c>
      <c r="P254" s="15"/>
      <c r="Q254" s="56">
        <f>'3. Contracts view'!P58</f>
        <v>0</v>
      </c>
      <c r="R254" s="15"/>
      <c r="S254" s="56"/>
      <c r="T254" s="15"/>
      <c r="U254" s="56">
        <f>'3. Contracts view'!R58</f>
        <v>0</v>
      </c>
      <c r="V254" s="15"/>
      <c r="W254" s="56"/>
      <c r="X254" s="10">
        <f>SUM(Tabelle2515[[#This Row],[PD1]],Tabelle2515[[#This Row],[PD2]],Tabelle2515[[#This Row],[PD3]],Tabelle2515[[#This Row],[PD4]],Tabelle2515[[#This Row],[PD5]],Tabelle2515[[#This Row],[PD6]])</f>
        <v>0</v>
      </c>
      <c r="Y254" s="11">
        <f>SUM(Tabelle2515[[#This Row],[EUR1]],Tabelle2515[[#This Row],[EUR2]],Tabelle2515[[#This Row],[EUR3]],Tabelle2515[[#This Row],[EUR4]],Tabelle2515[[#This Row],[EUR5]],Tabelle2515[[#This Row],[EUR6]])</f>
        <v>297500</v>
      </c>
    </row>
    <row r="255" spans="2:25" s="189" customFormat="1">
      <c r="B255" s="251">
        <f t="shared" si="12"/>
        <v>220</v>
      </c>
      <c r="C255" s="252" t="str">
        <f>'3. Contracts view'!C59</f>
        <v>M298</v>
      </c>
      <c r="D255" s="252" t="str">
        <f>'3. Contracts view'!D59</f>
        <v>Labor</v>
      </c>
      <c r="E255" s="252"/>
      <c r="F255" s="252" t="str">
        <f>'3. Contracts view'!E59</f>
        <v>Softwaregilde</v>
      </c>
      <c r="G255" s="252" t="str">
        <f>'3. Contracts view'!F59</f>
        <v>2410159840</v>
      </c>
      <c r="H255" s="16">
        <f>'3. Contracts view'!H59</f>
        <v>44378</v>
      </c>
      <c r="I255" s="16">
        <f>'3. Contracts view'!I59</f>
        <v>44561</v>
      </c>
      <c r="J255" s="16" t="str">
        <f>'3. Contracts view'!J59</f>
        <v>T&amp;M</v>
      </c>
      <c r="K255" s="253"/>
      <c r="L255" s="15"/>
      <c r="M255" s="56">
        <f>'3. Contracts view'!N59</f>
        <v>29750</v>
      </c>
      <c r="N255" s="15"/>
      <c r="O255" s="56">
        <f>'3. Contracts view'!O59</f>
        <v>41650</v>
      </c>
      <c r="P255" s="15"/>
      <c r="Q255" s="56">
        <f>'3. Contracts view'!P59</f>
        <v>41650</v>
      </c>
      <c r="R255" s="15"/>
      <c r="S255" s="56"/>
      <c r="T255" s="15"/>
      <c r="U255" s="56">
        <f>'3. Contracts view'!R59</f>
        <v>0</v>
      </c>
      <c r="V255" s="15"/>
      <c r="W255" s="56"/>
      <c r="X255" s="10">
        <f>SUM(Tabelle2515[[#This Row],[PD1]],Tabelle2515[[#This Row],[PD2]],Tabelle2515[[#This Row],[PD3]],Tabelle2515[[#This Row],[PD4]],Tabelle2515[[#This Row],[PD5]],Tabelle2515[[#This Row],[PD6]])</f>
        <v>0</v>
      </c>
      <c r="Y255" s="11">
        <f>SUM(Tabelle2515[[#This Row],[EUR1]],Tabelle2515[[#This Row],[EUR2]],Tabelle2515[[#This Row],[EUR3]],Tabelle2515[[#This Row],[EUR4]],Tabelle2515[[#This Row],[EUR5]],Tabelle2515[[#This Row],[EUR6]])</f>
        <v>113050</v>
      </c>
    </row>
    <row r="256" spans="2:25" s="189" customFormat="1">
      <c r="B256" s="251">
        <f t="shared" si="12"/>
        <v>221</v>
      </c>
      <c r="C256" s="252" t="str">
        <f>'3. Contracts view'!C60</f>
        <v>M298</v>
      </c>
      <c r="D256" s="252" t="str">
        <f>'3. Contracts view'!D60</f>
        <v>Labor</v>
      </c>
      <c r="E256" s="252"/>
      <c r="F256" s="252" t="str">
        <f>'3. Contracts view'!E60</f>
        <v>Horvath &amp; Partner</v>
      </c>
      <c r="G256" s="252">
        <f>'3. Contracts view'!F60</f>
        <v>2410160374</v>
      </c>
      <c r="H256" s="16">
        <f>'3. Contracts view'!H60</f>
        <v>44378</v>
      </c>
      <c r="I256" s="16">
        <f>'3. Contracts view'!I60</f>
        <v>44561</v>
      </c>
      <c r="J256" s="16" t="str">
        <f>'3. Contracts view'!J60</f>
        <v>T&amp;M</v>
      </c>
      <c r="K256" s="253"/>
      <c r="L256" s="15"/>
      <c r="M256" s="56">
        <f>'3. Contracts view'!N60</f>
        <v>14875</v>
      </c>
      <c r="N256" s="15"/>
      <c r="O256" s="56">
        <f>'3. Contracts view'!O60</f>
        <v>14875</v>
      </c>
      <c r="P256" s="15"/>
      <c r="Q256" s="56">
        <f>'3. Contracts view'!P60</f>
        <v>14875</v>
      </c>
      <c r="R256" s="15"/>
      <c r="S256" s="56"/>
      <c r="T256" s="15"/>
      <c r="U256" s="56">
        <f>'3. Contracts view'!R60</f>
        <v>0</v>
      </c>
      <c r="V256" s="15"/>
      <c r="W256" s="56"/>
      <c r="X256" s="10">
        <f>SUM(Tabelle2515[[#This Row],[PD1]],Tabelle2515[[#This Row],[PD2]],Tabelle2515[[#This Row],[PD3]],Tabelle2515[[#This Row],[PD4]],Tabelle2515[[#This Row],[PD5]],Tabelle2515[[#This Row],[PD6]])</f>
        <v>0</v>
      </c>
      <c r="Y256" s="11">
        <f>SUM(Tabelle2515[[#This Row],[EUR1]],Tabelle2515[[#This Row],[EUR2]],Tabelle2515[[#This Row],[EUR3]],Tabelle2515[[#This Row],[EUR4]],Tabelle2515[[#This Row],[EUR5]],Tabelle2515[[#This Row],[EUR6]])</f>
        <v>44625</v>
      </c>
    </row>
    <row r="257" spans="2:25" s="189" customFormat="1">
      <c r="B257" s="251">
        <f t="shared" si="12"/>
        <v>222</v>
      </c>
      <c r="C257" s="252" t="str">
        <f>'3. Contracts view'!C61</f>
        <v>M299</v>
      </c>
      <c r="D257" s="252" t="str">
        <f>'3. Contracts view'!D61</f>
        <v>Labor</v>
      </c>
      <c r="E257" s="252"/>
      <c r="F257" s="252" t="str">
        <f>'3. Contracts view'!E61</f>
        <v>Ernst &amp; Young</v>
      </c>
      <c r="G257" s="252">
        <f>'3. Contracts view'!F61</f>
        <v>2410162165</v>
      </c>
      <c r="H257" s="16">
        <f>'3. Contracts view'!H61</f>
        <v>44378</v>
      </c>
      <c r="I257" s="16">
        <f>'3. Contracts view'!I61</f>
        <v>44561</v>
      </c>
      <c r="J257" s="16" t="str">
        <f>'3. Contracts view'!J61</f>
        <v>T&amp;M</v>
      </c>
      <c r="K257" s="253"/>
      <c r="L257" s="15"/>
      <c r="M257" s="56">
        <f>'3. Contracts view'!N61</f>
        <v>55601.56</v>
      </c>
      <c r="N257" s="15"/>
      <c r="O257" s="56">
        <f>'3. Contracts view'!O61</f>
        <v>55601.56</v>
      </c>
      <c r="P257" s="15"/>
      <c r="Q257" s="56">
        <f>'3. Contracts view'!P61</f>
        <v>55601.56</v>
      </c>
      <c r="R257" s="15"/>
      <c r="S257" s="56"/>
      <c r="T257" s="15"/>
      <c r="U257" s="56">
        <f>'3. Contracts view'!R61</f>
        <v>0</v>
      </c>
      <c r="V257" s="15"/>
      <c r="W257" s="56"/>
      <c r="X257" s="10">
        <f>SUM(Tabelle2515[[#This Row],[PD1]],Tabelle2515[[#This Row],[PD2]],Tabelle2515[[#This Row],[PD3]],Tabelle2515[[#This Row],[PD4]],Tabelle2515[[#This Row],[PD5]],Tabelle2515[[#This Row],[PD6]])</f>
        <v>0</v>
      </c>
      <c r="Y257" s="11">
        <f>SUM(Tabelle2515[[#This Row],[EUR1]],Tabelle2515[[#This Row],[EUR2]],Tabelle2515[[#This Row],[EUR3]],Tabelle2515[[#This Row],[EUR4]],Tabelle2515[[#This Row],[EUR5]],Tabelle2515[[#This Row],[EUR6]])</f>
        <v>166804.68</v>
      </c>
    </row>
    <row r="258" spans="2:25" s="189" customFormat="1">
      <c r="B258" s="251">
        <f t="shared" si="12"/>
        <v>223</v>
      </c>
      <c r="C258" s="252" t="str">
        <f>'3. Contracts view'!C62</f>
        <v>M299</v>
      </c>
      <c r="D258" s="252" t="str">
        <f>'3. Contracts view'!D62</f>
        <v>Labor</v>
      </c>
      <c r="E258" s="252"/>
      <c r="F258" s="252" t="str">
        <f>'3. Contracts view'!E62</f>
        <v>other</v>
      </c>
      <c r="G258" s="252">
        <f>'3. Contracts view'!F62</f>
        <v>0</v>
      </c>
      <c r="H258" s="16">
        <f>'3. Contracts view'!H62</f>
        <v>0</v>
      </c>
      <c r="I258" s="16">
        <f>'3. Contracts view'!I62</f>
        <v>0</v>
      </c>
      <c r="J258" s="16" t="str">
        <f>'3. Contracts view'!J62</f>
        <v>T&amp;M</v>
      </c>
      <c r="K258" s="253"/>
      <c r="L258" s="15"/>
      <c r="M258" s="56">
        <f>'3. Contracts view'!N62</f>
        <v>3510</v>
      </c>
      <c r="N258" s="15"/>
      <c r="O258" s="56">
        <f>'3. Contracts view'!O62</f>
        <v>0</v>
      </c>
      <c r="P258" s="15"/>
      <c r="Q258" s="56">
        <f>'3. Contracts view'!P62</f>
        <v>0</v>
      </c>
      <c r="R258" s="15"/>
      <c r="S258" s="56"/>
      <c r="T258" s="15"/>
      <c r="U258" s="56">
        <f>'3. Contracts view'!R62</f>
        <v>0</v>
      </c>
      <c r="V258" s="15"/>
      <c r="W258" s="56"/>
      <c r="X258" s="10">
        <f>SUM(Tabelle2515[[#This Row],[PD1]],Tabelle2515[[#This Row],[PD2]],Tabelle2515[[#This Row],[PD3]],Tabelle2515[[#This Row],[PD4]],Tabelle2515[[#This Row],[PD5]],Tabelle2515[[#This Row],[PD6]])</f>
        <v>0</v>
      </c>
      <c r="Y258" s="11">
        <f>SUM(Tabelle2515[[#This Row],[EUR1]],Tabelle2515[[#This Row],[EUR2]],Tabelle2515[[#This Row],[EUR3]],Tabelle2515[[#This Row],[EUR4]],Tabelle2515[[#This Row],[EUR5]],Tabelle2515[[#This Row],[EUR6]])</f>
        <v>3510</v>
      </c>
    </row>
    <row r="259" spans="2:25" s="189" customFormat="1">
      <c r="B259" s="251">
        <f t="shared" si="12"/>
        <v>224</v>
      </c>
      <c r="C259" s="252" t="str">
        <f>'3. Contracts view'!C63</f>
        <v>M300</v>
      </c>
      <c r="D259" s="252" t="str">
        <f>'3. Contracts view'!D63</f>
        <v>Labor</v>
      </c>
      <c r="E259" s="252"/>
      <c r="F259" s="252" t="str">
        <f>'3. Contracts view'!E63</f>
        <v>other</v>
      </c>
      <c r="G259" s="252">
        <f>'3. Contracts view'!F63</f>
        <v>0</v>
      </c>
      <c r="H259" s="16">
        <f>'3. Contracts view'!H63</f>
        <v>0</v>
      </c>
      <c r="I259" s="16">
        <f>'3. Contracts view'!I63</f>
        <v>0</v>
      </c>
      <c r="J259" s="16" t="str">
        <f>'3. Contracts view'!J63</f>
        <v>T&amp;M</v>
      </c>
      <c r="K259" s="253"/>
      <c r="L259" s="15"/>
      <c r="M259" s="56">
        <f>'3. Contracts view'!N63</f>
        <v>1755</v>
      </c>
      <c r="N259" s="15"/>
      <c r="O259" s="56">
        <f>'3. Contracts view'!O63</f>
        <v>0</v>
      </c>
      <c r="P259" s="15"/>
      <c r="Q259" s="56">
        <f>'3. Contracts view'!P63</f>
        <v>0</v>
      </c>
      <c r="R259" s="15"/>
      <c r="S259" s="56"/>
      <c r="T259" s="15"/>
      <c r="U259" s="56">
        <f>'3. Contracts view'!R63</f>
        <v>0</v>
      </c>
      <c r="V259" s="15"/>
      <c r="W259" s="56"/>
      <c r="X259" s="10">
        <f>SUM(Tabelle2515[[#This Row],[PD1]],Tabelle2515[[#This Row],[PD2]],Tabelle2515[[#This Row],[PD3]],Tabelle2515[[#This Row],[PD4]],Tabelle2515[[#This Row],[PD5]],Tabelle2515[[#This Row],[PD6]])</f>
        <v>0</v>
      </c>
      <c r="Y259" s="11">
        <f>SUM(Tabelle2515[[#This Row],[EUR1]],Tabelle2515[[#This Row],[EUR2]],Tabelle2515[[#This Row],[EUR3]],Tabelle2515[[#This Row],[EUR4]],Tabelle2515[[#This Row],[EUR5]],Tabelle2515[[#This Row],[EUR6]])</f>
        <v>1755</v>
      </c>
    </row>
    <row r="260" spans="2:25" s="189" customFormat="1">
      <c r="B260" s="251">
        <f t="shared" si="12"/>
        <v>225</v>
      </c>
      <c r="C260" s="252" t="str">
        <f>'3. Contracts view'!C64</f>
        <v>M300</v>
      </c>
      <c r="D260" s="252" t="str">
        <f>'3. Contracts view'!D64</f>
        <v>non-Labor</v>
      </c>
      <c r="E260" s="252"/>
      <c r="F260" s="252" t="str">
        <f>'3. Contracts view'!E64</f>
        <v>other</v>
      </c>
      <c r="G260" s="252">
        <f>'3. Contracts view'!F64</f>
        <v>0</v>
      </c>
      <c r="H260" s="16">
        <f>'3. Contracts view'!H64</f>
        <v>0</v>
      </c>
      <c r="I260" s="16">
        <f>'3. Contracts view'!I64</f>
        <v>0</v>
      </c>
      <c r="J260" s="16" t="str">
        <f>'3. Contracts view'!J64</f>
        <v>T&amp;M</v>
      </c>
      <c r="K260" s="253"/>
      <c r="L260" s="15"/>
      <c r="M260" s="56">
        <f>'3. Contracts view'!N64</f>
        <v>5750</v>
      </c>
      <c r="N260" s="15"/>
      <c r="O260" s="56">
        <f>'3. Contracts view'!O64</f>
        <v>5750</v>
      </c>
      <c r="P260" s="15"/>
      <c r="Q260" s="56">
        <f>'3. Contracts view'!P64</f>
        <v>0</v>
      </c>
      <c r="R260" s="15"/>
      <c r="S260" s="56"/>
      <c r="T260" s="15"/>
      <c r="U260" s="56">
        <f>'3. Contracts view'!R64</f>
        <v>0</v>
      </c>
      <c r="V260" s="15"/>
      <c r="W260" s="56"/>
      <c r="X260" s="10">
        <f>SUM(Tabelle2515[[#This Row],[PD1]],Tabelle2515[[#This Row],[PD2]],Tabelle2515[[#This Row],[PD3]],Tabelle2515[[#This Row],[PD4]],Tabelle2515[[#This Row],[PD5]],Tabelle2515[[#This Row],[PD6]])</f>
        <v>0</v>
      </c>
      <c r="Y260" s="11">
        <f>SUM(Tabelle2515[[#This Row],[EUR1]],Tabelle2515[[#This Row],[EUR2]],Tabelle2515[[#This Row],[EUR3]],Tabelle2515[[#This Row],[EUR4]],Tabelle2515[[#This Row],[EUR5]],Tabelle2515[[#This Row],[EUR6]])</f>
        <v>11500</v>
      </c>
    </row>
    <row r="261" spans="2:25" s="189" customFormat="1">
      <c r="B261" s="251">
        <f t="shared" si="12"/>
        <v>226</v>
      </c>
      <c r="C261" s="252" t="str">
        <f>'3. Contracts view'!C65</f>
        <v>M274</v>
      </c>
      <c r="D261" s="252" t="str">
        <f>'3. Contracts view'!D65</f>
        <v>Labor</v>
      </c>
      <c r="E261" s="252"/>
      <c r="F261" s="252" t="str">
        <f>'3. Contracts view'!E65</f>
        <v>SRLabs</v>
      </c>
      <c r="G261" s="252" t="str">
        <f>'3. Contracts view'!F65</f>
        <v>PR964131</v>
      </c>
      <c r="H261" s="16">
        <f>'3. Contracts view'!H65</f>
        <v>0</v>
      </c>
      <c r="I261" s="16">
        <f>'3. Contracts view'!I65</f>
        <v>0</v>
      </c>
      <c r="J261" s="16">
        <f>'3. Contracts view'!J65</f>
        <v>0</v>
      </c>
      <c r="K261" s="253"/>
      <c r="L261" s="15"/>
      <c r="M261" s="56">
        <f>'3. Contracts view'!N65</f>
        <v>0</v>
      </c>
      <c r="N261" s="15"/>
      <c r="O261" s="56">
        <f>'3. Contracts view'!O65</f>
        <v>0</v>
      </c>
      <c r="P261" s="15"/>
      <c r="Q261" s="56">
        <f>'3. Contracts view'!P65</f>
        <v>8925</v>
      </c>
      <c r="R261" s="15"/>
      <c r="S261" s="56"/>
      <c r="T261" s="15"/>
      <c r="U261" s="56">
        <f>'3. Contracts view'!R65</f>
        <v>0</v>
      </c>
      <c r="V261" s="15"/>
      <c r="W261" s="56"/>
      <c r="X261" s="10">
        <f>SUM(Tabelle2515[[#This Row],[PD1]],Tabelle2515[[#This Row],[PD2]],Tabelle2515[[#This Row],[PD3]],Tabelle2515[[#This Row],[PD4]],Tabelle2515[[#This Row],[PD5]],Tabelle2515[[#This Row],[PD6]])</f>
        <v>0</v>
      </c>
      <c r="Y261" s="11">
        <f>SUM(Tabelle2515[[#This Row],[EUR1]],Tabelle2515[[#This Row],[EUR2]],Tabelle2515[[#This Row],[EUR3]],Tabelle2515[[#This Row],[EUR4]],Tabelle2515[[#This Row],[EUR5]],Tabelle2515[[#This Row],[EUR6]])</f>
        <v>8925</v>
      </c>
    </row>
    <row r="262" spans="2:25" s="189" customFormat="1">
      <c r="B262" s="251">
        <f t="shared" si="12"/>
        <v>227</v>
      </c>
      <c r="C262" s="252" t="str">
        <f>'3. Contracts view'!C66</f>
        <v>M301</v>
      </c>
      <c r="D262" s="252" t="str">
        <f>'3. Contracts view'!D66</f>
        <v>Labor</v>
      </c>
      <c r="E262" s="252"/>
      <c r="F262" s="252" t="str">
        <f>'3. Contracts view'!E66</f>
        <v>AZ Technology</v>
      </c>
      <c r="G262" s="252" t="str">
        <f>'3. Contracts view'!F66</f>
        <v xml:space="preserve"> CNTR0010617</v>
      </c>
      <c r="H262" s="16">
        <f>'3. Contracts view'!H66</f>
        <v>44423</v>
      </c>
      <c r="I262" s="16">
        <f>'3. Contracts view'!I66</f>
        <v>44561</v>
      </c>
      <c r="J262" s="16" t="str">
        <f>'3. Contracts view'!J66</f>
        <v>T&amp;M</v>
      </c>
      <c r="K262" s="253"/>
      <c r="L262" s="15"/>
      <c r="M262" s="56">
        <f>'3. Contracts view'!N66</f>
        <v>0</v>
      </c>
      <c r="N262" s="15"/>
      <c r="O262" s="56">
        <f>'3. Contracts view'!O66</f>
        <v>0</v>
      </c>
      <c r="P262" s="15"/>
      <c r="Q262" s="56">
        <f>'3. Contracts view'!P66</f>
        <v>0</v>
      </c>
      <c r="R262" s="15"/>
      <c r="S262" s="56"/>
      <c r="T262" s="15"/>
      <c r="U262" s="56">
        <f>'3. Contracts view'!R66</f>
        <v>0</v>
      </c>
      <c r="V262" s="15"/>
      <c r="W262" s="56"/>
      <c r="X262" s="10">
        <f>SUM(Tabelle2515[[#This Row],[PD1]],Tabelle2515[[#This Row],[PD2]],Tabelle2515[[#This Row],[PD3]],Tabelle2515[[#This Row],[PD4]],Tabelle2515[[#This Row],[PD5]],Tabelle2515[[#This Row],[PD6]])</f>
        <v>0</v>
      </c>
      <c r="Y262" s="11">
        <f>SUM(Tabelle2515[[#This Row],[EUR1]],Tabelle2515[[#This Row],[EUR2]],Tabelle2515[[#This Row],[EUR3]],Tabelle2515[[#This Row],[EUR4]],Tabelle2515[[#This Row],[EUR5]],Tabelle2515[[#This Row],[EUR6]])</f>
        <v>0</v>
      </c>
    </row>
    <row r="263" spans="2:25" s="189" customFormat="1">
      <c r="B263" s="251">
        <f t="shared" si="12"/>
        <v>228</v>
      </c>
      <c r="C263" s="252" t="str">
        <f>'3. Contracts view'!C67</f>
        <v>M298</v>
      </c>
      <c r="D263" s="252" t="str">
        <f>'3. Contracts view'!D67</f>
        <v>Labor</v>
      </c>
      <c r="E263" s="252"/>
      <c r="F263" s="252" t="str">
        <f>'3. Contracts view'!E67</f>
        <v>other</v>
      </c>
      <c r="G263" s="252">
        <f>'3. Contracts view'!F67</f>
        <v>0</v>
      </c>
      <c r="H263" s="16">
        <f>'3. Contracts view'!H67</f>
        <v>0</v>
      </c>
      <c r="I263" s="16">
        <f>'3. Contracts view'!I67</f>
        <v>0</v>
      </c>
      <c r="J263" s="16" t="str">
        <f>'3. Contracts view'!J67</f>
        <v>T&amp;M</v>
      </c>
      <c r="K263" s="253"/>
      <c r="L263" s="15"/>
      <c r="M263" s="56">
        <f>'3. Contracts view'!N67</f>
        <v>5265</v>
      </c>
      <c r="N263" s="15"/>
      <c r="O263" s="56">
        <f>'3. Contracts view'!O67</f>
        <v>0</v>
      </c>
      <c r="P263" s="15"/>
      <c r="Q263" s="56">
        <f>'3. Contracts view'!P67</f>
        <v>0</v>
      </c>
      <c r="R263" s="15"/>
      <c r="S263" s="56"/>
      <c r="T263" s="15"/>
      <c r="U263" s="56">
        <f>'3. Contracts view'!R67</f>
        <v>0</v>
      </c>
      <c r="V263" s="15"/>
      <c r="W263" s="56"/>
      <c r="X263" s="10">
        <f>SUM(Tabelle2515[[#This Row],[PD1]],Tabelle2515[[#This Row],[PD2]],Tabelle2515[[#This Row],[PD3]],Tabelle2515[[#This Row],[PD4]],Tabelle2515[[#This Row],[PD5]],Tabelle2515[[#This Row],[PD6]])</f>
        <v>0</v>
      </c>
      <c r="Y263" s="11">
        <f>SUM(Tabelle2515[[#This Row],[EUR1]],Tabelle2515[[#This Row],[EUR2]],Tabelle2515[[#This Row],[EUR3]],Tabelle2515[[#This Row],[EUR4]],Tabelle2515[[#This Row],[EUR5]],Tabelle2515[[#This Row],[EUR6]])</f>
        <v>5265</v>
      </c>
    </row>
    <row r="264" spans="2:25" s="189" customFormat="1">
      <c r="B264" s="251"/>
      <c r="C264" s="252"/>
      <c r="D264" s="252"/>
      <c r="E264" s="252"/>
      <c r="F264" s="252"/>
      <c r="G264" s="252"/>
      <c r="H264" s="16"/>
      <c r="I264" s="16"/>
      <c r="J264" s="16"/>
      <c r="K264" s="253"/>
      <c r="L264" s="15"/>
      <c r="M264" s="56"/>
      <c r="N264" s="15"/>
      <c r="O264" s="56"/>
      <c r="P264" s="15"/>
      <c r="Q264" s="56"/>
      <c r="R264" s="15"/>
      <c r="S264" s="56"/>
      <c r="T264" s="15"/>
      <c r="U264" s="56"/>
      <c r="V264" s="15"/>
      <c r="W264" s="56"/>
      <c r="X264" s="10"/>
      <c r="Y264" s="11"/>
    </row>
    <row r="265" spans="2:25" s="189" customFormat="1">
      <c r="B265" s="251"/>
      <c r="C265" s="252"/>
      <c r="D265" s="252"/>
      <c r="E265" s="252"/>
      <c r="F265" s="252"/>
      <c r="G265" s="252"/>
      <c r="H265" s="16"/>
      <c r="I265" s="16"/>
      <c r="J265" s="16"/>
      <c r="K265" s="253"/>
      <c r="L265" s="15"/>
      <c r="M265" s="56"/>
      <c r="N265" s="15"/>
      <c r="O265" s="56"/>
      <c r="P265" s="15"/>
      <c r="Q265" s="56"/>
      <c r="R265" s="15"/>
      <c r="S265" s="56"/>
      <c r="T265" s="15"/>
      <c r="U265" s="56"/>
      <c r="V265" s="15"/>
      <c r="W265" s="56"/>
      <c r="X265" s="10"/>
      <c r="Y265" s="11"/>
    </row>
    <row r="266" spans="2:25" s="189" customFormat="1">
      <c r="B266" s="251"/>
      <c r="C266" s="252"/>
      <c r="D266" s="252"/>
      <c r="E266" s="252"/>
      <c r="F266" s="252"/>
      <c r="G266" s="252"/>
      <c r="H266" s="16"/>
      <c r="I266" s="16"/>
      <c r="J266" s="16"/>
      <c r="K266" s="253"/>
      <c r="L266" s="15"/>
      <c r="M266" s="56"/>
      <c r="N266" s="15"/>
      <c r="O266" s="56"/>
      <c r="P266" s="15"/>
      <c r="Q266" s="56"/>
      <c r="R266" s="15"/>
      <c r="S266" s="56"/>
      <c r="T266" s="15"/>
      <c r="U266" s="56"/>
      <c r="V266" s="15"/>
      <c r="W266" s="56"/>
      <c r="X266" s="10"/>
      <c r="Y266" s="11"/>
    </row>
    <row r="267" spans="2:25" s="189" customFormat="1">
      <c r="B267" s="251"/>
      <c r="C267" s="252"/>
      <c r="D267" s="252"/>
      <c r="E267" s="252"/>
      <c r="F267" s="252"/>
      <c r="G267" s="252"/>
      <c r="H267" s="16"/>
      <c r="I267" s="16"/>
      <c r="J267" s="16"/>
      <c r="K267" s="253"/>
      <c r="L267" s="15"/>
      <c r="M267" s="56"/>
      <c r="N267" s="15"/>
      <c r="O267" s="56"/>
      <c r="P267" s="15"/>
      <c r="Q267" s="56"/>
      <c r="R267" s="15"/>
      <c r="S267" s="56"/>
      <c r="T267" s="15"/>
      <c r="U267" s="56"/>
      <c r="V267" s="15"/>
      <c r="W267" s="56"/>
      <c r="X267" s="10"/>
      <c r="Y267" s="11"/>
    </row>
    <row r="268" spans="2:25" s="189" customFormat="1">
      <c r="B268" s="251"/>
      <c r="C268" s="252"/>
      <c r="D268" s="252"/>
      <c r="E268" s="252"/>
      <c r="F268" s="252"/>
      <c r="G268" s="252"/>
      <c r="H268" s="16"/>
      <c r="I268" s="16"/>
      <c r="J268" s="16"/>
      <c r="K268" s="253"/>
      <c r="L268" s="15"/>
      <c r="M268" s="56"/>
      <c r="N268" s="15"/>
      <c r="O268" s="56"/>
      <c r="P268" s="15"/>
      <c r="Q268" s="56"/>
      <c r="R268" s="15"/>
      <c r="S268" s="56"/>
      <c r="T268" s="15"/>
      <c r="U268" s="56"/>
      <c r="V268" s="15"/>
      <c r="W268" s="56"/>
      <c r="X268" s="10"/>
      <c r="Y268" s="11"/>
    </row>
    <row r="269" spans="2:25" s="189" customFormat="1">
      <c r="B269" s="251"/>
      <c r="C269" s="252"/>
      <c r="D269" s="252"/>
      <c r="E269" s="252"/>
      <c r="F269" s="252"/>
      <c r="G269" s="252"/>
      <c r="H269" s="16"/>
      <c r="I269" s="16"/>
      <c r="J269" s="16"/>
      <c r="K269" s="253"/>
      <c r="L269" s="15"/>
      <c r="M269" s="56"/>
      <c r="N269" s="15"/>
      <c r="O269" s="56"/>
      <c r="P269" s="15"/>
      <c r="Q269" s="56"/>
      <c r="R269" s="15"/>
      <c r="S269" s="56"/>
      <c r="T269" s="15"/>
      <c r="U269" s="56"/>
      <c r="V269" s="15"/>
      <c r="W269" s="56"/>
      <c r="X269" s="10"/>
      <c r="Y269" s="11"/>
    </row>
    <row r="270" spans="2:25" s="189" customFormat="1">
      <c r="B270" s="251"/>
      <c r="C270" s="252"/>
      <c r="D270" s="252"/>
      <c r="E270" s="252"/>
      <c r="F270" s="252"/>
      <c r="G270" s="252"/>
      <c r="H270" s="16"/>
      <c r="I270" s="16"/>
      <c r="J270" s="16"/>
      <c r="K270" s="253"/>
      <c r="L270" s="15"/>
      <c r="M270" s="56"/>
      <c r="N270" s="15"/>
      <c r="O270" s="56"/>
      <c r="P270" s="15"/>
      <c r="Q270" s="56"/>
      <c r="R270" s="15"/>
      <c r="S270" s="56"/>
      <c r="T270" s="15"/>
      <c r="U270" s="56"/>
      <c r="V270" s="15"/>
      <c r="W270" s="56"/>
      <c r="X270" s="10"/>
      <c r="Y270" s="11"/>
    </row>
    <row r="271" spans="2:25" s="189" customFormat="1">
      <c r="B271" s="251"/>
      <c r="C271" s="252"/>
      <c r="D271" s="252"/>
      <c r="E271" s="252"/>
      <c r="F271" s="252"/>
      <c r="G271" s="252"/>
      <c r="H271" s="16"/>
      <c r="I271" s="16"/>
      <c r="J271" s="321"/>
      <c r="K271" s="19"/>
      <c r="L271" s="38"/>
      <c r="M271" s="54"/>
      <c r="N271" s="38"/>
      <c r="O271" s="54"/>
      <c r="P271" s="38"/>
      <c r="Q271" s="54"/>
      <c r="R271" s="171"/>
      <c r="S271" s="54"/>
      <c r="T271" s="172"/>
      <c r="U271" s="54"/>
      <c r="V271" s="172"/>
      <c r="W271" s="54"/>
      <c r="X271" s="10"/>
      <c r="Y271" s="11"/>
    </row>
    <row r="272" spans="2:25" s="189" customFormat="1">
      <c r="B272" s="251"/>
      <c r="C272" s="252"/>
      <c r="D272" s="252"/>
      <c r="E272" s="252"/>
      <c r="F272" s="252"/>
      <c r="G272" s="252"/>
      <c r="H272" s="16"/>
      <c r="I272" s="16"/>
      <c r="J272" s="321"/>
      <c r="K272" s="19"/>
      <c r="L272" s="38"/>
      <c r="M272" s="54"/>
      <c r="N272" s="38"/>
      <c r="O272" s="54"/>
      <c r="P272" s="38"/>
      <c r="Q272" s="54"/>
      <c r="R272" s="171"/>
      <c r="S272" s="54"/>
      <c r="T272" s="172"/>
      <c r="U272" s="54"/>
      <c r="V272" s="172"/>
      <c r="W272" s="54"/>
      <c r="X272" s="10"/>
      <c r="Y272" s="11"/>
    </row>
    <row r="273" spans="2:25" s="189" customFormat="1">
      <c r="B273" s="251"/>
      <c r="C273" s="252"/>
      <c r="D273" s="252"/>
      <c r="E273" s="252"/>
      <c r="F273" s="252"/>
      <c r="G273" s="252"/>
      <c r="H273" s="16"/>
      <c r="I273" s="16"/>
      <c r="J273" s="321"/>
      <c r="K273" s="19"/>
      <c r="L273" s="38"/>
      <c r="M273" s="54"/>
      <c r="N273" s="38"/>
      <c r="O273" s="54"/>
      <c r="P273" s="38"/>
      <c r="Q273" s="54"/>
      <c r="R273" s="171"/>
      <c r="S273" s="54"/>
      <c r="T273" s="172"/>
      <c r="U273" s="54"/>
      <c r="V273" s="172"/>
      <c r="W273" s="54"/>
      <c r="X273" s="10"/>
      <c r="Y273" s="11"/>
    </row>
    <row r="274" spans="2:25" s="189" customFormat="1">
      <c r="B274" s="251"/>
      <c r="C274" s="252"/>
      <c r="D274" s="252"/>
      <c r="E274" s="252"/>
      <c r="F274" s="252"/>
      <c r="G274" s="252"/>
      <c r="H274" s="16"/>
      <c r="I274" s="16"/>
      <c r="J274" s="321"/>
      <c r="K274" s="19"/>
      <c r="L274" s="38"/>
      <c r="M274" s="54"/>
      <c r="N274" s="38"/>
      <c r="O274" s="54"/>
      <c r="P274" s="38"/>
      <c r="Q274" s="54"/>
      <c r="R274" s="171"/>
      <c r="S274" s="54"/>
      <c r="T274" s="172"/>
      <c r="U274" s="54"/>
      <c r="V274" s="172"/>
      <c r="W274" s="54"/>
      <c r="X274" s="10"/>
      <c r="Y274" s="11"/>
    </row>
    <row r="275" spans="2:25" s="189" customFormat="1">
      <c r="B275" s="251"/>
      <c r="C275" s="252"/>
      <c r="D275" s="252"/>
      <c r="E275" s="252"/>
      <c r="F275" s="252"/>
      <c r="G275" s="252"/>
      <c r="H275" s="16"/>
      <c r="I275" s="16"/>
      <c r="J275" s="321"/>
      <c r="K275" s="19"/>
      <c r="L275" s="38"/>
      <c r="M275" s="54"/>
      <c r="N275" s="38"/>
      <c r="O275" s="54"/>
      <c r="P275" s="38"/>
      <c r="Q275" s="54"/>
      <c r="R275" s="171"/>
      <c r="S275" s="54"/>
      <c r="T275" s="172"/>
      <c r="U275" s="54"/>
      <c r="V275" s="172"/>
      <c r="W275" s="54"/>
      <c r="X275" s="10"/>
      <c r="Y275" s="11"/>
    </row>
    <row r="276" spans="2:25" s="189" customFormat="1">
      <c r="B276" s="251"/>
      <c r="C276" s="252"/>
      <c r="D276" s="252"/>
      <c r="E276" s="252"/>
      <c r="F276" s="252"/>
      <c r="G276" s="252"/>
      <c r="H276" s="16"/>
      <c r="I276" s="16"/>
      <c r="J276" s="321"/>
      <c r="K276" s="19"/>
      <c r="L276" s="38"/>
      <c r="M276" s="54"/>
      <c r="N276" s="38"/>
      <c r="O276" s="54"/>
      <c r="P276" s="38"/>
      <c r="Q276" s="54"/>
      <c r="R276" s="171"/>
      <c r="S276" s="54"/>
      <c r="T276" s="172"/>
      <c r="U276" s="54"/>
      <c r="V276" s="172"/>
      <c r="W276" s="54"/>
      <c r="X276" s="10"/>
      <c r="Y276" s="11"/>
    </row>
    <row r="277" spans="2:25" s="189" customFormat="1">
      <c r="B277" s="251"/>
      <c r="C277" s="252"/>
      <c r="D277" s="252"/>
      <c r="E277" s="252"/>
      <c r="F277" s="252"/>
      <c r="G277" s="252"/>
      <c r="H277" s="16"/>
      <c r="I277" s="16"/>
      <c r="J277" s="321"/>
      <c r="K277" s="19"/>
      <c r="L277" s="38"/>
      <c r="M277" s="54"/>
      <c r="N277" s="38"/>
      <c r="O277" s="54"/>
      <c r="P277" s="38"/>
      <c r="Q277" s="54"/>
      <c r="R277" s="171"/>
      <c r="S277" s="54"/>
      <c r="T277" s="172"/>
      <c r="U277" s="54"/>
      <c r="V277" s="172"/>
      <c r="W277" s="54"/>
      <c r="X277" s="10"/>
      <c r="Y277" s="11"/>
    </row>
    <row r="278" spans="2:25" s="189" customFormat="1">
      <c r="B278" s="251"/>
      <c r="C278" s="252"/>
      <c r="D278" s="252"/>
      <c r="E278" s="252"/>
      <c r="F278" s="252"/>
      <c r="G278" s="252"/>
      <c r="H278" s="16"/>
      <c r="I278" s="16"/>
      <c r="J278" s="321"/>
      <c r="K278" s="19"/>
      <c r="L278" s="38"/>
      <c r="M278" s="54"/>
      <c r="N278" s="38"/>
      <c r="O278" s="54"/>
      <c r="P278" s="38"/>
      <c r="Q278" s="54"/>
      <c r="R278" s="171"/>
      <c r="S278" s="54"/>
      <c r="T278" s="172"/>
      <c r="U278" s="54"/>
      <c r="V278" s="172"/>
      <c r="W278" s="54"/>
      <c r="X278" s="10"/>
      <c r="Y278" s="11"/>
    </row>
    <row r="279" spans="2:25">
      <c r="B279" s="185"/>
      <c r="C279" s="186"/>
      <c r="D279" s="186"/>
      <c r="E279" s="186"/>
      <c r="F279" s="186"/>
      <c r="G279" s="214"/>
      <c r="H279" s="16"/>
      <c r="I279" s="16"/>
      <c r="J279" s="16"/>
      <c r="K279" s="19"/>
      <c r="L279" s="38"/>
      <c r="M279" s="56"/>
      <c r="N279" s="38"/>
      <c r="O279" s="56"/>
      <c r="P279" s="38"/>
      <c r="Q279" s="54"/>
      <c r="R279" s="171"/>
      <c r="S279" s="54"/>
      <c r="T279" s="172"/>
      <c r="U279" s="54"/>
      <c r="V279" s="172"/>
      <c r="W279" s="54"/>
      <c r="X279" s="10"/>
      <c r="Y279" s="11"/>
    </row>
    <row r="280" spans="2:25">
      <c r="B280" s="5"/>
      <c r="C280" s="45"/>
      <c r="D280" s="45"/>
      <c r="E280" s="46"/>
      <c r="F280" s="45"/>
      <c r="G280" s="45"/>
      <c r="H280" s="47"/>
      <c r="I280" s="47"/>
      <c r="J280" s="113"/>
      <c r="K280" s="48"/>
      <c r="L280" s="240">
        <f>SUM(L241:L245)</f>
        <v>0</v>
      </c>
      <c r="M280" s="241">
        <f>SUM(M241:M279)</f>
        <v>485627.39999999997</v>
      </c>
      <c r="N280" s="240">
        <f>SUM(N241:N245)</f>
        <v>0</v>
      </c>
      <c r="O280" s="241">
        <f>SUM(O241:O279)</f>
        <v>496559.99800000002</v>
      </c>
      <c r="P280" s="240">
        <f>SUM(P241:P245)</f>
        <v>0</v>
      </c>
      <c r="Q280" s="241">
        <f>SUM(Q241:Q279)</f>
        <v>229128.99799999999</v>
      </c>
      <c r="R280" s="240">
        <f t="shared" ref="R280:X280" si="13">SUM(R241:R245)</f>
        <v>0</v>
      </c>
      <c r="S280" s="241">
        <f t="shared" si="13"/>
        <v>0</v>
      </c>
      <c r="T280" s="240">
        <f t="shared" si="13"/>
        <v>0</v>
      </c>
      <c r="U280" s="241">
        <f t="shared" si="13"/>
        <v>0</v>
      </c>
      <c r="V280" s="240">
        <f t="shared" si="13"/>
        <v>0</v>
      </c>
      <c r="W280" s="241">
        <f t="shared" si="13"/>
        <v>0</v>
      </c>
      <c r="X280" s="240">
        <f t="shared" si="13"/>
        <v>0</v>
      </c>
      <c r="Y280" s="241">
        <f>SUM(Y241:Y279)</f>
        <v>1211316.3959999999</v>
      </c>
    </row>
    <row r="281" spans="2:25" s="79" customFormat="1">
      <c r="B281" s="69"/>
      <c r="C281" s="69"/>
      <c r="D281" s="69"/>
      <c r="E281" s="69"/>
      <c r="F281" s="69"/>
      <c r="G281" s="69"/>
      <c r="H281" s="69"/>
      <c r="I281" s="69"/>
      <c r="J281" s="134"/>
      <c r="K281" s="69"/>
      <c r="L281" s="184">
        <f t="shared" ref="L281:Y281" si="14">SUM(L280,L240,L237,L231,L199)</f>
        <v>458.26141052631579</v>
      </c>
      <c r="M281" s="135">
        <f t="shared" si="14"/>
        <v>1868719.8907763162</v>
      </c>
      <c r="N281" s="184">
        <f t="shared" si="14"/>
        <v>300.11721085224036</v>
      </c>
      <c r="O281" s="135">
        <f t="shared" si="14"/>
        <v>2158430.4189149868</v>
      </c>
      <c r="P281" s="184">
        <f t="shared" si="14"/>
        <v>170.38851206194909</v>
      </c>
      <c r="Q281" s="135">
        <f t="shared" si="14"/>
        <v>948534.24101292994</v>
      </c>
      <c r="R281" s="184">
        <f t="shared" si="14"/>
        <v>0</v>
      </c>
      <c r="S281" s="135">
        <f t="shared" si="14"/>
        <v>0</v>
      </c>
      <c r="T281" s="184">
        <f t="shared" si="14"/>
        <v>0</v>
      </c>
      <c r="U281" s="135">
        <f t="shared" si="14"/>
        <v>0</v>
      </c>
      <c r="V281" s="184">
        <f t="shared" si="14"/>
        <v>0</v>
      </c>
      <c r="W281" s="135">
        <f t="shared" si="14"/>
        <v>0</v>
      </c>
      <c r="X281" s="184">
        <f t="shared" si="14"/>
        <v>1166.9233834405052</v>
      </c>
      <c r="Y281" s="135">
        <f t="shared" si="14"/>
        <v>4975684.5507042333</v>
      </c>
    </row>
    <row r="285" spans="2:25">
      <c r="J285" s="2"/>
      <c r="M285" s="2"/>
      <c r="O285" s="2"/>
      <c r="Q285" s="2"/>
      <c r="S285" s="2"/>
      <c r="V285" s="80"/>
      <c r="Y285" s="80"/>
    </row>
    <row r="286" spans="2:25">
      <c r="E286" s="2" t="s">
        <v>319</v>
      </c>
      <c r="U286" s="189"/>
      <c r="V286" s="80"/>
      <c r="Y286" s="80"/>
    </row>
    <row r="287" spans="2:25">
      <c r="U287" s="189"/>
      <c r="V287" s="80"/>
      <c r="W287" s="86"/>
    </row>
    <row r="288" spans="2:25">
      <c r="D288" s="259"/>
      <c r="J288" s="2"/>
      <c r="M288" s="2"/>
      <c r="O288" s="2"/>
      <c r="Q288" s="2"/>
      <c r="S288" s="2"/>
      <c r="U288" s="189"/>
      <c r="V288" s="80"/>
      <c r="Y288" s="80"/>
    </row>
    <row r="289" spans="21:22">
      <c r="U289" s="189"/>
      <c r="V289" s="80"/>
    </row>
    <row r="290" spans="21:22">
      <c r="U290" s="189"/>
      <c r="V290" s="80"/>
    </row>
    <row r="291" spans="21:22">
      <c r="U291" s="189"/>
      <c r="V291" s="80"/>
    </row>
    <row r="292" spans="21:22">
      <c r="U292" s="189"/>
      <c r="V292" s="80"/>
    </row>
    <row r="293" spans="21:22">
      <c r="U293" s="189"/>
      <c r="V293" s="80"/>
    </row>
    <row r="294" spans="21:22">
      <c r="U294" s="189"/>
    </row>
    <row r="295" spans="21:22">
      <c r="U295" s="189"/>
    </row>
    <row r="296" spans="21:22">
      <c r="U296" s="189"/>
    </row>
    <row r="297" spans="21:22">
      <c r="U297" s="189"/>
    </row>
    <row r="298" spans="21:22">
      <c r="U298" s="189"/>
    </row>
  </sheetData>
  <mergeCells count="7">
    <mergeCell ref="R11:S11"/>
    <mergeCell ref="T11:U11"/>
    <mergeCell ref="V11:W11"/>
    <mergeCell ref="X11:Y11"/>
    <mergeCell ref="L11:M11"/>
    <mergeCell ref="N11:O11"/>
    <mergeCell ref="P11:Q11"/>
  </mergeCells>
  <dataValidations xWindow="530" yWindow="890" count="5"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I238:I239 I232:I236" xr:uid="{00000000-0002-0000-0100-000000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H238:H239 H232:H236" xr:uid="{00000000-0002-0000-0100-000001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E232:E235" xr:uid="{00000000-0002-0000-0100-000002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G225 G232:G236 G202" xr:uid="{00000000-0002-0000-0100-000003000000}">
      <formula1>10</formula1>
    </dataValidation>
    <dataValidation type="list" allowBlank="1" showInputMessage="1" showErrorMessage="1" sqref="J13:J240" xr:uid="{00000000-0002-0000-0100-000004000000}">
      <formula1>"T&amp;M,Fix"</formula1>
    </dataValidation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ignoredErrors>
    <ignoredError sqref="H236:I238 H239:I239" listDataValidation="1"/>
    <ignoredError sqref="K200:K224 K225:K226" calculatedColumn="1"/>
  </ignoredErrors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3"/>
    <pageSetUpPr fitToPage="1"/>
  </sheetPr>
  <dimension ref="A2:T81"/>
  <sheetViews>
    <sheetView zoomScale="90" zoomScaleNormal="90" workbookViewId="0">
      <pane ySplit="11" topLeftCell="A12" activePane="bottomLeft" state="frozen"/>
      <selection activeCell="AI17" sqref="AI17"/>
      <selection pane="bottomLeft" activeCell="Q74" sqref="Q74"/>
    </sheetView>
  </sheetViews>
  <sheetFormatPr baseColWidth="10" defaultColWidth="11.5" defaultRowHeight="13" outlineLevelCol="1"/>
  <cols>
    <col min="1" max="1" width="3.83203125" style="2" customWidth="1"/>
    <col min="2" max="2" width="4.33203125" style="2" customWidth="1"/>
    <col min="3" max="3" width="14.83203125" style="2" bestFit="1" customWidth="1"/>
    <col min="4" max="4" width="12" style="2" customWidth="1"/>
    <col min="5" max="5" width="16.1640625" style="2" customWidth="1"/>
    <col min="6" max="6" width="15.83203125" style="137" customWidth="1"/>
    <col min="7" max="7" width="17.83203125" style="2" customWidth="1"/>
    <col min="8" max="8" width="11" style="118" customWidth="1"/>
    <col min="9" max="9" width="10.83203125" style="2" bestFit="1" customWidth="1"/>
    <col min="10" max="10" width="6.83203125" style="2" customWidth="1"/>
    <col min="11" max="11" width="11" style="2" hidden="1" customWidth="1"/>
    <col min="12" max="12" width="16.5" style="2" hidden="1" customWidth="1"/>
    <col min="13" max="13" width="14" style="2" customWidth="1" outlineLevel="1"/>
    <col min="14" max="18" width="12.83203125" style="2" customWidth="1" outlineLevel="1"/>
    <col min="19" max="19" width="12.6640625" style="2" customWidth="1" outlineLevel="1"/>
    <col min="20" max="20" width="13.83203125" style="118" customWidth="1" outlineLevel="1"/>
    <col min="21" max="16384" width="11.5" style="2"/>
  </cols>
  <sheetData>
    <row r="2" spans="1:20" ht="40">
      <c r="B2" s="3" t="s">
        <v>615</v>
      </c>
    </row>
    <row r="3" spans="1:20" hidden="1">
      <c r="A3" s="14"/>
      <c r="B3" s="14"/>
      <c r="C3" s="14"/>
      <c r="D3" s="14"/>
      <c r="E3" s="14"/>
      <c r="J3" s="131"/>
    </row>
    <row r="4" spans="1:20" hidden="1">
      <c r="A4" s="14"/>
      <c r="B4" s="14"/>
      <c r="C4" s="14"/>
      <c r="D4" s="14"/>
      <c r="E4" s="14"/>
      <c r="J4" s="132"/>
      <c r="L4" s="86"/>
    </row>
    <row r="5" spans="1:20" ht="14" hidden="1" thickBot="1">
      <c r="A5" s="14"/>
      <c r="B5" s="87" t="s">
        <v>243</v>
      </c>
      <c r="C5" s="88" t="s">
        <v>50</v>
      </c>
      <c r="D5" s="88" t="s">
        <v>45</v>
      </c>
      <c r="E5" s="89" t="s">
        <v>48</v>
      </c>
      <c r="F5" s="138" t="s">
        <v>244</v>
      </c>
      <c r="G5" s="94" t="s">
        <v>30</v>
      </c>
      <c r="H5" s="94" t="s">
        <v>30</v>
      </c>
      <c r="J5" s="132"/>
      <c r="S5" s="80"/>
    </row>
    <row r="6" spans="1:20" hidden="1">
      <c r="A6" s="14"/>
      <c r="B6" s="90" t="s">
        <v>248</v>
      </c>
      <c r="C6" s="92">
        <f>SUMPRODUCT((Tabelle29[Provider]="Metafinanz")*(Tabelle1012164[[#This Row],[Cost Type]]="Contract volume"),Tabelle29[Plan Total 21 HJ])</f>
        <v>2120365</v>
      </c>
      <c r="D6" s="92">
        <f t="array" ref="D6">SUMPRODUCT((Tabelle29[Provider]="AZ Technology")*(Tabelle1012164[[#This Row],[Cost Type]]="Contract volume"),Tabelle29[Plan Total 21 HJ])</f>
        <v>14263125</v>
      </c>
      <c r="E6" s="92">
        <f>SUMPRODUCT((Tabelle29[Provider]="DCSO")*(Tabelle1012164[[#This Row],[Cost Type]]="Contract Volume"),Tabelle29[Plan Total 21 HJ])</f>
        <v>0</v>
      </c>
      <c r="F6" s="136">
        <f>SUMPRODUCT((Tabelle29[Provider]&lt;&gt;"DCSO")*(Tabelle29[Provider]&lt;&gt;"Metafinanz")*(Tabelle29[Provider]&lt;&gt;"AZ Technology")*(Tabelle1012164[[#This Row],[Cost Type]]="Contract volume"),Tabelle29[Plan Total 21 HJ])</f>
        <v>1831715.4899999998</v>
      </c>
      <c r="G6" s="96">
        <f>SUM(Tabelle1012164[[#This Row],[Metafinanz]:[Third Party]])</f>
        <v>18215205.489999998</v>
      </c>
      <c r="H6" s="96">
        <f>SUM(Tabelle1012164[[#This Row],[Metafinanz]:[Third Party]])</f>
        <v>18215205.489999998</v>
      </c>
      <c r="J6" s="132"/>
      <c r="N6" s="80"/>
      <c r="O6" s="80"/>
      <c r="P6" s="80"/>
      <c r="Q6" s="80"/>
      <c r="R6" s="80"/>
      <c r="S6" s="80"/>
    </row>
    <row r="7" spans="1:20" hidden="1">
      <c r="A7" s="14"/>
      <c r="B7" s="91" t="s">
        <v>33</v>
      </c>
      <c r="C7" s="95">
        <f>SUMPRODUCT((Tabelle29[Provider]="Metafinanz")*(Tabelle1012164[[#This Row],[Cost Type]]="Spent"),Tabelle29[Spent Total])</f>
        <v>490036.8125</v>
      </c>
      <c r="D7" s="95">
        <f>SUMPRODUCT((Tabelle29[Provider]="AZ Technology")*(Tabelle1012164[[#This Row],[Cost Type]]="Spent"),Tabelle29[Spent Total])</f>
        <v>3571831.3422042327</v>
      </c>
      <c r="E7" s="95">
        <f>SUMPRODUCT((Tabelle29[Provider]="DCSO")*(Tabelle1012164[[#This Row],[Cost Type]]="Spent"),Tabelle29[Spent Total])</f>
        <v>0</v>
      </c>
      <c r="F7" s="139">
        <f>SUMPRODUCT((Tabelle29[Provider]&lt;&gt;"DCSO")*(Tabelle29[Provider]&lt;&gt;"Metafinanz")*(Tabelle29[Provider]&lt;&gt;"AZ Technology")*(Tabelle1012164[[#This Row],[Cost Type]]="Spent"),Tabelle29[Spent Total])</f>
        <v>913816.39599999995</v>
      </c>
      <c r="G7" s="97">
        <f>SUM(Tabelle1012164[[#This Row],[Metafinanz]:[Third Party]])</f>
        <v>4975684.5507042324</v>
      </c>
      <c r="H7" s="97">
        <f>SUM(Tabelle1012164[[#This Row],[Metafinanz]:[Third Party]])</f>
        <v>4975684.5507042324</v>
      </c>
      <c r="K7" s="86"/>
    </row>
    <row r="8" spans="1:20" hidden="1">
      <c r="A8" s="14"/>
      <c r="B8" s="115" t="s">
        <v>249</v>
      </c>
      <c r="C8" s="116">
        <f t="shared" ref="C8:H8" si="0">C6-C7</f>
        <v>1630328.1875</v>
      </c>
      <c r="D8" s="116">
        <f t="shared" si="0"/>
        <v>10691293.657795768</v>
      </c>
      <c r="E8" s="116">
        <f t="shared" si="0"/>
        <v>0</v>
      </c>
      <c r="F8" s="140">
        <f t="shared" si="0"/>
        <v>917899.09399999981</v>
      </c>
      <c r="G8" s="116">
        <f t="shared" si="0"/>
        <v>13239520.939295765</v>
      </c>
      <c r="H8" s="116">
        <f t="shared" si="0"/>
        <v>13239520.939295765</v>
      </c>
      <c r="M8" s="73"/>
      <c r="N8" s="73"/>
      <c r="O8" s="73"/>
      <c r="P8" s="73"/>
      <c r="Q8" s="73"/>
      <c r="R8" s="73"/>
      <c r="S8" s="73"/>
      <c r="T8" s="122"/>
    </row>
    <row r="9" spans="1:20" hidden="1">
      <c r="A9" s="14"/>
      <c r="B9" s="14"/>
      <c r="C9" s="14"/>
      <c r="D9" s="14"/>
      <c r="E9" s="14"/>
      <c r="M9" s="73"/>
      <c r="N9" s="73"/>
      <c r="O9" s="73"/>
      <c r="P9" s="73"/>
      <c r="Q9" s="73"/>
      <c r="R9" s="73"/>
      <c r="S9" s="73"/>
      <c r="T9" s="122"/>
    </row>
    <row r="10" spans="1:20">
      <c r="A10" s="14"/>
      <c r="B10" s="14"/>
      <c r="C10" s="14"/>
      <c r="D10" s="14"/>
      <c r="E10" s="14"/>
      <c r="M10" s="73"/>
      <c r="N10" s="73" t="s">
        <v>588</v>
      </c>
      <c r="O10" s="73" t="s">
        <v>589</v>
      </c>
      <c r="P10" s="194" t="s">
        <v>590</v>
      </c>
      <c r="Q10" s="194" t="s">
        <v>591</v>
      </c>
      <c r="R10" s="194" t="s">
        <v>592</v>
      </c>
      <c r="S10" s="194" t="s">
        <v>593</v>
      </c>
      <c r="T10" s="157" t="s">
        <v>30</v>
      </c>
    </row>
    <row r="11" spans="1:20">
      <c r="B11" s="4" t="s">
        <v>0</v>
      </c>
      <c r="C11" s="4" t="s">
        <v>36</v>
      </c>
      <c r="D11" s="4" t="s">
        <v>37</v>
      </c>
      <c r="E11" s="4" t="s">
        <v>38</v>
      </c>
      <c r="F11" s="4" t="s">
        <v>39</v>
      </c>
      <c r="G11" s="4" t="s">
        <v>275</v>
      </c>
      <c r="H11" s="4" t="s">
        <v>40</v>
      </c>
      <c r="I11" s="4" t="s">
        <v>41</v>
      </c>
      <c r="J11" s="4" t="s">
        <v>42</v>
      </c>
      <c r="K11" s="4" t="s">
        <v>257</v>
      </c>
      <c r="L11" s="75" t="s">
        <v>47</v>
      </c>
      <c r="M11" s="5" t="s">
        <v>298</v>
      </c>
      <c r="N11" s="5" t="s">
        <v>313</v>
      </c>
      <c r="O11" s="5" t="s">
        <v>314</v>
      </c>
      <c r="P11" s="5" t="s">
        <v>315</v>
      </c>
      <c r="Q11" s="5" t="s">
        <v>316</v>
      </c>
      <c r="R11" s="5" t="s">
        <v>317</v>
      </c>
      <c r="S11" s="5" t="s">
        <v>318</v>
      </c>
      <c r="T11" s="5" t="s">
        <v>204</v>
      </c>
    </row>
    <row r="12" spans="1:20" ht="12.75" customHeight="1">
      <c r="B12" s="6">
        <v>1</v>
      </c>
      <c r="C12" t="s">
        <v>383</v>
      </c>
      <c r="D12" t="s">
        <v>44</v>
      </c>
      <c r="E12" t="s">
        <v>45</v>
      </c>
      <c r="F12" s="281" t="s">
        <v>529</v>
      </c>
      <c r="G12" s="117"/>
      <c r="H12" s="8">
        <v>44378</v>
      </c>
      <c r="I12" s="8">
        <v>44561</v>
      </c>
      <c r="J12" t="s">
        <v>46</v>
      </c>
      <c r="K12" s="12"/>
      <c r="L12" s="13"/>
      <c r="M12" s="74">
        <v>670000</v>
      </c>
      <c r="N12" s="151">
        <f>SUMIF('2. Detailed view'!$G$13:$G$199,Tabelle29[[#This Row],[Contract]],'2. Detailed view'!$M$13:$M$199)</f>
        <v>111666.66666666667</v>
      </c>
      <c r="O12" s="151">
        <f>SUMIF('2. Detailed view'!$G$13:$G$199,Tabelle29[[#This Row],[Contract]],'2. Detailed view'!$O$13:$O$199)</f>
        <v>111666.66666666667</v>
      </c>
      <c r="P12" s="57">
        <f>SUMIF('2. Detailed view'!$G$13:$G$199,Tabelle29[[#This Row],[Contract]],'2. Detailed view'!$Q$13:$Q$199)</f>
        <v>3159.8592410000001</v>
      </c>
      <c r="Q12" s="57">
        <f>SUMIF('2. Detailed view'!$G$13:$G$199,Tabelle29[[#This Row],[Contract]],'2. Detailed view'!$S$13:$S$199)</f>
        <v>0</v>
      </c>
      <c r="R12" s="57">
        <f>SUMIF('2. Detailed view'!$G$13:$G$199,Tabelle29[[#This Row],[Contract]],'2. Detailed view'!$U$13:$U$199)</f>
        <v>0</v>
      </c>
      <c r="S12" s="57">
        <f>SUMIF('2. Detailed view'!$G$13:$G$199,Tabelle29[[#This Row],[Contract]],'2. Detailed view'!$W$13:$W$199)</f>
        <v>0</v>
      </c>
      <c r="T12" s="74">
        <f>SUM(Tabelle29[[#This Row],[Spent1]:[Spent6]])</f>
        <v>226493.19257433334</v>
      </c>
    </row>
    <row r="13" spans="1:20" s="189" customFormat="1" ht="12.75" customHeight="1">
      <c r="B13" s="185">
        <v>2</v>
      </c>
      <c r="C13" s="188" t="s">
        <v>384</v>
      </c>
      <c r="D13" s="250" t="s">
        <v>44</v>
      </c>
      <c r="E13" s="250" t="s">
        <v>45</v>
      </c>
      <c r="F13" s="281" t="s">
        <v>530</v>
      </c>
      <c r="G13" s="188"/>
      <c r="H13" s="187">
        <v>44378</v>
      </c>
      <c r="I13" s="187">
        <v>44561</v>
      </c>
      <c r="J13" s="250" t="s">
        <v>46</v>
      </c>
      <c r="K13" s="12"/>
      <c r="L13" s="13"/>
      <c r="M13" s="74">
        <v>448000</v>
      </c>
      <c r="N13" s="151">
        <f>SUMIF('2. Detailed view'!$G$13:$G$199,Tabelle29[[#This Row],[Contract]],'2. Detailed view'!$M$13:$M$199)</f>
        <v>74666.666666666672</v>
      </c>
      <c r="O13" s="151">
        <f>SUMIF('2. Detailed view'!$G$13:$G$199,Tabelle29[[#This Row],[Contract]],'2. Detailed view'!$O$13:$O$199)</f>
        <v>74666.666666666672</v>
      </c>
      <c r="P13" s="57">
        <f>SUMIF('2. Detailed view'!$G$13:$G$199,Tabelle29[[#This Row],[Contract]],'2. Detailed view'!$Q$13:$Q$199)</f>
        <v>37333.333333333336</v>
      </c>
      <c r="Q13" s="57">
        <f>SUMIF('2. Detailed view'!$G$13:$G$199,Tabelle29[[#This Row],[Contract]],'2. Detailed view'!$S$13:$S$199)</f>
        <v>0</v>
      </c>
      <c r="R13" s="57">
        <f>SUMIF('2. Detailed view'!$G$13:$G$199,Tabelle29[[#This Row],[Contract]],'2. Detailed view'!$U$13:$U$199)</f>
        <v>0</v>
      </c>
      <c r="S13" s="57">
        <f>SUMIF('2. Detailed view'!$G$13:$G$199,Tabelle29[[#This Row],[Contract]],'2. Detailed view'!$W$13:$W$199)</f>
        <v>0</v>
      </c>
      <c r="T13" s="74">
        <f>SUM(Tabelle29[[#This Row],[Spent1]:[Spent6]])</f>
        <v>186666.66666666669</v>
      </c>
    </row>
    <row r="14" spans="1:20" s="189" customFormat="1" ht="12.75" customHeight="1">
      <c r="B14" s="251">
        <v>3</v>
      </c>
      <c r="C14" s="188" t="s">
        <v>385</v>
      </c>
      <c r="D14" s="250" t="s">
        <v>44</v>
      </c>
      <c r="E14" s="250" t="s">
        <v>45</v>
      </c>
      <c r="F14" s="250" t="s">
        <v>531</v>
      </c>
      <c r="G14" s="188"/>
      <c r="H14" s="187">
        <v>44378</v>
      </c>
      <c r="I14" s="187">
        <v>44561</v>
      </c>
      <c r="J14" s="250" t="s">
        <v>46</v>
      </c>
      <c r="K14" s="12"/>
      <c r="L14" s="13"/>
      <c r="M14" s="74">
        <v>670000</v>
      </c>
      <c r="N14" s="151">
        <f>SUMIF('2. Detailed view'!$G$13:$G$199,Tabelle29[[#This Row],[Contract]],'2. Detailed view'!$M$13:$M$199)</f>
        <v>111666.66666666667</v>
      </c>
      <c r="O14" s="151">
        <f>SUMIF('2. Detailed view'!$G$13:$G$199,Tabelle29[[#This Row],[Contract]],'2. Detailed view'!$O$13:$O$199)</f>
        <v>111666.66666666667</v>
      </c>
      <c r="P14" s="151">
        <f>SUMIF('2. Detailed view'!$G$13:$G$199,Tabelle29[[#This Row],[Contract]],'2. Detailed view'!$Q$13:$Q$199)</f>
        <v>55833.333333333336</v>
      </c>
      <c r="Q14" s="57">
        <f>SUMIF('2. Detailed view'!$G$13:$G$199,Tabelle29[[#This Row],[Contract]],'2. Detailed view'!$S$13:$S$199)</f>
        <v>0</v>
      </c>
      <c r="R14" s="57">
        <f>SUMIF('2. Detailed view'!$G$13:$G$199,Tabelle29[[#This Row],[Contract]],'2. Detailed view'!$U$13:$U$199)</f>
        <v>0</v>
      </c>
      <c r="S14" s="57">
        <f>SUMIF('2. Detailed view'!$G$13:$G$199,Tabelle29[[#This Row],[Contract]],'2. Detailed view'!$W$13:$W$199)</f>
        <v>0</v>
      </c>
      <c r="T14" s="74">
        <f>SUM(Tabelle29[[#This Row],[Spent1]:[Spent6]])</f>
        <v>279166.66666666669</v>
      </c>
    </row>
    <row r="15" spans="1:20" s="189" customFormat="1" ht="12.75" customHeight="1">
      <c r="B15" s="251">
        <v>4</v>
      </c>
      <c r="C15" s="188" t="s">
        <v>398</v>
      </c>
      <c r="D15" s="250" t="s">
        <v>44</v>
      </c>
      <c r="E15" s="250" t="s">
        <v>45</v>
      </c>
      <c r="F15" s="308" t="s">
        <v>622</v>
      </c>
      <c r="G15" s="188"/>
      <c r="H15" s="187">
        <v>44378</v>
      </c>
      <c r="I15" s="187">
        <v>44561</v>
      </c>
      <c r="J15" s="250" t="s">
        <v>46</v>
      </c>
      <c r="K15" s="12"/>
      <c r="L15" s="13"/>
      <c r="M15" s="74">
        <v>200000</v>
      </c>
      <c r="N15" s="183">
        <f>SUMIF('2. Detailed view'!$G$13:$G$199,Tabelle29[[#This Row],[Contract]],'2. Detailed view'!$M$13:$M$199)</f>
        <v>0</v>
      </c>
      <c r="O15" s="183">
        <f>SUMIF('2. Detailed view'!$G$13:$G$199,Tabelle29[[#This Row],[Contract]],'2. Detailed view'!$O$13:$O$199)</f>
        <v>11131.635624999999</v>
      </c>
      <c r="P15" s="183">
        <f>SUMIF('2. Detailed view'!$G$13:$G$199,Tabelle29[[#This Row],[Contract]],'2. Detailed view'!$Q$13:$Q$199)</f>
        <v>0</v>
      </c>
      <c r="Q15" s="57">
        <f>SUMIF('2. Detailed view'!$G$13:$G$199,Tabelle29[[#This Row],[Contract]],'2. Detailed view'!$S$13:$S$199)</f>
        <v>0</v>
      </c>
      <c r="R15" s="57">
        <f>SUMIF('2. Detailed view'!$G$13:$G$199,Tabelle29[[#This Row],[Contract]],'2. Detailed view'!$U$13:$U$199)</f>
        <v>0</v>
      </c>
      <c r="S15" s="57">
        <f>SUMIF('2. Detailed view'!$G$13:$G$199,Tabelle29[[#This Row],[Contract]],'2. Detailed view'!$W$13:$W$199)</f>
        <v>0</v>
      </c>
      <c r="T15" s="74">
        <f>SUM(Tabelle29[[#This Row],[Spent1]:[Spent6]])</f>
        <v>11131.635624999999</v>
      </c>
    </row>
    <row r="16" spans="1:20" s="189" customFormat="1" ht="12.75" customHeight="1">
      <c r="B16" s="251">
        <v>5</v>
      </c>
      <c r="C16" s="250" t="s">
        <v>392</v>
      </c>
      <c r="D16" s="250" t="s">
        <v>44</v>
      </c>
      <c r="E16" s="250" t="s">
        <v>45</v>
      </c>
      <c r="F16" s="312" t="s">
        <v>623</v>
      </c>
      <c r="G16" s="38"/>
      <c r="H16" s="187">
        <v>44378</v>
      </c>
      <c r="I16" s="187">
        <v>44561</v>
      </c>
      <c r="J16" s="250" t="s">
        <v>46</v>
      </c>
      <c r="K16" s="12"/>
      <c r="L16" s="13"/>
      <c r="M16" s="74">
        <v>420000</v>
      </c>
      <c r="N16" s="57">
        <f>SUMIF('2. Detailed view'!$G$13:$G$199,Tabelle29[[#This Row],[Contract]],'2. Detailed view'!$M$13:$M$199)</f>
        <v>16620</v>
      </c>
      <c r="O16" s="57">
        <f>SUMIF('2. Detailed view'!$G$13:$G$199,Tabelle29[[#This Row],[Contract]],'2. Detailed view'!$O$13:$O$199)</f>
        <v>16777.5</v>
      </c>
      <c r="P16" s="57">
        <f>SUMIF('2. Detailed view'!$G$13:$G$199,Tabelle29[[#This Row],[Contract]],'2. Detailed view'!$Q$13:$Q$199)</f>
        <v>1718.75</v>
      </c>
      <c r="Q16" s="57">
        <f>SUMIF('2. Detailed view'!$G$13:$G$199,Tabelle29[[#This Row],[Contract]],'2. Detailed view'!$S$13:$S$199)</f>
        <v>0</v>
      </c>
      <c r="R16" s="57">
        <f>SUMIF('2. Detailed view'!$G$13:$G$199,Tabelle29[[#This Row],[Contract]],'2. Detailed view'!$U$13:$U$199)</f>
        <v>0</v>
      </c>
      <c r="S16" s="57">
        <f>SUMIF('2. Detailed view'!$G$13:$G$199,Tabelle29[[#This Row],[Contract]],'2. Detailed view'!$W$13:$W$199)</f>
        <v>0</v>
      </c>
      <c r="T16" s="74">
        <f>SUM(Tabelle29[[#This Row],[Spent1]:[Spent6]])</f>
        <v>35116.25</v>
      </c>
    </row>
    <row r="17" spans="2:20" s="189" customFormat="1" ht="12.75" customHeight="1">
      <c r="B17" s="251">
        <v>6</v>
      </c>
      <c r="C17" s="188" t="s">
        <v>393</v>
      </c>
      <c r="D17" s="250" t="s">
        <v>44</v>
      </c>
      <c r="E17" s="250" t="s">
        <v>45</v>
      </c>
      <c r="F17" s="311" t="s">
        <v>533</v>
      </c>
      <c r="G17" s="188"/>
      <c r="H17" s="187">
        <v>44378</v>
      </c>
      <c r="I17" s="187">
        <v>44561</v>
      </c>
      <c r="J17" s="250" t="s">
        <v>46</v>
      </c>
      <c r="K17" s="12"/>
      <c r="L17" s="13"/>
      <c r="M17" s="74">
        <v>420000</v>
      </c>
      <c r="N17" s="57">
        <f>SUMIF('2. Detailed view'!$G$13:$G$199,Tabelle29[[#This Row],[Contract]],'2. Detailed view'!$M$13:$M$199)</f>
        <v>1570</v>
      </c>
      <c r="O17" s="57">
        <f>SUMIF('2. Detailed view'!$G$13:$G$199,Tabelle29[[#This Row],[Contract]],'2. Detailed view'!$O$13:$O$199)</f>
        <v>6280</v>
      </c>
      <c r="P17" s="57">
        <f>SUMIF('2. Detailed view'!$G$13:$G$199,Tabelle29[[#This Row],[Contract]],'2. Detailed view'!$Q$13:$Q$199)</f>
        <v>0</v>
      </c>
      <c r="Q17" s="57">
        <f>SUMIF('2. Detailed view'!$G$13:$G$199,Tabelle29[[#This Row],[Contract]],'2. Detailed view'!$S$13:$S$199)</f>
        <v>0</v>
      </c>
      <c r="R17" s="57">
        <f>SUMIF('2. Detailed view'!$G$13:$G$199,Tabelle29[[#This Row],[Contract]],'2. Detailed view'!$U$13:$U$199)</f>
        <v>0</v>
      </c>
      <c r="S17" s="57">
        <f>SUMIF('2. Detailed view'!$G$13:$G$199,Tabelle29[[#This Row],[Contract]],'2. Detailed view'!$W$13:$W$199)</f>
        <v>0</v>
      </c>
      <c r="T17" s="74">
        <f>SUM(Tabelle29[[#This Row],[Spent1]:[Spent6]])</f>
        <v>7850</v>
      </c>
    </row>
    <row r="18" spans="2:20" s="189" customFormat="1" ht="12.75" customHeight="1">
      <c r="B18" s="251">
        <v>7</v>
      </c>
      <c r="C18" s="188" t="s">
        <v>394</v>
      </c>
      <c r="D18" s="250" t="s">
        <v>44</v>
      </c>
      <c r="E18" s="250" t="s">
        <v>45</v>
      </c>
      <c r="F18" s="311" t="s">
        <v>534</v>
      </c>
      <c r="G18" s="188"/>
      <c r="H18" s="187">
        <v>44378</v>
      </c>
      <c r="I18" s="187">
        <v>44561</v>
      </c>
      <c r="J18" s="250" t="s">
        <v>46</v>
      </c>
      <c r="K18" s="12"/>
      <c r="L18" s="13"/>
      <c r="M18" s="74">
        <v>670000</v>
      </c>
      <c r="N18" s="57">
        <f>SUMIF('2. Detailed view'!$G$13:$G$199,Tabelle29[[#This Row],[Contract]],'2. Detailed view'!$M$13:$M$199)</f>
        <v>58134.786875000005</v>
      </c>
      <c r="O18" s="57">
        <f>SUMIF('2. Detailed view'!$G$13:$G$199,Tabelle29[[#This Row],[Contract]],'2. Detailed view'!$O$13:$O$199)</f>
        <v>56341.773053999998</v>
      </c>
      <c r="P18" s="57">
        <f>SUMIF('2. Detailed view'!$G$13:$G$199,Tabelle29[[#This Row],[Contract]],'2. Detailed view'!$Q$13:$Q$199)</f>
        <v>0</v>
      </c>
      <c r="Q18" s="57">
        <f>SUMIF('2. Detailed view'!$G$13:$G$199,Tabelle29[[#This Row],[Contract]],'2. Detailed view'!$S$13:$S$199)</f>
        <v>0</v>
      </c>
      <c r="R18" s="57">
        <f>SUMIF('2. Detailed view'!$G$13:$G$199,Tabelle29[[#This Row],[Contract]],'2. Detailed view'!$U$13:$U$199)</f>
        <v>0</v>
      </c>
      <c r="S18" s="57">
        <f>SUMIF('2. Detailed view'!$G$13:$G$199,Tabelle29[[#This Row],[Contract]],'2. Detailed view'!$W$13:$W$199)</f>
        <v>0</v>
      </c>
      <c r="T18" s="74">
        <f>SUM(Tabelle29[[#This Row],[Spent1]:[Spent6]])</f>
        <v>114476.55992900001</v>
      </c>
    </row>
    <row r="19" spans="2:20" s="189" customFormat="1" ht="12.75" customHeight="1">
      <c r="B19" s="251">
        <v>8</v>
      </c>
      <c r="C19" s="250" t="s">
        <v>394</v>
      </c>
      <c r="D19" s="250" t="s">
        <v>44</v>
      </c>
      <c r="E19" s="250" t="s">
        <v>45</v>
      </c>
      <c r="F19" s="312" t="s">
        <v>535</v>
      </c>
      <c r="G19" s="38"/>
      <c r="H19" s="187">
        <v>44378</v>
      </c>
      <c r="I19" s="187">
        <v>44561</v>
      </c>
      <c r="J19" s="250" t="s">
        <v>46</v>
      </c>
      <c r="K19" s="254"/>
      <c r="L19" s="13"/>
      <c r="M19" s="74">
        <v>580000</v>
      </c>
      <c r="N19" s="151">
        <f>SUMIF('2. Detailed view'!$G$13:$G$199,Tabelle29[[#This Row],[Contract]],'2. Detailed view'!$M$13:$M$199)</f>
        <v>96666.666666666672</v>
      </c>
      <c r="O19" s="151">
        <f>SUMIF('2. Detailed view'!$G$13:$G$199,Tabelle29[[#This Row],[Contract]],'2. Detailed view'!$O$13:$O$199)</f>
        <v>96666.666666666672</v>
      </c>
      <c r="P19" s="151">
        <f>SUMIF('2. Detailed view'!$G$13:$G$199,Tabelle29[[#This Row],[Contract]],'2. Detailed view'!$Q$13:$Q$199)</f>
        <v>48333.333333333336</v>
      </c>
      <c r="Q19" s="57">
        <f>SUMIF('2. Detailed view'!$G$13:$G$198,Tabelle29[[#This Row],[Contract]],'2. Detailed view'!$S$13:$S$198)</f>
        <v>0</v>
      </c>
      <c r="R19" s="57">
        <f>SUMIF('2. Detailed view'!$G$13:$G$199,Tabelle29[[#This Row],[Contract]],'2. Detailed view'!$U$13:$U$199)</f>
        <v>0</v>
      </c>
      <c r="S19" s="57">
        <f>SUMIF('2. Detailed view'!$G$13:$G$199,Tabelle29[[#This Row],[Contract]],'2. Detailed view'!$W$13:$W$199)</f>
        <v>0</v>
      </c>
      <c r="T19" s="74">
        <f>SUM(Tabelle29[[#This Row],[Spent1]:[Spent6]])</f>
        <v>241666.66666666669</v>
      </c>
    </row>
    <row r="20" spans="2:20" s="189" customFormat="1" ht="12.75" customHeight="1">
      <c r="B20" s="251">
        <v>9</v>
      </c>
      <c r="C20" s="188" t="s">
        <v>405</v>
      </c>
      <c r="D20" s="250" t="s">
        <v>44</v>
      </c>
      <c r="E20" s="250" t="s">
        <v>45</v>
      </c>
      <c r="F20" s="312" t="s">
        <v>536</v>
      </c>
      <c r="G20" s="38"/>
      <c r="H20" s="187">
        <v>44378</v>
      </c>
      <c r="I20" s="187">
        <v>44561</v>
      </c>
      <c r="J20" s="250" t="s">
        <v>46</v>
      </c>
      <c r="K20" s="12"/>
      <c r="L20" s="13"/>
      <c r="M20" s="74">
        <v>995000</v>
      </c>
      <c r="N20" s="57">
        <f>SUMIF('2. Detailed view'!$G$13:$G$199,Tabelle29[[#This Row],[Contract]],'2. Detailed view'!$M$13:$M$199)</f>
        <v>15050</v>
      </c>
      <c r="O20" s="57">
        <f>SUMIF('2. Detailed view'!$G$13:$G$199,Tabelle29[[#This Row],[Contract]],'2. Detailed view'!$O$13:$O$199)</f>
        <v>24212.2</v>
      </c>
      <c r="P20" s="57">
        <f>SUMIF('2. Detailed view'!$G$13:$G$199,Tabelle29[[#This Row],[Contract]],'2. Detailed view'!$Q$13:$Q$199)</f>
        <v>0</v>
      </c>
      <c r="Q20" s="57">
        <f>SUMIF('2. Detailed view'!$G$13:$G$199,Tabelle29[[#This Row],[Contract]],'2. Detailed view'!$S$13:$S$199)</f>
        <v>0</v>
      </c>
      <c r="R20" s="57">
        <f>SUMIF('2. Detailed view'!$G$13:$G$199,Tabelle29[[#This Row],[Contract]],'2. Detailed view'!$U$13:$U$199)</f>
        <v>0</v>
      </c>
      <c r="S20" s="57">
        <f>SUMIF('2. Detailed view'!$G$13:$G$199,Tabelle29[[#This Row],[Contract]],'2. Detailed view'!$W$13:$W$199)</f>
        <v>0</v>
      </c>
      <c r="T20" s="74">
        <f>SUM(Tabelle29[[#This Row],[Spent1]:[Spent6]])</f>
        <v>39262.199999999997</v>
      </c>
    </row>
    <row r="21" spans="2:20" s="189" customFormat="1" ht="12.75" customHeight="1">
      <c r="B21" s="251">
        <v>10</v>
      </c>
      <c r="C21" s="188" t="s">
        <v>382</v>
      </c>
      <c r="D21" s="250" t="s">
        <v>44</v>
      </c>
      <c r="E21" s="250" t="s">
        <v>45</v>
      </c>
      <c r="F21" s="312" t="s">
        <v>528</v>
      </c>
      <c r="G21" s="38"/>
      <c r="H21" s="187">
        <v>44378</v>
      </c>
      <c r="I21" s="187">
        <v>44561</v>
      </c>
      <c r="J21" s="250" t="s">
        <v>46</v>
      </c>
      <c r="K21" s="12"/>
      <c r="L21" s="13"/>
      <c r="M21" s="74">
        <f>950000+200000</f>
        <v>1150000</v>
      </c>
      <c r="N21" s="151">
        <f>SUMIF('2. Detailed view'!$G$13:$G$199,Tabelle29[[#This Row],[Contract]],'2. Detailed view'!$M$13:$M$199)</f>
        <v>158333.33333333334</v>
      </c>
      <c r="O21" s="151">
        <f>SUMIF('2. Detailed view'!$G$13:$G$199,Tabelle29[[#This Row],[Contract]],'2. Detailed view'!$O$13:$O$199)</f>
        <v>158333.33333333334</v>
      </c>
      <c r="P21" s="151">
        <f>SUMIF('2. Detailed view'!$G$13:$G$199,Tabelle29[[#This Row],[Contract]],'2. Detailed view'!$Q$13:$Q$199)</f>
        <v>79166.666666666672</v>
      </c>
      <c r="Q21" s="57">
        <f>SUMIF('2. Detailed view'!$G$13:$G$199,Tabelle29[[#This Row],[Contract]],'2. Detailed view'!$S$13:$S$199)</f>
        <v>0</v>
      </c>
      <c r="R21" s="57">
        <f>SUMIF('2. Detailed view'!$G$13:$G$199,Tabelle29[[#This Row],[Contract]],'2. Detailed view'!$U$13:$U$199)</f>
        <v>0</v>
      </c>
      <c r="S21" s="57">
        <f>SUMIF('2. Detailed view'!$G$13:$G$199,Tabelle29[[#This Row],[Contract]],'2. Detailed view'!$W$13:$W$199)</f>
        <v>0</v>
      </c>
      <c r="T21" s="74">
        <f>SUM(Tabelle29[[#This Row],[Spent1]:[Spent6]])</f>
        <v>395833.33333333337</v>
      </c>
    </row>
    <row r="22" spans="2:20" s="189" customFormat="1" ht="12.75" customHeight="1">
      <c r="B22" s="251">
        <v>11</v>
      </c>
      <c r="C22" s="250" t="s">
        <v>397</v>
      </c>
      <c r="D22" s="250" t="s">
        <v>44</v>
      </c>
      <c r="E22" s="250" t="s">
        <v>45</v>
      </c>
      <c r="F22" s="251" t="s">
        <v>537</v>
      </c>
      <c r="G22" s="38"/>
      <c r="H22" s="187">
        <v>44378</v>
      </c>
      <c r="I22" s="187">
        <v>44469</v>
      </c>
      <c r="J22" s="250" t="s">
        <v>46</v>
      </c>
      <c r="K22" s="12"/>
      <c r="L22" s="13"/>
      <c r="M22" s="74">
        <v>155000</v>
      </c>
      <c r="N22" s="151">
        <f>SUMIF('2. Detailed view'!$G$13:$G$199,Tabelle29[[#This Row],[Contract]],'2. Detailed view'!$M$13:$M$199)</f>
        <v>25833.333333333332</v>
      </c>
      <c r="O22" s="151">
        <f>SUMIF('2. Detailed view'!$G$13:$G$199,Tabelle29[[#This Row],[Contract]],'2. Detailed view'!$O$13:$O$199)</f>
        <v>25833.333333333332</v>
      </c>
      <c r="P22" s="57">
        <f>SUMIF('2. Detailed view'!$G$13:$G$199,Tabelle29[[#This Row],[Contract]],'2. Detailed view'!$Q$13:$Q$199)</f>
        <v>12916.666666666666</v>
      </c>
      <c r="Q22" s="57">
        <f>SUMIF('2. Detailed view'!$G$13:$G$199,Tabelle29[[#This Row],[Contract]],'2. Detailed view'!$S$13:$S$199)</f>
        <v>0</v>
      </c>
      <c r="R22" s="57">
        <f>SUMIF('2. Detailed view'!$G$13:$G$199,Tabelle29[[#This Row],[Contract]],'2. Detailed view'!$U$13:$U$199)</f>
        <v>0</v>
      </c>
      <c r="S22" s="57">
        <f>SUMIF('2. Detailed view'!$G$13:$G$199,Tabelle29[[#This Row],[Contract]],'2. Detailed view'!$W$13:$W$199)</f>
        <v>0</v>
      </c>
      <c r="T22" s="74">
        <f>SUM(Tabelle29[[#This Row],[Spent1]:[Spent6]])</f>
        <v>64583.333333333328</v>
      </c>
    </row>
    <row r="23" spans="2:20" s="189" customFormat="1" ht="12.75" customHeight="1">
      <c r="B23" s="251">
        <v>12</v>
      </c>
      <c r="C23" s="188" t="s">
        <v>389</v>
      </c>
      <c r="D23" s="250" t="s">
        <v>44</v>
      </c>
      <c r="E23" s="250" t="s">
        <v>45</v>
      </c>
      <c r="F23" s="312" t="s">
        <v>538</v>
      </c>
      <c r="G23" s="38"/>
      <c r="H23" s="187">
        <v>44378</v>
      </c>
      <c r="I23" s="187">
        <v>44561</v>
      </c>
      <c r="J23" s="250" t="s">
        <v>46</v>
      </c>
      <c r="K23" s="12"/>
      <c r="L23" s="13"/>
      <c r="M23" s="74">
        <v>820000</v>
      </c>
      <c r="N23" s="57">
        <f>SUMIF('2. Detailed view'!$G$13:$G$199,Tabelle29[[#This Row],[Contract]],'2. Detailed view'!$M$13:$M$199)</f>
        <v>1656.25</v>
      </c>
      <c r="O23" s="57">
        <f>SUMIF('2. Detailed view'!$G$13:$G$199,Tabelle29[[#This Row],[Contract]],'2. Detailed view'!$O$13:$O$199)</f>
        <v>12800</v>
      </c>
      <c r="P23" s="57">
        <f>SUMIF('2. Detailed view'!$G$13:$G$199,Tabelle29[[#This Row],[Contract]],'2. Detailed view'!$Q$13:$Q$199)</f>
        <v>1000</v>
      </c>
      <c r="Q23" s="57">
        <f>SUMIF('2. Detailed view'!$G$13:$G$199,Tabelle29[[#This Row],[Contract]],'2. Detailed view'!$S$13:$S$199)</f>
        <v>0</v>
      </c>
      <c r="R23" s="57">
        <f>SUMIF('2. Detailed view'!$G$13:$G$199,Tabelle29[[#This Row],[Contract]],'2. Detailed view'!$U$13:$U$199)</f>
        <v>0</v>
      </c>
      <c r="S23" s="57">
        <f>SUMIF('2. Detailed view'!$G$13:$G$199,Tabelle29[[#This Row],[Contract]],'2. Detailed view'!$W$13:$W$199)</f>
        <v>0</v>
      </c>
      <c r="T23" s="74">
        <f>SUM(Tabelle29[[#This Row],[Spent1]:[Spent6]])</f>
        <v>15456.25</v>
      </c>
    </row>
    <row r="24" spans="2:20" s="189" customFormat="1" ht="12.75" customHeight="1">
      <c r="B24" s="251">
        <v>13</v>
      </c>
      <c r="C24" s="250" t="s">
        <v>389</v>
      </c>
      <c r="D24" s="250" t="s">
        <v>44</v>
      </c>
      <c r="E24" s="250" t="s">
        <v>45</v>
      </c>
      <c r="F24" s="312" t="s">
        <v>539</v>
      </c>
      <c r="G24" s="38"/>
      <c r="H24" s="187">
        <v>44378</v>
      </c>
      <c r="I24" s="187">
        <v>44561</v>
      </c>
      <c r="J24" s="250" t="s">
        <v>46</v>
      </c>
      <c r="K24" s="254"/>
      <c r="L24" s="13"/>
      <c r="M24" s="74">
        <v>800000</v>
      </c>
      <c r="N24" s="151">
        <f>SUMIF('2. Detailed view'!$G$13:$G$199,Tabelle29[[#This Row],[Contract]],'2. Detailed view'!$M$13:$M$199)</f>
        <v>0</v>
      </c>
      <c r="O24" s="151">
        <f>SUMIF('2. Detailed view'!$G$13:$G$199,Tabelle29[[#This Row],[Contract]],'2. Detailed view'!$O$13:$O$199)</f>
        <v>0</v>
      </c>
      <c r="P24" s="57">
        <f>SUMIF('2. Detailed view'!$G$13:$G$199,Tabelle29[[#This Row],[Contract]],'2. Detailed view'!$Q$13:$Q$199)</f>
        <v>5320</v>
      </c>
      <c r="Q24" s="57">
        <f>SUMIF('2. Detailed view'!$G$13:$G$198,Tabelle29[[#This Row],[Contract]],'2. Detailed view'!$S$13:$S$198)</f>
        <v>0</v>
      </c>
      <c r="R24" s="57">
        <f>SUMIF('2. Detailed view'!$G$13:$G$199,Tabelle29[[#This Row],[Contract]],'2. Detailed view'!$U$13:$U$199)</f>
        <v>0</v>
      </c>
      <c r="S24" s="57">
        <f>SUMIF('2. Detailed view'!$G$13:$G$199,Tabelle29[[#This Row],[Contract]],'2. Detailed view'!$W$13:$W$199)</f>
        <v>0</v>
      </c>
      <c r="T24" s="74">
        <f>SUM(Tabelle29[[#This Row],[Spent1]:[Spent6]])</f>
        <v>5320</v>
      </c>
    </row>
    <row r="25" spans="2:20" s="189" customFormat="1" ht="12.75" customHeight="1">
      <c r="B25" s="251">
        <v>14</v>
      </c>
      <c r="C25" s="250" t="s">
        <v>391</v>
      </c>
      <c r="D25" s="250" t="s">
        <v>44</v>
      </c>
      <c r="E25" s="250" t="s">
        <v>45</v>
      </c>
      <c r="F25" s="312" t="s">
        <v>540</v>
      </c>
      <c r="G25" s="250"/>
      <c r="H25" s="187">
        <v>44378</v>
      </c>
      <c r="I25" s="187">
        <v>44561</v>
      </c>
      <c r="J25" s="250" t="s">
        <v>46</v>
      </c>
      <c r="K25" s="12"/>
      <c r="L25" s="13"/>
      <c r="M25" s="74">
        <v>690000</v>
      </c>
      <c r="N25" s="57">
        <f>SUMIF('2. Detailed view'!$G$13:$G$199,Tabelle29[[#This Row],[Contract]],'2. Detailed view'!$M$13:$M$199)</f>
        <v>13081.931875</v>
      </c>
      <c r="O25" s="57">
        <f>SUMIF('2. Detailed view'!$G$13:$G$199,Tabelle29[[#This Row],[Contract]],'2. Detailed view'!$O$13:$O$199)</f>
        <v>23488.075000000001</v>
      </c>
      <c r="P25" s="57">
        <f>SUMIF('2. Detailed view'!$G$13:$G$199,Tabelle29[[#This Row],[Contract]],'2. Detailed view'!$Q$13:$Q$199)</f>
        <v>41613.800000000003</v>
      </c>
      <c r="Q25" s="57">
        <f>SUMIF('2. Detailed view'!$G$13:$G$199,Tabelle29[[#This Row],[Contract]],'2. Detailed view'!$S$13:$S$199)</f>
        <v>0</v>
      </c>
      <c r="R25" s="57">
        <f>SUMIF('2. Detailed view'!$G$13:$G$199,Tabelle29[[#This Row],[Contract]],'2. Detailed view'!$U$13:$U$199)</f>
        <v>0</v>
      </c>
      <c r="S25" s="57">
        <f>SUMIF('2. Detailed view'!$G$13:$G$199,Tabelle29[[#This Row],[Contract]],'2. Detailed view'!$W$13:$W$199)</f>
        <v>0</v>
      </c>
      <c r="T25" s="74">
        <f>SUM(Tabelle29[[#This Row],[Spent1]:[Spent6]])</f>
        <v>78183.806875000009</v>
      </c>
    </row>
    <row r="26" spans="2:20" s="189" customFormat="1" ht="12.75" customHeight="1">
      <c r="B26" s="251">
        <v>15</v>
      </c>
      <c r="C26" s="250" t="s">
        <v>390</v>
      </c>
      <c r="D26" s="250" t="s">
        <v>44</v>
      </c>
      <c r="E26" s="250" t="s">
        <v>45</v>
      </c>
      <c r="F26" s="312" t="s">
        <v>541</v>
      </c>
      <c r="G26" s="250"/>
      <c r="H26" s="187">
        <v>44378</v>
      </c>
      <c r="I26" s="187">
        <v>44561</v>
      </c>
      <c r="J26" s="250" t="s">
        <v>46</v>
      </c>
      <c r="K26" s="12"/>
      <c r="L26" s="13"/>
      <c r="M26" s="74">
        <v>505000</v>
      </c>
      <c r="N26" s="57">
        <f>SUMIF('2. Detailed view'!$G$13:$G$199,Tabelle29[[#This Row],[Contract]],'2. Detailed view'!$M$13:$M$199)</f>
        <v>35460</v>
      </c>
      <c r="O26" s="57">
        <f>SUMIF('2. Detailed view'!$G$13:$G$199,Tabelle29[[#This Row],[Contract]],'2. Detailed view'!$O$13:$O$199)</f>
        <v>9312.9043412499996</v>
      </c>
      <c r="P26" s="57">
        <f>SUMIF('2. Detailed view'!$G$13:$G$199,Tabelle29[[#This Row],[Contract]],'2. Detailed view'!$Q$13:$Q$199)</f>
        <v>15700</v>
      </c>
      <c r="Q26" s="57">
        <f>SUMIF('2. Detailed view'!$G$13:$G$199,Tabelle29[[#This Row],[Contract]],'2. Detailed view'!$S$13:$S$199)</f>
        <v>0</v>
      </c>
      <c r="R26" s="57">
        <f>SUMIF('2. Detailed view'!$G$13:$G$199,Tabelle29[[#This Row],[Contract]],'2. Detailed view'!$U$13:$U$199)</f>
        <v>0</v>
      </c>
      <c r="S26" s="57">
        <f>SUMIF('2. Detailed view'!$G$13:$G$199,Tabelle29[[#This Row],[Contract]],'2. Detailed view'!$W$13:$W$199)</f>
        <v>0</v>
      </c>
      <c r="T26" s="74">
        <f>SUM(Tabelle29[[#This Row],[Spent1]:[Spent6]])</f>
        <v>60472.904341250003</v>
      </c>
    </row>
    <row r="27" spans="2:20" s="189" customFormat="1" ht="12.75" customHeight="1">
      <c r="B27" s="251">
        <v>16</v>
      </c>
      <c r="C27" s="250" t="s">
        <v>388</v>
      </c>
      <c r="D27" s="250" t="s">
        <v>44</v>
      </c>
      <c r="E27" s="250" t="s">
        <v>45</v>
      </c>
      <c r="F27" s="282" t="s">
        <v>542</v>
      </c>
      <c r="G27" s="286"/>
      <c r="H27" s="187">
        <v>44378</v>
      </c>
      <c r="I27" s="187">
        <v>44561</v>
      </c>
      <c r="J27" s="250" t="s">
        <v>46</v>
      </c>
      <c r="K27" s="12"/>
      <c r="L27" s="13"/>
      <c r="M27" s="74">
        <v>337000</v>
      </c>
      <c r="N27" s="57">
        <f>SUMIF('2. Detailed view'!$G$13:$G$199,Tabelle29[[#This Row],[Contract]],'2. Detailed view'!$M$13:$M$199)</f>
        <v>4060</v>
      </c>
      <c r="O27" s="183">
        <f>SUMIF('2. Detailed view'!$G$13:$G$199,Tabelle29[[#This Row],[Contract]],'2. Detailed view'!$O$13:$O$199)</f>
        <v>0</v>
      </c>
      <c r="P27" s="57">
        <f>SUMIF('2. Detailed view'!$G$13:$G$199,Tabelle29[[#This Row],[Contract]],'2. Detailed view'!$Q$13:$Q$199)</f>
        <v>0</v>
      </c>
      <c r="Q27" s="57">
        <f>SUMIF('2. Detailed view'!$G$13:$G$199,Tabelle29[[#This Row],[Contract]],'2. Detailed view'!$S$13:$S$199)</f>
        <v>0</v>
      </c>
      <c r="R27" s="57">
        <f>SUMIF('2. Detailed view'!$G$13:$G$199,Tabelle29[[#This Row],[Contract]],'2. Detailed view'!$U$13:$U$199)</f>
        <v>0</v>
      </c>
      <c r="S27" s="57">
        <f>SUMIF('2. Detailed view'!$G$13:$G$199,Tabelle29[[#This Row],[Contract]],'2. Detailed view'!$W$13:$W$199)</f>
        <v>0</v>
      </c>
      <c r="T27" s="74">
        <f>SUM(Tabelle29[[#This Row],[Spent1]:[Spent6]])</f>
        <v>4060</v>
      </c>
    </row>
    <row r="28" spans="2:20" s="189" customFormat="1" ht="12.75" customHeight="1">
      <c r="B28" s="251">
        <v>17</v>
      </c>
      <c r="C28" s="250" t="s">
        <v>386</v>
      </c>
      <c r="D28" s="250" t="s">
        <v>44</v>
      </c>
      <c r="E28" s="250" t="s">
        <v>45</v>
      </c>
      <c r="F28" s="282" t="s">
        <v>601</v>
      </c>
      <c r="G28" s="286"/>
      <c r="H28" s="187">
        <v>44458</v>
      </c>
      <c r="I28" s="187">
        <v>44561</v>
      </c>
      <c r="J28" s="250" t="s">
        <v>46</v>
      </c>
      <c r="K28" s="254"/>
      <c r="L28" s="13"/>
      <c r="M28" s="74">
        <v>811000</v>
      </c>
      <c r="N28" s="151">
        <f>SUMIF('2. Detailed view'!$G$13:$G$199,Tabelle29[[#This Row],[Contract]],'2. Detailed view'!$M$13:$M$199)</f>
        <v>135166.66666666666</v>
      </c>
      <c r="O28" s="151">
        <f>SUMIF('2. Detailed view'!$G$13:$G$199,Tabelle29[[#This Row],[Contract]],'2. Detailed view'!$O$13:$O$199)</f>
        <v>135166.66666666666</v>
      </c>
      <c r="P28" s="151">
        <f>SUMIF('2. Detailed view'!$G$13:$G$199,Tabelle29[[#This Row],[Contract]],'2. Detailed view'!$Q$13:$Q$199)</f>
        <v>67583.333333333328</v>
      </c>
      <c r="Q28" s="57">
        <f>SUMIF('2. Detailed view'!$G$13:$G$198,Tabelle29[[#This Row],[Contract]],'2. Detailed view'!$S$13:$S$198)</f>
        <v>0</v>
      </c>
      <c r="R28" s="57">
        <f>SUMIF('2. Detailed view'!$G$13:$G$199,Tabelle29[[#This Row],[Contract]],'2. Detailed view'!$U$13:$U$199)</f>
        <v>0</v>
      </c>
      <c r="S28" s="57">
        <f>SUMIF('2. Detailed view'!$G$13:$G$199,Tabelle29[[#This Row],[Contract]],'2. Detailed view'!$W$13:$W$199)</f>
        <v>0</v>
      </c>
      <c r="T28" s="74">
        <f>SUM(Tabelle29[[#This Row],[Spent1]:[Spent6]])</f>
        <v>337916.66666666663</v>
      </c>
    </row>
    <row r="29" spans="2:20" s="189" customFormat="1" ht="12.75" customHeight="1">
      <c r="B29" s="251">
        <v>18</v>
      </c>
      <c r="C29" s="250" t="s">
        <v>387</v>
      </c>
      <c r="D29" s="250" t="s">
        <v>44</v>
      </c>
      <c r="E29" s="250" t="s">
        <v>45</v>
      </c>
      <c r="F29" s="282" t="s">
        <v>602</v>
      </c>
      <c r="G29" s="286"/>
      <c r="H29" s="187">
        <v>44378</v>
      </c>
      <c r="I29" s="187">
        <v>44561</v>
      </c>
      <c r="J29" s="250" t="s">
        <v>46</v>
      </c>
      <c r="K29" s="254"/>
      <c r="L29" s="13"/>
      <c r="M29" s="74">
        <v>0</v>
      </c>
      <c r="N29" s="57">
        <f>SUMIF('2. Detailed view'!$G$13:$G$199,Tabelle29[[#This Row],[Contract]],'2. Detailed view'!$M$13:$M$199)</f>
        <v>0</v>
      </c>
      <c r="O29" s="183">
        <f>SUMIF('2. Detailed view'!$G$13:$G$199,Tabelle29[[#This Row],[Contract]],'2. Detailed view'!$O$13:$O$199)</f>
        <v>0</v>
      </c>
      <c r="P29" s="57">
        <f>SUMIF('2. Detailed view'!$G$13:$G$199,Tabelle29[[#This Row],[Contract]],'2. Detailed view'!$Q$13:$Q$199)</f>
        <v>0</v>
      </c>
      <c r="Q29" s="57">
        <f>SUMIF('2. Detailed view'!$G$13:$G$198,Tabelle29[[#This Row],[Contract]],'2. Detailed view'!$S$13:$S$198)</f>
        <v>0</v>
      </c>
      <c r="R29" s="57">
        <f>SUMIF('2. Detailed view'!$G$13:$G$199,Tabelle29[[#This Row],[Contract]],'2. Detailed view'!$U$13:$U$199)</f>
        <v>0</v>
      </c>
      <c r="S29" s="57">
        <f>SUMIF('2. Detailed view'!$G$13:$G$199,Tabelle29[[#This Row],[Contract]],'2. Detailed view'!$W$13:$W$199)</f>
        <v>0</v>
      </c>
      <c r="T29" s="74">
        <f>SUM(Tabelle29[[#This Row],[Spent1]:[Spent6]])</f>
        <v>0</v>
      </c>
    </row>
    <row r="30" spans="2:20" s="189" customFormat="1" ht="12.75" customHeight="1">
      <c r="B30" s="251">
        <v>19</v>
      </c>
      <c r="C30" s="250" t="s">
        <v>395</v>
      </c>
      <c r="D30" s="250" t="s">
        <v>44</v>
      </c>
      <c r="E30" s="250" t="s">
        <v>45</v>
      </c>
      <c r="F30" s="282" t="s">
        <v>603</v>
      </c>
      <c r="G30" s="286"/>
      <c r="H30" s="187">
        <v>44378</v>
      </c>
      <c r="I30" s="187">
        <v>44561</v>
      </c>
      <c r="J30" s="250" t="s">
        <v>46</v>
      </c>
      <c r="K30" s="254"/>
      <c r="L30" s="13"/>
      <c r="M30" s="74">
        <f>587600+497000</f>
        <v>1084600</v>
      </c>
      <c r="N30" s="151">
        <f>SUMIF('2. Detailed view'!$G$13:$G$199,Tabelle29[[#This Row],[Contract]],'2. Detailed view'!$M$13:$M$199)</f>
        <v>97933.333333333328</v>
      </c>
      <c r="O30" s="151">
        <f>SUMIF('2. Detailed view'!$G$13:$G$199,Tabelle29[[#This Row],[Contract]],'2. Detailed view'!$O$13:$O$199)</f>
        <v>97933.333333333328</v>
      </c>
      <c r="P30" s="151">
        <f>SUMIF('2. Detailed view'!$G$13:$G$199,Tabelle29[[#This Row],[Contract]],'2. Detailed view'!$Q$13:$Q$199)</f>
        <v>48966.666666666664</v>
      </c>
      <c r="Q30" s="57">
        <f>SUMIF('2. Detailed view'!$G$13:$G$198,Tabelle29[[#This Row],[Contract]],'2. Detailed view'!$S$13:$S$198)</f>
        <v>0</v>
      </c>
      <c r="R30" s="57">
        <f>SUMIF('2. Detailed view'!$G$13:$G$199,Tabelle29[[#This Row],[Contract]],'2. Detailed view'!$U$13:$U$199)</f>
        <v>0</v>
      </c>
      <c r="S30" s="57">
        <f>SUMIF('2. Detailed view'!$G$13:$G$199,Tabelle29[[#This Row],[Contract]],'2. Detailed view'!$W$13:$W$199)</f>
        <v>0</v>
      </c>
      <c r="T30" s="74">
        <f>SUM(Tabelle29[[#This Row],[Spent1]:[Spent6]])</f>
        <v>244833.33333333331</v>
      </c>
    </row>
    <row r="31" spans="2:20" s="189" customFormat="1" ht="12.75" customHeight="1">
      <c r="B31" s="251">
        <v>20</v>
      </c>
      <c r="C31" s="250" t="s">
        <v>396</v>
      </c>
      <c r="D31" s="250" t="s">
        <v>44</v>
      </c>
      <c r="E31" s="250" t="s">
        <v>45</v>
      </c>
      <c r="F31" s="282" t="s">
        <v>642</v>
      </c>
      <c r="G31" s="286"/>
      <c r="H31" s="187">
        <v>44378</v>
      </c>
      <c r="I31" s="187">
        <v>44561</v>
      </c>
      <c r="J31" s="250" t="s">
        <v>46</v>
      </c>
      <c r="K31" s="254"/>
      <c r="L31" s="13"/>
      <c r="M31" s="74">
        <v>350000</v>
      </c>
      <c r="N31" s="151">
        <f>SUMIF('2. Detailed view'!$G$13:$G$199,Tabelle29[[#This Row],[Contract]],'2. Detailed view'!$M$13:$M$199)</f>
        <v>58333.333333333336</v>
      </c>
      <c r="O31" s="151">
        <f>SUMIF('2. Detailed view'!$G$13:$G$199,Tabelle29[[#This Row],[Contract]],'2. Detailed view'!$O$13:$O$199)</f>
        <v>58333.333333333336</v>
      </c>
      <c r="P31" s="151">
        <f>SUMIF('2. Detailed view'!$G$13:$G$199,Tabelle29[[#This Row],[Contract]],'2. Detailed view'!$Q$13:$Q$199)</f>
        <v>29166.666666666668</v>
      </c>
      <c r="Q31" s="57">
        <f>SUMIF('2. Detailed view'!$G$13:$G$198,Tabelle29[[#This Row],[Contract]],'2. Detailed view'!$S$13:$S$198)</f>
        <v>0</v>
      </c>
      <c r="R31" s="57">
        <f>SUMIF('2. Detailed view'!$G$13:$G$199,Tabelle29[[#This Row],[Contract]],'2. Detailed view'!$U$13:$U$199)</f>
        <v>0</v>
      </c>
      <c r="S31" s="57">
        <f>SUMIF('2. Detailed view'!$G$13:$G$199,Tabelle29[[#This Row],[Contract]],'2. Detailed view'!$W$13:$W$199)</f>
        <v>0</v>
      </c>
      <c r="T31" s="74">
        <f>SUM(Tabelle29[[#This Row],[Spent1]:[Spent6]])</f>
        <v>145833.33333333334</v>
      </c>
    </row>
    <row r="32" spans="2:20" s="189" customFormat="1" ht="12.75" customHeight="1">
      <c r="B32" s="251">
        <v>21</v>
      </c>
      <c r="C32" s="250" t="s">
        <v>399</v>
      </c>
      <c r="D32" s="250" t="s">
        <v>44</v>
      </c>
      <c r="E32" s="250" t="s">
        <v>45</v>
      </c>
      <c r="F32" s="282" t="s">
        <v>641</v>
      </c>
      <c r="G32" s="286"/>
      <c r="H32" s="187">
        <v>44423</v>
      </c>
      <c r="I32" s="187">
        <v>44561</v>
      </c>
      <c r="J32" s="250" t="s">
        <v>46</v>
      </c>
      <c r="K32" s="254"/>
      <c r="L32" s="13"/>
      <c r="M32" s="74">
        <v>1000000</v>
      </c>
      <c r="N32" s="151">
        <f>SUMIF('2. Detailed view'!$G$13:$G$199,Tabelle29[[#This Row],[Contract]],'2. Detailed view'!$M$13:$M$199)</f>
        <v>0</v>
      </c>
      <c r="O32" s="151">
        <f>SUMIF('2. Detailed view'!$G$13:$G$199,Tabelle29[[#This Row],[Contract]],'2. Detailed view'!$O$13:$O$199)</f>
        <v>250000</v>
      </c>
      <c r="P32" s="151">
        <f>SUMIF('2. Detailed view'!$G$13:$G$199,Tabelle29[[#This Row],[Contract]],'2. Detailed view'!$Q$13:$Q$199)</f>
        <v>125000</v>
      </c>
      <c r="Q32" s="57">
        <f>SUMIF('2. Detailed view'!$G$13:$G$198,Tabelle29[[#This Row],[Contract]],'2. Detailed view'!$S$13:$S$198)</f>
        <v>0</v>
      </c>
      <c r="R32" s="57">
        <f>SUMIF('2. Detailed view'!$G$13:$G$199,Tabelle29[[#This Row],[Contract]],'2. Detailed view'!$U$13:$U$199)</f>
        <v>0</v>
      </c>
      <c r="S32" s="57">
        <f>SUMIF('2. Detailed view'!$G$13:$G$199,Tabelle29[[#This Row],[Contract]],'2. Detailed view'!$W$13:$W$199)</f>
        <v>0</v>
      </c>
      <c r="T32" s="74">
        <f>SUM(Tabelle29[[#This Row],[Spent1]:[Spent6]])</f>
        <v>375000</v>
      </c>
    </row>
    <row r="33" spans="2:20" s="189" customFormat="1" ht="12.75" customHeight="1">
      <c r="B33" s="251">
        <v>22</v>
      </c>
      <c r="C33" s="250" t="s">
        <v>407</v>
      </c>
      <c r="D33" s="250" t="s">
        <v>44</v>
      </c>
      <c r="E33" s="250" t="s">
        <v>45</v>
      </c>
      <c r="F33" s="282" t="s">
        <v>610</v>
      </c>
      <c r="G33" s="286"/>
      <c r="H33" s="187">
        <v>44378</v>
      </c>
      <c r="I33" s="187">
        <v>44561</v>
      </c>
      <c r="J33" s="250" t="s">
        <v>46</v>
      </c>
      <c r="K33" s="254"/>
      <c r="L33" s="13"/>
      <c r="M33" s="74">
        <v>80000</v>
      </c>
      <c r="N33" s="151">
        <f>SUMIF('2. Detailed view'!$G$13:$G$199,Tabelle29[[#This Row],[Contract]],'2. Detailed view'!$M$13:$M$199)</f>
        <v>13333.333333333334</v>
      </c>
      <c r="O33" s="151">
        <f>SUMIF('2. Detailed view'!$G$13:$G$199,Tabelle29[[#This Row],[Contract]],'2. Detailed view'!$O$13:$O$199)</f>
        <v>13333.333333333334</v>
      </c>
      <c r="P33" s="151">
        <f>SUMIF('2. Detailed view'!$G$13:$G$199,Tabelle29[[#This Row],[Contract]],'2. Detailed view'!$Q$13:$Q$199)</f>
        <v>6666.666666666667</v>
      </c>
      <c r="Q33" s="57">
        <f>SUMIF('2. Detailed view'!$G$13:$G$198,Tabelle29[[#This Row],[Contract]],'2. Detailed view'!$S$13:$S$198)</f>
        <v>0</v>
      </c>
      <c r="R33" s="57">
        <f>SUMIF('2. Detailed view'!$G$13:$G$199,Tabelle29[[#This Row],[Contract]],'2. Detailed view'!$U$13:$U$199)</f>
        <v>0</v>
      </c>
      <c r="S33" s="57">
        <f>SUMIF('2. Detailed view'!$G$13:$G$199,Tabelle29[[#This Row],[Contract]],'2. Detailed view'!$W$13:$W$199)</f>
        <v>0</v>
      </c>
      <c r="T33" s="74">
        <f>SUM(Tabelle29[[#This Row],[Spent1]:[Spent6]])</f>
        <v>33333.333333333336</v>
      </c>
    </row>
    <row r="34" spans="2:20" s="189" customFormat="1" ht="12.75" customHeight="1">
      <c r="B34" s="251">
        <v>23</v>
      </c>
      <c r="C34" s="250" t="s">
        <v>400</v>
      </c>
      <c r="D34" s="250" t="s">
        <v>44</v>
      </c>
      <c r="E34" s="250" t="s">
        <v>45</v>
      </c>
      <c r="F34" s="291" t="s">
        <v>547</v>
      </c>
      <c r="G34" s="38"/>
      <c r="H34" s="187">
        <v>44378</v>
      </c>
      <c r="I34" s="187">
        <v>44561</v>
      </c>
      <c r="J34" s="250" t="s">
        <v>46</v>
      </c>
      <c r="K34" s="12"/>
      <c r="L34" s="13"/>
      <c r="M34" s="74">
        <v>750000</v>
      </c>
      <c r="N34" s="57">
        <f>SUMIF('2. Detailed view'!$G$13:$G$199,Tabelle29[[#This Row],[Contract]],'2. Detailed view'!$M$13:$M$199)</f>
        <v>117239.749</v>
      </c>
      <c r="O34" s="57">
        <f>SUMIF('2. Detailed view'!$G$13:$G$199,Tabelle29[[#This Row],[Contract]],'2. Detailed view'!$O$13:$O$199)</f>
        <v>129430.05</v>
      </c>
      <c r="P34" s="57">
        <f>SUMIF('2. Detailed view'!$G$13:$G$199,Tabelle29[[#This Row],[Contract]],'2. Detailed view'!$Q$13:$Q$199)</f>
        <v>63621.2</v>
      </c>
      <c r="Q34" s="57">
        <f>SUMIF('2. Detailed view'!$G$13:$G$199,Tabelle29[[#This Row],[Contract]],'2. Detailed view'!$S$13:$S$199)</f>
        <v>0</v>
      </c>
      <c r="R34" s="57">
        <f>SUMIF('2. Detailed view'!$G$13:$G$199,Tabelle29[[#This Row],[Contract]],'2. Detailed view'!$U$13:$U$199)</f>
        <v>0</v>
      </c>
      <c r="S34" s="57">
        <f>SUMIF('2. Detailed view'!$G$13:$G$199,Tabelle29[[#This Row],[Contract]],'2. Detailed view'!$W$13:$W$199)</f>
        <v>0</v>
      </c>
      <c r="T34" s="74">
        <f>SUM(Tabelle29[[#This Row],[Spent1]:[Spent6]])</f>
        <v>310290.99900000001</v>
      </c>
    </row>
    <row r="35" spans="2:20" s="189" customFormat="1" ht="12.75" customHeight="1">
      <c r="B35" s="251">
        <v>24</v>
      </c>
      <c r="C35" s="250" t="s">
        <v>401</v>
      </c>
      <c r="D35" s="250" t="s">
        <v>44</v>
      </c>
      <c r="E35" s="250" t="s">
        <v>45</v>
      </c>
      <c r="F35" s="282" t="s">
        <v>562</v>
      </c>
      <c r="G35" s="250"/>
      <c r="H35" s="187">
        <v>44378</v>
      </c>
      <c r="I35" s="187">
        <v>44561</v>
      </c>
      <c r="J35" s="250" t="s">
        <v>46</v>
      </c>
      <c r="K35" s="12"/>
      <c r="L35" s="13"/>
      <c r="M35" s="74">
        <v>360025</v>
      </c>
      <c r="N35" s="57">
        <f>SUMIF('2. Detailed view'!$G$13:$G$199,Tabelle29[[#This Row],[Contract]],'2. Detailed view'!$M$13:$M$199)</f>
        <v>26734.21052631579</v>
      </c>
      <c r="O35" s="57">
        <f>SUMIF('2. Detailed view'!$G$13:$G$199,Tabelle29[[#This Row],[Contract]],'2. Detailed view'!$O$13:$O$199)</f>
        <v>21463.157894736843</v>
      </c>
      <c r="P35" s="57">
        <f>SUMIF('2. Detailed view'!$G$13:$G$199,Tabelle29[[#This Row],[Contract]],'2. Detailed view'!$Q$13:$Q$199)</f>
        <v>13186.842105263158</v>
      </c>
      <c r="Q35" s="57">
        <f>SUMIF('2. Detailed view'!$G$13:$G$199,Tabelle29[[#This Row],[Contract]],'2. Detailed view'!$S$13:$S$199)</f>
        <v>0</v>
      </c>
      <c r="R35" s="57">
        <f>SUMIF('2. Detailed view'!$G$13:$G$199,Tabelle29[[#This Row],[Contract]],'2. Detailed view'!$U$13:$U$199)</f>
        <v>0</v>
      </c>
      <c r="S35" s="57">
        <f>SUMIF('2. Detailed view'!$G$13:$G$199,Tabelle29[[#This Row],[Contract]],'2. Detailed view'!$W$13:$W$199)</f>
        <v>0</v>
      </c>
      <c r="T35" s="74">
        <f>SUM(Tabelle29[[#This Row],[Spent1]:[Spent6]])</f>
        <v>61384.210526315794</v>
      </c>
    </row>
    <row r="36" spans="2:20" s="189" customFormat="1" ht="12.75" customHeight="1">
      <c r="B36" s="251"/>
      <c r="C36" s="250"/>
      <c r="D36" s="250"/>
      <c r="E36" s="250"/>
      <c r="F36" s="251"/>
      <c r="G36" s="38"/>
      <c r="H36" s="187"/>
      <c r="I36" s="187"/>
      <c r="J36" s="250"/>
      <c r="K36" s="254"/>
      <c r="L36" s="13"/>
      <c r="M36" s="74"/>
      <c r="N36" s="57"/>
      <c r="O36" s="57"/>
      <c r="P36" s="57"/>
      <c r="Q36" s="57"/>
      <c r="R36" s="57"/>
      <c r="S36" s="57"/>
      <c r="T36" s="74">
        <f>SUM(Tabelle29[[#This Row],[Spent1]:[Spent6]])</f>
        <v>0</v>
      </c>
    </row>
    <row r="37" spans="2:20" s="189" customFormat="1" ht="12.75" customHeight="1">
      <c r="B37" s="251">
        <f>B35+1</f>
        <v>25</v>
      </c>
      <c r="C37" s="250" t="s">
        <v>348</v>
      </c>
      <c r="D37" s="250" t="s">
        <v>44</v>
      </c>
      <c r="E37" s="250" t="s">
        <v>50</v>
      </c>
      <c r="F37" s="281" t="s">
        <v>357</v>
      </c>
      <c r="G37" s="250"/>
      <c r="H37" s="187">
        <v>44378</v>
      </c>
      <c r="I37" s="187">
        <v>44561</v>
      </c>
      <c r="J37" s="250" t="s">
        <v>46</v>
      </c>
      <c r="K37" s="12"/>
      <c r="L37" s="13"/>
      <c r="M37" s="74">
        <v>259865</v>
      </c>
      <c r="N37" s="57">
        <f>SUMIF('2. Detailed view'!$G$200:$G$239,Tabelle29[[#This Row],[Contract]],'2. Detailed view'!$M$200:$M$239)</f>
        <v>52323.375</v>
      </c>
      <c r="O37" s="57">
        <f>SUMIF('2. Detailed view'!$G$200:$G$239,Tabelle29[[#This Row],[Contract]],'2. Detailed view'!$O$200:$O$239)</f>
        <v>44635.625</v>
      </c>
      <c r="P37" s="57">
        <f>SUMIF('2. Detailed view'!$G$200:$G$239,Tabelle29[[#This Row],[Contract]],'2. Detailed view'!$Q$200:$Q$239)</f>
        <v>0</v>
      </c>
      <c r="Q37" s="57">
        <f>SUMIF('2. Detailed view'!$G$200:$G$239,Tabelle29[[#This Row],[Contract]],'2. Detailed view'!$S$200:$S$239)</f>
        <v>0</v>
      </c>
      <c r="R37" s="57">
        <f>SUMIF('2. Detailed view'!$G$200:$G$239,Tabelle29[[#This Row],[Contract]],'2. Detailed view'!$U$200:$U$239)</f>
        <v>0</v>
      </c>
      <c r="S37" s="57">
        <f>SUMIF('2. Detailed view'!$G$200:$G$239,Tabelle29[[#This Row],[Contract]],'2. Detailed view'!$W$200:$W$239)</f>
        <v>0</v>
      </c>
      <c r="T37" s="74">
        <f>SUM(Tabelle29[[#This Row],[Spent1]:[Spent6]])</f>
        <v>96959</v>
      </c>
    </row>
    <row r="38" spans="2:20" s="189" customFormat="1" ht="12.75" customHeight="1">
      <c r="B38" s="251">
        <f>B37+1</f>
        <v>26</v>
      </c>
      <c r="C38" s="250" t="s">
        <v>408</v>
      </c>
      <c r="D38" s="250" t="s">
        <v>44</v>
      </c>
      <c r="E38" s="250" t="s">
        <v>50</v>
      </c>
      <c r="F38" s="285" t="s">
        <v>568</v>
      </c>
      <c r="G38" s="16"/>
      <c r="H38" s="16">
        <v>44378</v>
      </c>
      <c r="I38" s="16">
        <v>44561</v>
      </c>
      <c r="J38" s="250" t="s">
        <v>46</v>
      </c>
      <c r="K38" s="12"/>
      <c r="L38" s="13"/>
      <c r="M38" s="74">
        <v>390000</v>
      </c>
      <c r="N38" s="57">
        <f>SUMIF('2. Detailed view'!$G$200:$G$239,Tabelle29[[#This Row],[Contract]],'2. Detailed view'!$M$200:$M$239)</f>
        <v>33079.6875</v>
      </c>
      <c r="O38" s="57">
        <f>SUMIF('2. Detailed view'!$G$200:$G$239,Tabelle29[[#This Row],[Contract]],'2. Detailed view'!$O$200:$O$239)</f>
        <v>20609.375</v>
      </c>
      <c r="P38" s="57">
        <f>SUMIF('2. Detailed view'!$G$200:$G$239,Tabelle29[[#This Row],[Contract]],'2. Detailed view'!$Q$200:$Q$239)</f>
        <v>20981.25</v>
      </c>
      <c r="Q38" s="57">
        <f>SUMIF('2. Detailed view'!$G$200:$G$239,Tabelle29[[#This Row],[Contract]],'2. Detailed view'!$S$200:$S$239)</f>
        <v>0</v>
      </c>
      <c r="R38" s="57">
        <f>SUMIF('2. Detailed view'!$G$200:$G$239,Tabelle29[[#This Row],[Contract]],'2. Detailed view'!$U$200:$U$239)</f>
        <v>0</v>
      </c>
      <c r="S38" s="57">
        <f>SUMIF('2. Detailed view'!$G$200:$G$239,Tabelle29[[#This Row],[Contract]],'2. Detailed view'!$W$200:$W$239)</f>
        <v>0</v>
      </c>
      <c r="T38" s="74">
        <f>SUM(Tabelle29[[#This Row],[Spent1]:[Spent6]])</f>
        <v>74670.3125</v>
      </c>
    </row>
    <row r="39" spans="2:20" s="189" customFormat="1" ht="12.75" customHeight="1">
      <c r="B39" s="251">
        <f t="shared" ref="B39:B43" si="1">B38+1</f>
        <v>27</v>
      </c>
      <c r="C39" s="250" t="s">
        <v>403</v>
      </c>
      <c r="D39" s="250" t="s">
        <v>44</v>
      </c>
      <c r="E39" s="250" t="s">
        <v>50</v>
      </c>
      <c r="F39" s="251" t="s">
        <v>569</v>
      </c>
      <c r="G39" s="250"/>
      <c r="H39" s="16">
        <v>44378</v>
      </c>
      <c r="I39" s="16">
        <v>44561</v>
      </c>
      <c r="J39" s="250" t="s">
        <v>46</v>
      </c>
      <c r="K39" s="12"/>
      <c r="L39" s="13"/>
      <c r="M39" s="74">
        <v>298000</v>
      </c>
      <c r="N39" s="57">
        <f>SUMIF('2. Detailed view'!$G$200:$G$239,Tabelle29[[#This Row],[Contract]],'2. Detailed view'!$M$200:$M$239)</f>
        <v>11187.5</v>
      </c>
      <c r="O39" s="57">
        <f>SUMIF('2. Detailed view'!$G$200:$G$239,Tabelle29[[#This Row],[Contract]],'2. Detailed view'!$O$200:$O$239)</f>
        <v>28709.375</v>
      </c>
      <c r="P39" s="57">
        <f>SUMIF('2. Detailed view'!$G$200:$G$239,Tabelle29[[#This Row],[Contract]],'2. Detailed view'!$Q$200:$Q$239)</f>
        <v>8500</v>
      </c>
      <c r="Q39" s="57">
        <f>SUMIF('2. Detailed view'!$G$200:$G$239,Tabelle29[[#This Row],[Contract]],'2. Detailed view'!$S$200:$S$239)</f>
        <v>0</v>
      </c>
      <c r="R39" s="57">
        <f>SUMIF('2. Detailed view'!$G$200:$G$239,Tabelle29[[#This Row],[Contract]],'2. Detailed view'!$U$200:$U$239)</f>
        <v>0</v>
      </c>
      <c r="S39" s="57">
        <f>SUMIF('2. Detailed view'!$G$200:$G$239,Tabelle29[[#This Row],[Contract]],'2. Detailed view'!$W$200:$W$239)</f>
        <v>0</v>
      </c>
      <c r="T39" s="74">
        <f>SUM(Tabelle29[[#This Row],[Spent1]:[Spent6]])</f>
        <v>48396.875</v>
      </c>
    </row>
    <row r="40" spans="2:20" s="189" customFormat="1" ht="12.75" customHeight="1">
      <c r="B40" s="251">
        <f t="shared" si="1"/>
        <v>28</v>
      </c>
      <c r="C40" s="250" t="s">
        <v>402</v>
      </c>
      <c r="D40" s="250" t="s">
        <v>44</v>
      </c>
      <c r="E40" s="250" t="s">
        <v>50</v>
      </c>
      <c r="F40" s="251" t="s">
        <v>564</v>
      </c>
      <c r="G40" s="250"/>
      <c r="H40" s="16">
        <v>44378</v>
      </c>
      <c r="I40" s="16">
        <v>44561</v>
      </c>
      <c r="J40" s="250" t="s">
        <v>46</v>
      </c>
      <c r="K40" s="12"/>
      <c r="L40" s="13"/>
      <c r="M40" s="74">
        <v>650000</v>
      </c>
      <c r="N40" s="57">
        <f>SUMIF('2. Detailed view'!$G$200:$G$239,Tabelle29[[#This Row],[Contract]],'2. Detailed view'!$M$200:$M$239)</f>
        <v>55025</v>
      </c>
      <c r="O40" s="57">
        <f>SUMIF('2. Detailed view'!$G$200:$G$239,Tabelle29[[#This Row],[Contract]],'2. Detailed view'!$O$200:$O$239)</f>
        <v>66065.625</v>
      </c>
      <c r="P40" s="57">
        <f>SUMIF('2. Detailed view'!$G$200:$G$239,Tabelle29[[#This Row],[Contract]],'2. Detailed view'!$Q$200:$Q$239)</f>
        <v>4740.625</v>
      </c>
      <c r="Q40" s="57">
        <f>SUMIF('2. Detailed view'!$G$200:$G$239,Tabelle29[[#This Row],[Contract]],'2. Detailed view'!$S$200:$S$239)</f>
        <v>0</v>
      </c>
      <c r="R40" s="57">
        <f>SUMIF('2. Detailed view'!$G$200:$G$239,Tabelle29[[#This Row],[Contract]],'2. Detailed view'!$U$200:$U$239)</f>
        <v>0</v>
      </c>
      <c r="S40" s="57">
        <f>SUMIF('2. Detailed view'!$G$200:$G$239,Tabelle29[[#This Row],[Contract]],'2. Detailed view'!$W$200:$W$239)</f>
        <v>0</v>
      </c>
      <c r="T40" s="74">
        <f>SUM(Tabelle29[[#This Row],[Spent1]:[Spent6]])</f>
        <v>125831.25</v>
      </c>
    </row>
    <row r="41" spans="2:20" s="189" customFormat="1" ht="12.75" customHeight="1">
      <c r="B41" s="251">
        <f t="shared" si="1"/>
        <v>29</v>
      </c>
      <c r="C41" s="250" t="s">
        <v>407</v>
      </c>
      <c r="D41" s="250" t="s">
        <v>44</v>
      </c>
      <c r="E41" s="250" t="s">
        <v>50</v>
      </c>
      <c r="F41" s="251" t="s">
        <v>565</v>
      </c>
      <c r="G41" s="250"/>
      <c r="H41" s="16">
        <v>44378</v>
      </c>
      <c r="I41" s="16">
        <v>44561</v>
      </c>
      <c r="J41" s="250" t="s">
        <v>46</v>
      </c>
      <c r="K41" s="12"/>
      <c r="L41" s="13"/>
      <c r="M41" s="74">
        <v>15000</v>
      </c>
      <c r="N41" s="57">
        <f>SUMIF('2. Detailed view'!$G$200:$G$239,Tabelle29[[#This Row],[Contract]],'2. Detailed view'!$M$200:$M$239)</f>
        <v>1375</v>
      </c>
      <c r="O41" s="57">
        <f>SUMIF('2. Detailed view'!$G$200:$G$239,Tabelle29[[#This Row],[Contract]],'2. Detailed view'!$O$200:$O$239)</f>
        <v>2375</v>
      </c>
      <c r="P41" s="57">
        <f>SUMIF('2. Detailed view'!$G$200:$G$239,Tabelle29[[#This Row],[Contract]],'2. Detailed view'!$Q$200:$Q$239)</f>
        <v>500</v>
      </c>
      <c r="Q41" s="57">
        <f>SUMIF('2. Detailed view'!$G$200:$G$239,Tabelle29[[#This Row],[Contract]],'2. Detailed view'!$S$200:$S$239)</f>
        <v>0</v>
      </c>
      <c r="R41" s="57">
        <f>SUMIF('2. Detailed view'!$G$200:$G$239,Tabelle29[[#This Row],[Contract]],'2. Detailed view'!$U$200:$U$239)</f>
        <v>0</v>
      </c>
      <c r="S41" s="57">
        <f>SUMIF('2. Detailed view'!$G$200:$G$239,Tabelle29[[#This Row],[Contract]],'2. Detailed view'!$W$200:$W$239)</f>
        <v>0</v>
      </c>
      <c r="T41" s="74">
        <f>SUM(Tabelle29[[#This Row],[Spent1]:[Spent6]])</f>
        <v>4250</v>
      </c>
    </row>
    <row r="42" spans="2:20" s="189" customFormat="1" ht="12.75" customHeight="1">
      <c r="B42" s="251">
        <f t="shared" si="1"/>
        <v>30</v>
      </c>
      <c r="C42" s="250" t="s">
        <v>381</v>
      </c>
      <c r="D42" s="250" t="s">
        <v>44</v>
      </c>
      <c r="E42" s="250" t="s">
        <v>50</v>
      </c>
      <c r="F42" s="251" t="s">
        <v>567</v>
      </c>
      <c r="G42" s="38"/>
      <c r="H42" s="16">
        <v>44378</v>
      </c>
      <c r="I42" s="16">
        <v>44561</v>
      </c>
      <c r="J42" s="250" t="s">
        <v>46</v>
      </c>
      <c r="K42" s="290"/>
      <c r="L42" s="13"/>
      <c r="M42" s="74">
        <v>440000</v>
      </c>
      <c r="N42" s="57">
        <f>SUMIF('2. Detailed view'!$G$200:$G$239,Tabelle29[[#This Row],[Contract]],'2. Detailed view'!$M$200:$M$239)</f>
        <v>41201.25</v>
      </c>
      <c r="O42" s="57">
        <f>SUMIF('2. Detailed view'!$G$200:$G$239,Tabelle29[[#This Row],[Contract]],'2. Detailed view'!$O$200:$O$239)</f>
        <v>39535</v>
      </c>
      <c r="P42" s="57">
        <f>SUMIF('2. Detailed view'!$G$200:$G$239,Tabelle29[[#This Row],[Contract]],'2. Detailed view'!$Q$200:$Q$239)</f>
        <v>18018.125</v>
      </c>
      <c r="Q42" s="57">
        <f>SUMIF('2. Detailed view'!$G$200:$G$239,Tabelle29[[#This Row],[Contract]],'2. Detailed view'!$S$200:$S$239)</f>
        <v>0</v>
      </c>
      <c r="R42" s="57">
        <f>SUMIF('2. Detailed view'!$G$200:$G$239,Tabelle29[[#This Row],[Contract]],'2. Detailed view'!$U$200:$U$239)</f>
        <v>0</v>
      </c>
      <c r="S42" s="57">
        <f>SUMIF('2. Detailed view'!$G$200:$G$239,Tabelle29[[#This Row],[Contract]],'2. Detailed view'!$W$200:$W$239)</f>
        <v>0</v>
      </c>
      <c r="T42" s="74">
        <f>SUM(Tabelle29[[#This Row],[Spent1]:[Spent6]])</f>
        <v>98754.375</v>
      </c>
    </row>
    <row r="43" spans="2:20" s="189" customFormat="1" ht="12.75" customHeight="1">
      <c r="B43" s="251">
        <f t="shared" si="1"/>
        <v>31</v>
      </c>
      <c r="C43" s="250" t="s">
        <v>404</v>
      </c>
      <c r="D43" s="250" t="s">
        <v>44</v>
      </c>
      <c r="E43" s="250" t="s">
        <v>50</v>
      </c>
      <c r="F43" s="251" t="s">
        <v>566</v>
      </c>
      <c r="G43" s="38"/>
      <c r="H43" s="16">
        <v>44378</v>
      </c>
      <c r="I43" s="16">
        <v>44561</v>
      </c>
      <c r="J43" s="250" t="s">
        <v>46</v>
      </c>
      <c r="K43" s="254"/>
      <c r="L43" s="13"/>
      <c r="M43" s="74">
        <v>67500</v>
      </c>
      <c r="N43" s="57">
        <f>SUMIF('2. Detailed view'!$G$200:$G$239,Tabelle29[[#This Row],[Contract]],'2. Detailed view'!$M$200:$M$239)</f>
        <v>15693.75</v>
      </c>
      <c r="O43" s="57">
        <f>SUMIF('2. Detailed view'!$G$200:$G$239,Tabelle29[[#This Row],[Contract]],'2. Detailed view'!$O$200:$O$239)</f>
        <v>15103.125</v>
      </c>
      <c r="P43" s="57">
        <f>SUMIF('2. Detailed view'!$G$200:$G$239,Tabelle29[[#This Row],[Contract]],'2. Detailed view'!$Q$200:$Q$239)</f>
        <v>10378.125</v>
      </c>
      <c r="Q43" s="57">
        <f>SUMIF('2. Detailed view'!$G$200:$G$239,Tabelle29[[#This Row],[Contract]],'2. Detailed view'!$S$200:$S$239)</f>
        <v>0</v>
      </c>
      <c r="R43" s="57">
        <f>SUMIF('2. Detailed view'!$G$200:$G$239,Tabelle29[[#This Row],[Contract]],'2. Detailed view'!$U$200:$U$239)</f>
        <v>0</v>
      </c>
      <c r="S43" s="57">
        <f>SUMIF('2. Detailed view'!$G$200:$G$239,Tabelle29[[#This Row],[Contract]],'2. Detailed view'!$W$200:$W$239)</f>
        <v>0</v>
      </c>
      <c r="T43" s="74">
        <f>SUM(Tabelle29[[#This Row],[Spent1]:[Spent6]])</f>
        <v>41175</v>
      </c>
    </row>
    <row r="44" spans="2:20" s="118" customFormat="1" ht="12.75" customHeight="1">
      <c r="B44" s="251"/>
      <c r="C44" s="250"/>
      <c r="D44" s="188"/>
      <c r="E44" s="250"/>
      <c r="F44" s="185"/>
      <c r="G44" s="117"/>
      <c r="H44" s="187"/>
      <c r="I44" s="187"/>
      <c r="J44" s="250"/>
      <c r="K44" s="12"/>
      <c r="L44" s="13"/>
      <c r="M44" s="74"/>
      <c r="N44" s="183"/>
      <c r="O44" s="183"/>
      <c r="P44" s="183"/>
      <c r="Q44" s="57"/>
      <c r="R44" s="57"/>
      <c r="S44" s="151"/>
      <c r="T44" s="74">
        <f>SUM(Tabelle29[[#This Row],[Spent1]:[Spent6]])</f>
        <v>0</v>
      </c>
    </row>
    <row r="45" spans="2:20" s="189" customFormat="1" ht="12.75" customHeight="1">
      <c r="B45" s="251">
        <f>B43+1</f>
        <v>32</v>
      </c>
      <c r="C45" s="250" t="s">
        <v>348</v>
      </c>
      <c r="D45" s="250" t="s">
        <v>44</v>
      </c>
      <c r="E45" s="250" t="s">
        <v>265</v>
      </c>
      <c r="F45" s="185"/>
      <c r="G45" s="188" t="s">
        <v>359</v>
      </c>
      <c r="H45" s="187">
        <v>44378</v>
      </c>
      <c r="I45" s="187">
        <v>44561</v>
      </c>
      <c r="J45" s="250" t="s">
        <v>49</v>
      </c>
      <c r="K45" s="12"/>
      <c r="L45" s="13"/>
      <c r="M45" s="74">
        <v>1755</v>
      </c>
      <c r="N45" s="151">
        <f>Tabelle29[[#This Row],[Plan Total 21 HJ]]</f>
        <v>1755</v>
      </c>
      <c r="O45" s="151"/>
      <c r="P45" s="151"/>
      <c r="Q45" s="151"/>
      <c r="R45" s="151"/>
      <c r="S45" s="151"/>
      <c r="T45" s="74">
        <f>SUM(Tabelle29[[#This Row],[Spent1]:[Spent6]])</f>
        <v>1755</v>
      </c>
    </row>
    <row r="46" spans="2:20" s="118" customFormat="1" ht="12.75" customHeight="1">
      <c r="B46" s="251">
        <f>B45+1</f>
        <v>33</v>
      </c>
      <c r="C46" s="250" t="s">
        <v>348</v>
      </c>
      <c r="D46" s="250" t="s">
        <v>245</v>
      </c>
      <c r="E46" s="250" t="s">
        <v>265</v>
      </c>
      <c r="F46" s="185"/>
      <c r="G46" s="117" t="s">
        <v>334</v>
      </c>
      <c r="H46" s="187">
        <v>44378</v>
      </c>
      <c r="I46" s="187">
        <v>44561</v>
      </c>
      <c r="J46" s="250" t="s">
        <v>49</v>
      </c>
      <c r="K46" s="12"/>
      <c r="L46" s="13"/>
      <c r="M46" s="74">
        <v>160000</v>
      </c>
      <c r="N46" s="183">
        <v>30743.1</v>
      </c>
      <c r="O46" s="151">
        <f>Tabelle29[[#This Row],[Spent1]]</f>
        <v>30743.1</v>
      </c>
      <c r="P46" s="151">
        <f>Tabelle29[[#This Row],[Spent2]]</f>
        <v>30743.1</v>
      </c>
      <c r="Q46" s="57"/>
      <c r="R46" s="57"/>
      <c r="S46" s="151"/>
      <c r="T46" s="74">
        <f>SUM(Tabelle29[[#This Row],[Spent1]:[Spent6]])</f>
        <v>92229.299999999988</v>
      </c>
    </row>
    <row r="47" spans="2:20" s="118" customFormat="1" ht="12.75" customHeight="1">
      <c r="B47" s="251">
        <f t="shared" ref="B47:B64" si="2">B46+1</f>
        <v>34</v>
      </c>
      <c r="C47" s="250" t="s">
        <v>348</v>
      </c>
      <c r="D47" s="250" t="s">
        <v>245</v>
      </c>
      <c r="E47" s="250" t="s">
        <v>265</v>
      </c>
      <c r="F47" s="185"/>
      <c r="G47" s="250" t="s">
        <v>335</v>
      </c>
      <c r="H47" s="187">
        <v>44378</v>
      </c>
      <c r="I47" s="187">
        <v>44561</v>
      </c>
      <c r="J47" s="250" t="s">
        <v>49</v>
      </c>
      <c r="K47" s="12"/>
      <c r="L47" s="13"/>
      <c r="M47" s="74">
        <v>12348</v>
      </c>
      <c r="N47" s="151">
        <f>Tabelle29[[#This Row],[Plan Total 21 HJ]]/6</f>
        <v>2058</v>
      </c>
      <c r="O47" s="151">
        <f>Tabelle29[[#This Row],[Spent1]]</f>
        <v>2058</v>
      </c>
      <c r="P47" s="151">
        <f>Tabelle29[[#This Row],[Spent2]]</f>
        <v>2058</v>
      </c>
      <c r="Q47" s="57"/>
      <c r="R47" s="57"/>
      <c r="S47" s="57"/>
      <c r="T47" s="74">
        <f>SUM(Tabelle29[[#This Row],[Spent1]:[Spent6]])</f>
        <v>6174</v>
      </c>
    </row>
    <row r="48" spans="2:20" s="189" customFormat="1" ht="12.75" customHeight="1">
      <c r="B48" s="251">
        <f t="shared" si="2"/>
        <v>35</v>
      </c>
      <c r="C48" s="250" t="s">
        <v>348</v>
      </c>
      <c r="D48" s="250" t="s">
        <v>245</v>
      </c>
      <c r="E48" s="250" t="s">
        <v>265</v>
      </c>
      <c r="F48" s="186"/>
      <c r="G48" s="188" t="s">
        <v>360</v>
      </c>
      <c r="H48" s="187">
        <v>44378</v>
      </c>
      <c r="I48" s="187">
        <v>44561</v>
      </c>
      <c r="J48" s="250" t="s">
        <v>49</v>
      </c>
      <c r="K48" s="12"/>
      <c r="L48" s="13"/>
      <c r="M48" s="74">
        <v>24000</v>
      </c>
      <c r="N48" s="183">
        <v>4120.05</v>
      </c>
      <c r="O48" s="151">
        <f>Tabelle29[[#This Row],[Spent1]]</f>
        <v>4120.05</v>
      </c>
      <c r="P48" s="151">
        <f>Tabelle29[[#This Row],[Spent2]]</f>
        <v>4120.05</v>
      </c>
      <c r="Q48" s="57"/>
      <c r="R48" s="57"/>
      <c r="S48" s="57"/>
      <c r="T48" s="74">
        <f>SUM(Tabelle29[[#This Row],[Spent1]:[Spent6]])</f>
        <v>12360.150000000001</v>
      </c>
    </row>
    <row r="49" spans="2:20" s="189" customFormat="1" ht="12.75" customHeight="1">
      <c r="B49" s="251">
        <f t="shared" si="2"/>
        <v>36</v>
      </c>
      <c r="C49" s="250" t="s">
        <v>380</v>
      </c>
      <c r="D49" s="250" t="s">
        <v>44</v>
      </c>
      <c r="E49" s="188" t="s">
        <v>596</v>
      </c>
      <c r="F49" s="215">
        <v>2410164170</v>
      </c>
      <c r="G49" s="38"/>
      <c r="H49" s="187">
        <v>44382</v>
      </c>
      <c r="I49" s="187">
        <v>44561</v>
      </c>
      <c r="J49" s="188" t="s">
        <v>46</v>
      </c>
      <c r="K49" s="12"/>
      <c r="L49" s="13"/>
      <c r="M49" s="74">
        <v>462672</v>
      </c>
      <c r="N49" s="183">
        <v>0</v>
      </c>
      <c r="O49" s="183">
        <v>270606</v>
      </c>
      <c r="P49" s="57"/>
      <c r="Q49" s="57"/>
      <c r="R49" s="57"/>
      <c r="S49" s="57"/>
      <c r="T49" s="74">
        <f>SUM(Tabelle29[[#This Row],[Spent1]:[Spent6]])</f>
        <v>270606</v>
      </c>
    </row>
    <row r="50" spans="2:20" s="189" customFormat="1" ht="12.75" customHeight="1">
      <c r="B50" s="251">
        <f t="shared" si="2"/>
        <v>37</v>
      </c>
      <c r="C50" s="250" t="s">
        <v>380</v>
      </c>
      <c r="D50" s="250" t="s">
        <v>44</v>
      </c>
      <c r="E50" s="250" t="s">
        <v>265</v>
      </c>
      <c r="F50" s="215"/>
      <c r="G50" s="38" t="s">
        <v>359</v>
      </c>
      <c r="H50" s="187"/>
      <c r="I50" s="187"/>
      <c r="J50" s="250" t="s">
        <v>49</v>
      </c>
      <c r="K50" s="254"/>
      <c r="L50" s="13"/>
      <c r="M50" s="74">
        <v>3510</v>
      </c>
      <c r="N50" s="151">
        <f>Tabelle29[[#This Row],[Plan Total 21 HJ]]</f>
        <v>3510</v>
      </c>
      <c r="O50" s="183"/>
      <c r="P50" s="183"/>
      <c r="Q50" s="183"/>
      <c r="R50" s="183"/>
      <c r="S50" s="57"/>
      <c r="T50" s="74">
        <f>SUM(Tabelle29[[#This Row],[Spent1]:[Spent6]])</f>
        <v>3510</v>
      </c>
    </row>
    <row r="51" spans="2:20" s="189" customFormat="1" ht="12.75" customHeight="1">
      <c r="B51" s="251">
        <f t="shared" si="2"/>
        <v>38</v>
      </c>
      <c r="C51" s="250" t="s">
        <v>380</v>
      </c>
      <c r="D51" s="250" t="s">
        <v>44</v>
      </c>
      <c r="E51" s="188" t="s">
        <v>597</v>
      </c>
      <c r="F51" s="215" t="s">
        <v>599</v>
      </c>
      <c r="G51" s="38" t="s">
        <v>598</v>
      </c>
      <c r="H51" s="187" t="s">
        <v>319</v>
      </c>
      <c r="I51" s="187" t="s">
        <v>319</v>
      </c>
      <c r="J51" s="250" t="s">
        <v>46</v>
      </c>
      <c r="K51" s="254"/>
      <c r="L51" s="13"/>
      <c r="M51" s="74">
        <v>20659.689999999999</v>
      </c>
      <c r="N51" s="183">
        <v>20659.689999999999</v>
      </c>
      <c r="O51" s="151"/>
      <c r="P51" s="151"/>
      <c r="Q51" s="183"/>
      <c r="R51" s="183"/>
      <c r="S51" s="151"/>
      <c r="T51" s="74">
        <f>SUM(Tabelle29[[#This Row],[Spent1]:[Spent6]])</f>
        <v>20659.689999999999</v>
      </c>
    </row>
    <row r="52" spans="2:20" s="189" customFormat="1" ht="12.75" customHeight="1">
      <c r="B52" s="251">
        <f t="shared" si="2"/>
        <v>39</v>
      </c>
      <c r="C52" s="250" t="s">
        <v>381</v>
      </c>
      <c r="D52" s="250" t="s">
        <v>44</v>
      </c>
      <c r="E52" s="250" t="s">
        <v>600</v>
      </c>
      <c r="F52" s="215">
        <v>2410164371</v>
      </c>
      <c r="G52" s="38"/>
      <c r="H52" s="187">
        <v>44417</v>
      </c>
      <c r="I52" s="187">
        <v>44533</v>
      </c>
      <c r="J52" s="250" t="s">
        <v>46</v>
      </c>
      <c r="K52" s="254"/>
      <c r="L52" s="13"/>
      <c r="M52" s="74">
        <v>355781.44</v>
      </c>
      <c r="N52" s="183">
        <v>0</v>
      </c>
      <c r="O52" s="151">
        <f>Tabelle29[[#This Row],[Plan Total 21 HJ]]/5</f>
        <v>71156.288</v>
      </c>
      <c r="P52" s="151">
        <f>Tabelle29[[#This Row],[Spent2]]</f>
        <v>71156.288</v>
      </c>
      <c r="Q52" s="183"/>
      <c r="R52" s="183"/>
      <c r="S52" s="57"/>
      <c r="T52" s="74">
        <f>SUM(Tabelle29[[#This Row],[Spent1]:[Spent6]])</f>
        <v>142312.576</v>
      </c>
    </row>
    <row r="53" spans="2:20" s="189" customFormat="1" ht="12.75" customHeight="1">
      <c r="B53" s="251">
        <f t="shared" si="2"/>
        <v>40</v>
      </c>
      <c r="C53" s="250" t="s">
        <v>381</v>
      </c>
      <c r="D53" s="250" t="s">
        <v>44</v>
      </c>
      <c r="E53" s="188" t="s">
        <v>265</v>
      </c>
      <c r="F53" s="185"/>
      <c r="G53" s="188" t="s">
        <v>359</v>
      </c>
      <c r="H53" s="187"/>
      <c r="I53" s="187"/>
      <c r="J53" s="250" t="s">
        <v>46</v>
      </c>
      <c r="K53" s="12"/>
      <c r="L53" s="13"/>
      <c r="M53" s="74">
        <v>3510</v>
      </c>
      <c r="N53" s="151">
        <f>Tabelle29[[#This Row],[Plan Total 21 HJ]]</f>
        <v>3510</v>
      </c>
      <c r="O53" s="183"/>
      <c r="P53" s="183"/>
      <c r="Q53" s="183"/>
      <c r="R53" s="183"/>
      <c r="S53" s="57"/>
      <c r="T53" s="74">
        <f>SUM(Tabelle29[[#This Row],[Spent1]:[Spent6]])</f>
        <v>3510</v>
      </c>
    </row>
    <row r="54" spans="2:20" s="189" customFormat="1" ht="12.75" customHeight="1">
      <c r="B54" s="251">
        <f t="shared" si="2"/>
        <v>41</v>
      </c>
      <c r="C54" s="188" t="s">
        <v>402</v>
      </c>
      <c r="D54" s="250" t="s">
        <v>44</v>
      </c>
      <c r="E54" s="250" t="s">
        <v>265</v>
      </c>
      <c r="F54" s="215"/>
      <c r="G54" s="250" t="s">
        <v>359</v>
      </c>
      <c r="H54" s="187"/>
      <c r="I54" s="187"/>
      <c r="J54" s="250" t="s">
        <v>46</v>
      </c>
      <c r="K54" s="12"/>
      <c r="L54" s="13"/>
      <c r="M54" s="74">
        <v>1755</v>
      </c>
      <c r="N54" s="151">
        <f>Tabelle29[[#This Row],[Plan Total 21 HJ]]</f>
        <v>1755</v>
      </c>
      <c r="O54" s="151"/>
      <c r="P54" s="183"/>
      <c r="Q54" s="183"/>
      <c r="R54" s="151"/>
      <c r="S54" s="183"/>
      <c r="T54" s="74">
        <f>SUM(Tabelle29[[#This Row],[Spent1]:[Spent6]])</f>
        <v>1755</v>
      </c>
    </row>
    <row r="55" spans="2:20" s="189" customFormat="1" ht="12.75" customHeight="1">
      <c r="B55" s="251">
        <f t="shared" si="2"/>
        <v>42</v>
      </c>
      <c r="C55" s="250" t="s">
        <v>403</v>
      </c>
      <c r="D55" s="250" t="s">
        <v>44</v>
      </c>
      <c r="E55" s="250" t="s">
        <v>265</v>
      </c>
      <c r="F55" s="215"/>
      <c r="G55" s="250" t="s">
        <v>359</v>
      </c>
      <c r="H55" s="187"/>
      <c r="I55" s="187"/>
      <c r="J55" s="250" t="s">
        <v>46</v>
      </c>
      <c r="K55" s="12"/>
      <c r="L55" s="13"/>
      <c r="M55" s="74">
        <v>1755</v>
      </c>
      <c r="N55" s="151">
        <f>Tabelle29[[#This Row],[Plan Total 21 HJ]]</f>
        <v>1755</v>
      </c>
      <c r="O55" s="151"/>
      <c r="P55" s="183"/>
      <c r="Q55" s="183"/>
      <c r="R55" s="151"/>
      <c r="S55" s="183"/>
      <c r="T55" s="74">
        <f>SUM(Tabelle29[[#This Row],[Spent1]:[Spent6]])</f>
        <v>1755</v>
      </c>
    </row>
    <row r="56" spans="2:20" s="189" customFormat="1" ht="12.75" customHeight="1">
      <c r="B56" s="251">
        <f t="shared" si="2"/>
        <v>43</v>
      </c>
      <c r="C56" s="250" t="s">
        <v>404</v>
      </c>
      <c r="D56" s="250" t="s">
        <v>44</v>
      </c>
      <c r="E56" s="250" t="s">
        <v>265</v>
      </c>
      <c r="F56" s="215"/>
      <c r="G56" s="250" t="s">
        <v>359</v>
      </c>
      <c r="H56" s="187"/>
      <c r="I56" s="187"/>
      <c r="J56" s="250" t="s">
        <v>46</v>
      </c>
      <c r="K56" s="12"/>
      <c r="L56" s="13"/>
      <c r="M56" s="74">
        <v>1755</v>
      </c>
      <c r="N56" s="151">
        <f>Tabelle29[[#This Row],[Plan Total 21 HJ]]</f>
        <v>1755</v>
      </c>
      <c r="O56" s="151"/>
      <c r="P56" s="183"/>
      <c r="Q56" s="183"/>
      <c r="R56" s="151"/>
      <c r="S56" s="183"/>
      <c r="T56" s="74">
        <f>SUM(Tabelle29[[#This Row],[Spent1]:[Spent6]])</f>
        <v>1755</v>
      </c>
    </row>
    <row r="57" spans="2:20" s="189" customFormat="1" ht="12.75" customHeight="1">
      <c r="B57" s="251">
        <f t="shared" si="2"/>
        <v>44</v>
      </c>
      <c r="C57" s="250" t="s">
        <v>404</v>
      </c>
      <c r="D57" s="250" t="s">
        <v>44</v>
      </c>
      <c r="E57" s="250" t="s">
        <v>265</v>
      </c>
      <c r="F57" s="217"/>
      <c r="G57" s="222" t="s">
        <v>606</v>
      </c>
      <c r="H57" s="187"/>
      <c r="I57" s="187"/>
      <c r="J57" s="250" t="s">
        <v>46</v>
      </c>
      <c r="K57" s="12"/>
      <c r="L57" s="13"/>
      <c r="M57" s="74">
        <v>4925</v>
      </c>
      <c r="N57" s="151"/>
      <c r="O57" s="57"/>
      <c r="P57" s="57"/>
      <c r="Q57" s="57"/>
      <c r="R57" s="57"/>
      <c r="S57" s="57"/>
      <c r="T57" s="74">
        <f>SUM(Tabelle29[[#This Row],[Spent1]:[Spent6]])</f>
        <v>0</v>
      </c>
    </row>
    <row r="58" spans="2:20" s="189" customFormat="1" ht="12.75" customHeight="1">
      <c r="B58" s="251">
        <f t="shared" si="2"/>
        <v>45</v>
      </c>
      <c r="C58" s="250" t="s">
        <v>404</v>
      </c>
      <c r="D58" s="250" t="s">
        <v>44</v>
      </c>
      <c r="E58" s="250" t="s">
        <v>45</v>
      </c>
      <c r="F58" s="215"/>
      <c r="G58" s="286"/>
      <c r="H58" s="187">
        <v>44364</v>
      </c>
      <c r="I58" s="187">
        <v>44561</v>
      </c>
      <c r="J58" s="250" t="s">
        <v>49</v>
      </c>
      <c r="K58" s="254"/>
      <c r="L58" s="13"/>
      <c r="M58" s="74">
        <v>297500</v>
      </c>
      <c r="N58" s="183">
        <f>Tabelle29[[#This Row],[Plan Total 21 HJ]]</f>
        <v>297500</v>
      </c>
      <c r="O58" s="57"/>
      <c r="P58" s="57"/>
      <c r="Q58" s="57"/>
      <c r="R58" s="57"/>
      <c r="S58" s="57"/>
      <c r="T58" s="74">
        <f>SUM(Tabelle29[[#This Row],[Spent1]:[Spent6]])</f>
        <v>297500</v>
      </c>
    </row>
    <row r="59" spans="2:20" s="189" customFormat="1" ht="12.75" customHeight="1">
      <c r="B59" s="251">
        <f t="shared" si="2"/>
        <v>46</v>
      </c>
      <c r="C59" s="250" t="s">
        <v>406</v>
      </c>
      <c r="D59" s="250" t="s">
        <v>44</v>
      </c>
      <c r="E59" s="250" t="s">
        <v>607</v>
      </c>
      <c r="F59" s="215" t="s">
        <v>608</v>
      </c>
      <c r="G59" s="286"/>
      <c r="H59" s="187">
        <v>44378</v>
      </c>
      <c r="I59" s="187">
        <v>44561</v>
      </c>
      <c r="J59" s="250" t="s">
        <v>46</v>
      </c>
      <c r="K59" s="254"/>
      <c r="L59" s="13"/>
      <c r="M59" s="74">
        <f>178500+95200</f>
        <v>273700</v>
      </c>
      <c r="N59" s="183">
        <v>29750</v>
      </c>
      <c r="O59" s="57">
        <v>41650</v>
      </c>
      <c r="P59" s="151">
        <f>Tabelle29[[#This Row],[Spent2]]</f>
        <v>41650</v>
      </c>
      <c r="Q59" s="57"/>
      <c r="R59" s="57"/>
      <c r="S59" s="57"/>
      <c r="T59" s="74">
        <f>SUM(Tabelle29[[#This Row],[Spent1]:[Spent6]])</f>
        <v>113050</v>
      </c>
    </row>
    <row r="60" spans="2:20" s="189" customFormat="1" ht="12.75" customHeight="1">
      <c r="B60" s="251">
        <f t="shared" si="2"/>
        <v>47</v>
      </c>
      <c r="C60" s="250" t="s">
        <v>406</v>
      </c>
      <c r="D60" s="250" t="s">
        <v>44</v>
      </c>
      <c r="E60" s="250" t="s">
        <v>609</v>
      </c>
      <c r="F60" s="215">
        <v>2410160374</v>
      </c>
      <c r="G60" s="286"/>
      <c r="H60" s="187">
        <v>44378</v>
      </c>
      <c r="I60" s="187">
        <v>44561</v>
      </c>
      <c r="J60" s="250" t="s">
        <v>46</v>
      </c>
      <c r="K60" s="254"/>
      <c r="L60" s="13"/>
      <c r="M60" s="74">
        <v>89250</v>
      </c>
      <c r="N60" s="151">
        <f>Tabelle29[[#This Row],[Plan Total 21 HJ]]/6</f>
        <v>14875</v>
      </c>
      <c r="O60" s="151">
        <f>Tabelle29[[#This Row],[Spent1]]</f>
        <v>14875</v>
      </c>
      <c r="P60" s="151">
        <f>Tabelle29[[#This Row],[Spent2]]</f>
        <v>14875</v>
      </c>
      <c r="Q60" s="183"/>
      <c r="R60" s="183"/>
      <c r="S60" s="183"/>
      <c r="T60" s="74">
        <f>SUM(Tabelle29[[#This Row],[Spent1]:[Spent6]])</f>
        <v>44625</v>
      </c>
    </row>
    <row r="61" spans="2:20" s="189" customFormat="1" ht="12.75" customHeight="1">
      <c r="B61" s="251">
        <f t="shared" si="2"/>
        <v>48</v>
      </c>
      <c r="C61" s="250" t="s">
        <v>407</v>
      </c>
      <c r="D61" s="250" t="s">
        <v>44</v>
      </c>
      <c r="E61" s="250" t="s">
        <v>320</v>
      </c>
      <c r="F61" s="215">
        <v>2410162165</v>
      </c>
      <c r="G61" s="286"/>
      <c r="H61" s="187">
        <v>44378</v>
      </c>
      <c r="I61" s="187">
        <v>44561</v>
      </c>
      <c r="J61" s="250" t="s">
        <v>46</v>
      </c>
      <c r="K61" s="254"/>
      <c r="L61" s="13"/>
      <c r="M61" s="74">
        <v>333609.36</v>
      </c>
      <c r="N61" s="151">
        <f>Tabelle29[[#This Row],[Plan Total 21 HJ]]/6</f>
        <v>55601.56</v>
      </c>
      <c r="O61" s="151">
        <f>Tabelle29[[#This Row],[Spent1]]</f>
        <v>55601.56</v>
      </c>
      <c r="P61" s="151">
        <f>Tabelle29[[#This Row],[Spent2]]</f>
        <v>55601.56</v>
      </c>
      <c r="Q61" s="57"/>
      <c r="R61" s="57"/>
      <c r="S61" s="57"/>
      <c r="T61" s="74">
        <f>SUM(Tabelle29[[#This Row],[Spent1]:[Spent6]])</f>
        <v>166804.68</v>
      </c>
    </row>
    <row r="62" spans="2:20" s="189" customFormat="1" ht="12.75" customHeight="1">
      <c r="B62" s="251">
        <f t="shared" si="2"/>
        <v>49</v>
      </c>
      <c r="C62" s="250" t="s">
        <v>407</v>
      </c>
      <c r="D62" s="250" t="s">
        <v>44</v>
      </c>
      <c r="E62" s="250" t="s">
        <v>265</v>
      </c>
      <c r="F62" s="215"/>
      <c r="G62" s="286" t="s">
        <v>359</v>
      </c>
      <c r="H62" s="187"/>
      <c r="I62" s="187"/>
      <c r="J62" s="250" t="s">
        <v>46</v>
      </c>
      <c r="K62" s="254"/>
      <c r="L62" s="13"/>
      <c r="M62" s="74">
        <v>3510</v>
      </c>
      <c r="N62" s="151">
        <f>Tabelle29[[#This Row],[Plan Total 21 HJ]]</f>
        <v>3510</v>
      </c>
      <c r="O62" s="151"/>
      <c r="P62" s="151"/>
      <c r="Q62" s="151"/>
      <c r="R62" s="57"/>
      <c r="S62" s="57"/>
      <c r="T62" s="74">
        <f>SUM(Tabelle29[[#This Row],[Spent1]:[Spent6]])</f>
        <v>3510</v>
      </c>
    </row>
    <row r="63" spans="2:20" s="189" customFormat="1" ht="12.75" customHeight="1">
      <c r="B63" s="251">
        <f t="shared" si="2"/>
        <v>50</v>
      </c>
      <c r="C63" s="250" t="s">
        <v>408</v>
      </c>
      <c r="D63" s="250" t="s">
        <v>44</v>
      </c>
      <c r="E63" s="250" t="s">
        <v>265</v>
      </c>
      <c r="F63" s="215"/>
      <c r="G63" s="286" t="s">
        <v>359</v>
      </c>
      <c r="H63" s="187"/>
      <c r="I63" s="187"/>
      <c r="J63" s="250" t="s">
        <v>46</v>
      </c>
      <c r="K63" s="254"/>
      <c r="L63" s="13"/>
      <c r="M63" s="74">
        <v>1755</v>
      </c>
      <c r="N63" s="151">
        <f>Tabelle29[[#This Row],[Plan Total 21 HJ]]</f>
        <v>1755</v>
      </c>
      <c r="O63" s="57"/>
      <c r="P63" s="57"/>
      <c r="Q63" s="57"/>
      <c r="R63" s="57"/>
      <c r="S63" s="57"/>
      <c r="T63" s="74">
        <f>SUM(Tabelle29[[#This Row],[Spent1]:[Spent6]])</f>
        <v>1755</v>
      </c>
    </row>
    <row r="64" spans="2:20" s="189" customFormat="1" ht="12.75" customHeight="1">
      <c r="B64" s="251">
        <f t="shared" si="2"/>
        <v>51</v>
      </c>
      <c r="C64" s="250" t="s">
        <v>408</v>
      </c>
      <c r="D64" s="250" t="s">
        <v>245</v>
      </c>
      <c r="E64" s="250" t="s">
        <v>265</v>
      </c>
      <c r="F64" s="215"/>
      <c r="G64" s="286" t="s">
        <v>611</v>
      </c>
      <c r="H64" s="187"/>
      <c r="I64" s="187"/>
      <c r="J64" s="250" t="s">
        <v>46</v>
      </c>
      <c r="K64" s="254"/>
      <c r="L64" s="13"/>
      <c r="M64" s="74">
        <v>34500</v>
      </c>
      <c r="N64" s="151">
        <f>Tabelle29[[#This Row],[Plan Total 21 HJ]]/6</f>
        <v>5750</v>
      </c>
      <c r="O64" s="151">
        <f>Tabelle29[[#This Row],[Spent1]]</f>
        <v>5750</v>
      </c>
      <c r="P64" s="57"/>
      <c r="Q64" s="57"/>
      <c r="R64" s="57"/>
      <c r="S64" s="57"/>
      <c r="T64" s="74">
        <f>SUM(Tabelle29[[#This Row],[Spent1]:[Spent6]])</f>
        <v>11500</v>
      </c>
    </row>
    <row r="65" spans="2:20" s="189" customFormat="1" ht="12.75" customHeight="1">
      <c r="B65" s="251">
        <v>54</v>
      </c>
      <c r="C65" s="250" t="s">
        <v>380</v>
      </c>
      <c r="D65" s="250" t="s">
        <v>44</v>
      </c>
      <c r="E65" s="250" t="s">
        <v>639</v>
      </c>
      <c r="F65" s="215" t="s">
        <v>640</v>
      </c>
      <c r="G65" s="286"/>
      <c r="H65" s="187"/>
      <c r="I65" s="187"/>
      <c r="J65" s="250"/>
      <c r="K65" s="254"/>
      <c r="L65" s="13"/>
      <c r="M65" s="74">
        <v>35700</v>
      </c>
      <c r="N65" s="151"/>
      <c r="O65" s="57"/>
      <c r="P65" s="151">
        <f>Tabelle29[[#This Row],[Plan Total 21 HJ]]/4</f>
        <v>8925</v>
      </c>
      <c r="Q65" s="183"/>
      <c r="R65" s="57"/>
      <c r="S65" s="151"/>
      <c r="T65" s="74">
        <f>SUM(Tabelle29[[#This Row],[Spent1]:[Spent6]])</f>
        <v>8925</v>
      </c>
    </row>
    <row r="66" spans="2:20" s="189" customFormat="1" ht="12.75" customHeight="1">
      <c r="B66" s="251">
        <v>55</v>
      </c>
      <c r="C66" s="250" t="s">
        <v>399</v>
      </c>
      <c r="D66" s="250" t="s">
        <v>44</v>
      </c>
      <c r="E66" s="250" t="s">
        <v>45</v>
      </c>
      <c r="F66" s="215" t="s">
        <v>643</v>
      </c>
      <c r="G66" s="286"/>
      <c r="H66" s="187">
        <v>44423</v>
      </c>
      <c r="I66" s="187">
        <v>44561</v>
      </c>
      <c r="J66" s="250" t="s">
        <v>46</v>
      </c>
      <c r="K66" s="254"/>
      <c r="L66" s="13"/>
      <c r="M66" s="74"/>
      <c r="N66" s="151">
        <f>SUMIF('2. Detailed view'!$G$13:$G$199,Tabelle29[[#This Row],[Contract]],'2. Detailed view'!$M$13:$M$199)</f>
        <v>0</v>
      </c>
      <c r="O66" s="151">
        <f>SUMIF('2. Detailed view'!$G$13:$G$199,Tabelle29[[#This Row],[Contract]],'2. Detailed view'!$O$13:$O$199)</f>
        <v>0</v>
      </c>
      <c r="P66" s="151">
        <f>SUMIF('2. Detailed view'!$G$13:$G$199,Tabelle29[[#This Row],[Contract]],'2. Detailed view'!$Q$13:$Q$199)</f>
        <v>0</v>
      </c>
      <c r="Q66" s="151"/>
      <c r="R66" s="151"/>
      <c r="S66" s="57"/>
      <c r="T66" s="74">
        <f>SUM(Tabelle29[[#This Row],[Spent1]:[Spent6]])</f>
        <v>0</v>
      </c>
    </row>
    <row r="67" spans="2:20" s="189" customFormat="1" ht="12.75" customHeight="1">
      <c r="B67" s="251">
        <f t="shared" ref="B67" si="3">B66+1</f>
        <v>56</v>
      </c>
      <c r="C67" s="250" t="s">
        <v>406</v>
      </c>
      <c r="D67" s="250" t="s">
        <v>44</v>
      </c>
      <c r="E67" s="250" t="s">
        <v>265</v>
      </c>
      <c r="F67" s="215"/>
      <c r="G67" s="286" t="s">
        <v>359</v>
      </c>
      <c r="H67" s="187"/>
      <c r="I67" s="187"/>
      <c r="J67" s="250" t="s">
        <v>46</v>
      </c>
      <c r="K67" s="254"/>
      <c r="L67" s="13"/>
      <c r="M67" s="74">
        <v>5265</v>
      </c>
      <c r="N67" s="151">
        <f>Tabelle29[[#This Row],[Plan Total 21 HJ]]</f>
        <v>5265</v>
      </c>
      <c r="O67" s="151"/>
      <c r="P67" s="151"/>
      <c r="Q67" s="151"/>
      <c r="R67" s="57"/>
      <c r="S67" s="57"/>
      <c r="T67" s="74">
        <f>SUM(Tabelle29[[#This Row],[Spent1]:[Spent6]])</f>
        <v>5265</v>
      </c>
    </row>
    <row r="68" spans="2:20" s="189" customFormat="1" ht="12.75" customHeight="1">
      <c r="B68" s="251"/>
      <c r="C68" s="250"/>
      <c r="D68" s="250"/>
      <c r="E68" s="250"/>
      <c r="F68" s="215"/>
      <c r="G68" s="286"/>
      <c r="H68" s="187"/>
      <c r="I68" s="187"/>
      <c r="J68" s="250"/>
      <c r="K68" s="254"/>
      <c r="L68" s="13"/>
      <c r="M68" s="74"/>
      <c r="N68" s="151"/>
      <c r="O68" s="151"/>
      <c r="P68" s="57"/>
      <c r="Q68" s="57"/>
      <c r="R68" s="57"/>
      <c r="S68" s="57"/>
      <c r="T68" s="74">
        <f>SUM(Tabelle29[[#This Row],[Spent1]:[Spent6]])</f>
        <v>0</v>
      </c>
    </row>
    <row r="69" spans="2:20" s="189" customFormat="1" ht="12.75" customHeight="1">
      <c r="B69" s="251"/>
      <c r="C69" s="188"/>
      <c r="D69" s="17"/>
      <c r="E69" s="188"/>
      <c r="F69" s="185"/>
      <c r="G69" s="188"/>
      <c r="H69" s="187"/>
      <c r="I69" s="187"/>
      <c r="J69" s="188"/>
      <c r="K69" s="12"/>
      <c r="L69" s="13"/>
      <c r="M69" s="74"/>
      <c r="N69" s="183"/>
      <c r="O69" s="183"/>
      <c r="P69" s="182"/>
      <c r="Q69" s="183"/>
      <c r="R69" s="183"/>
      <c r="S69" s="224"/>
      <c r="T69" s="74">
        <f>SUM(Tabelle29[[#This Row],[Spent1]:[Spent6]])</f>
        <v>0</v>
      </c>
    </row>
    <row r="70" spans="2:20">
      <c r="B70" s="70" t="s">
        <v>27</v>
      </c>
      <c r="C70" s="245"/>
      <c r="D70" s="245"/>
      <c r="E70" s="245"/>
      <c r="F70" s="246"/>
      <c r="G70" s="245"/>
      <c r="H70" s="245"/>
      <c r="I70" s="245"/>
      <c r="J70" s="245"/>
      <c r="K70" s="245"/>
      <c r="L70" s="247"/>
      <c r="M70" s="248">
        <f>SUBTOTAL(109,Tabelle29[Plan Total 21 HJ])</f>
        <v>18215205.489999998</v>
      </c>
      <c r="N70" s="248">
        <f>SUBTOTAL(109,Tabelle29[Spent1])</f>
        <v>1868719.8907763159</v>
      </c>
      <c r="O70" s="249">
        <f>SUBTOTAL(109,Tabelle29[Spent2])</f>
        <v>2158430.4189149868</v>
      </c>
      <c r="P70" s="248">
        <f>SUBTOTAL(109,Tabelle29[Spent3])</f>
        <v>948534.24101292971</v>
      </c>
      <c r="Q70" s="248">
        <f>SUBTOTAL(109,Tabelle29[Spent4])</f>
        <v>0</v>
      </c>
      <c r="R70" s="249">
        <f>SUBTOTAL(109,Tabelle29[Spent5])</f>
        <v>0</v>
      </c>
      <c r="S70" s="248">
        <f>SUBTOTAL(109,Tabelle29[Spent6])</f>
        <v>0</v>
      </c>
      <c r="T70" s="248">
        <f>SUBTOTAL(109,Tabelle29[Spent Total])</f>
        <v>4975684.5507042324</v>
      </c>
    </row>
    <row r="72" spans="2:20">
      <c r="M72" s="53"/>
      <c r="N72" s="53"/>
      <c r="O72" s="53"/>
      <c r="P72" s="53"/>
      <c r="Q72" s="53"/>
      <c r="R72" s="53"/>
      <c r="S72" s="53"/>
      <c r="T72" s="53"/>
    </row>
    <row r="73" spans="2:20">
      <c r="M73" s="53"/>
      <c r="N73" s="53"/>
      <c r="O73" s="53"/>
      <c r="P73" s="53"/>
      <c r="Q73" s="53"/>
      <c r="R73" s="53"/>
      <c r="S73" s="53"/>
      <c r="T73" s="53"/>
    </row>
    <row r="74" spans="2:20">
      <c r="M74" s="86"/>
      <c r="Q74" s="86"/>
      <c r="R74" s="86"/>
      <c r="S74" s="86"/>
      <c r="T74" s="86"/>
    </row>
    <row r="75" spans="2:20">
      <c r="M75" s="86"/>
      <c r="O75" s="133"/>
      <c r="T75" s="86"/>
    </row>
    <row r="76" spans="2:20">
      <c r="M76" s="86"/>
      <c r="T76" s="86"/>
    </row>
    <row r="77" spans="2:20">
      <c r="E77" s="158"/>
      <c r="M77" s="86"/>
      <c r="T77" s="86"/>
    </row>
    <row r="78" spans="2:20">
      <c r="F78" s="189"/>
    </row>
    <row r="79" spans="2:20">
      <c r="M79" s="86"/>
      <c r="N79" s="258"/>
      <c r="T79" s="86"/>
    </row>
    <row r="81" spans="7:7">
      <c r="G81" s="189"/>
    </row>
  </sheetData>
  <dataValidations count="2"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F42:F43 F40" xr:uid="{35444D73-1F95-4D7B-A715-D12C31598308}">
      <formula1>10</formula1>
    </dataValidation>
    <dataValidation type="list" allowBlank="1" showInputMessage="1" showErrorMessage="1" sqref="J12:J69" xr:uid="{00000000-0002-0000-0200-000000000000}">
      <formula1>"T&amp;M,Fix"</formula1>
    </dataValidation>
  </dataValidations>
  <pageMargins left="0.7" right="0.7" top="0.75" bottom="0.75" header="0.3" footer="0.3"/>
  <pageSetup paperSize="9" scale="59" fitToHeight="0" orientation="landscape" r:id="rId1"/>
  <headerFooter>
    <oddHeader>&amp;C&amp;"Calibri"&amp;10&amp;K000000Internal&amp;1#</oddHeader>
  </headerFooter>
  <customProperties>
    <customPr name="EpmWorksheetKeyString_GUID" r:id="rId2"/>
  </customProperties>
  <ignoredErrors>
    <ignoredError sqref="F59" numberStoredAsText="1"/>
  </ignoredErrors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/>
  </sheetPr>
  <dimension ref="A1:CG370"/>
  <sheetViews>
    <sheetView zoomScale="70" zoomScaleNormal="70" workbookViewId="0">
      <pane ySplit="17" topLeftCell="A45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209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6" t="s">
        <v>27</v>
      </c>
      <c r="D336" s="257">
        <v>2359.5967668810104</v>
      </c>
      <c r="E336" s="255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AB16:AC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6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 s="2" customFormat="1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 s="2" customFormat="1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 s="2" customFormat="1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 s="2" customFormat="1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 s="2" customFormat="1"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 s="2" customFormat="1"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 s="2" customFormat="1"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 s="2" customFormat="1"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 s="2" customFormat="1"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 s="2" customFormat="1"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 s="2" customFormat="1"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 s="2" customFormat="1"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 s="2" customFormat="1"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 s="2" customFormat="1"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 s="2" customFormat="1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S55" s="35"/>
      <c r="T55" s="35"/>
      <c r="V55" s="35"/>
      <c r="W55" s="35"/>
      <c r="Y55" s="35"/>
      <c r="Z55" s="35"/>
      <c r="AB55" s="35"/>
      <c r="AC55" s="35"/>
    </row>
    <row r="56" spans="3:29" s="2" customFormat="1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S56" s="35"/>
      <c r="T56" s="35"/>
      <c r="V56" s="35"/>
      <c r="W56" s="35"/>
      <c r="Y56" s="35"/>
      <c r="Z56" s="35"/>
      <c r="AB56" s="35"/>
      <c r="AC56" s="35"/>
    </row>
    <row r="57" spans="3:29" s="2" customFormat="1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S57" s="35"/>
      <c r="T57" s="35"/>
      <c r="V57" s="35"/>
      <c r="W57" s="35"/>
      <c r="Y57" s="35"/>
      <c r="Z57" s="35"/>
      <c r="AB57" s="35"/>
      <c r="AC57" s="35"/>
    </row>
    <row r="58" spans="3:29" s="2" customFormat="1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S58" s="35"/>
      <c r="T58" s="35"/>
      <c r="V58" s="35"/>
      <c r="W58" s="35"/>
      <c r="Y58" s="35"/>
      <c r="Z58" s="35"/>
      <c r="AB58" s="35"/>
      <c r="AC58" s="35"/>
    </row>
    <row r="59" spans="3:29" s="2" customFormat="1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S59" s="35"/>
      <c r="T59" s="35"/>
      <c r="V59" s="35"/>
      <c r="W59" s="35"/>
      <c r="Y59" s="35"/>
      <c r="Z59" s="35"/>
      <c r="AB59" s="35"/>
      <c r="AC59" s="35"/>
    </row>
    <row r="60" spans="3:29" s="2" customFormat="1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S60" s="35"/>
      <c r="T60" s="35"/>
      <c r="V60" s="35"/>
      <c r="W60" s="35"/>
      <c r="Y60" s="35"/>
      <c r="Z60" s="35"/>
      <c r="AB60" s="35"/>
      <c r="AC60" s="35"/>
    </row>
    <row r="61" spans="3:29" s="2" customFormat="1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S61" s="35"/>
      <c r="T61" s="35"/>
      <c r="V61" s="35"/>
      <c r="W61" s="35"/>
      <c r="Y61" s="35"/>
      <c r="Z61" s="35"/>
      <c r="AB61" s="35"/>
      <c r="AC61" s="35"/>
    </row>
    <row r="62" spans="3:29" s="2" customFormat="1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S62" s="35"/>
      <c r="T62" s="35"/>
      <c r="V62" s="35"/>
      <c r="W62" s="35"/>
      <c r="Y62" s="35"/>
      <c r="Z62" s="35"/>
      <c r="AB62" s="35"/>
      <c r="AC62" s="35"/>
    </row>
    <row r="63" spans="3:29" s="2" customFormat="1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S63" s="35"/>
      <c r="T63" s="35"/>
      <c r="V63" s="35"/>
      <c r="W63" s="35"/>
      <c r="Y63" s="35"/>
      <c r="Z63" s="35"/>
      <c r="AB63" s="35"/>
      <c r="AC63" s="35"/>
    </row>
    <row r="64" spans="3:29" s="2" customFormat="1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S64" s="35"/>
      <c r="T64" s="35"/>
      <c r="V64" s="35"/>
      <c r="W64" s="35"/>
      <c r="Y64" s="35"/>
      <c r="Z64" s="35"/>
      <c r="AB64" s="35"/>
      <c r="AC64" s="35"/>
    </row>
    <row r="65" spans="3:29" s="2" customFormat="1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S65" s="35"/>
      <c r="T65" s="35"/>
      <c r="V65" s="35"/>
      <c r="W65" s="35"/>
      <c r="Y65" s="35"/>
      <c r="Z65" s="35"/>
      <c r="AB65" s="35"/>
      <c r="AC65" s="35"/>
    </row>
    <row r="66" spans="3:29" s="2" customFormat="1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S66" s="35"/>
      <c r="T66" s="35"/>
      <c r="V66" s="35"/>
      <c r="W66" s="35"/>
      <c r="Y66" s="35"/>
      <c r="Z66" s="35"/>
      <c r="AB66" s="35"/>
      <c r="AC66" s="35"/>
    </row>
    <row r="67" spans="3:29" s="2" customFormat="1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S67" s="35"/>
      <c r="T67" s="35"/>
      <c r="V67" s="35"/>
      <c r="W67" s="35"/>
      <c r="Y67" s="35"/>
      <c r="Z67" s="35"/>
      <c r="AB67" s="35"/>
      <c r="AC67" s="35"/>
    </row>
    <row r="68" spans="3:29" s="2" customFormat="1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S68" s="35"/>
      <c r="T68" s="35"/>
      <c r="V68" s="35"/>
      <c r="W68" s="35"/>
      <c r="Y68" s="35"/>
      <c r="Z68" s="35"/>
      <c r="AB68" s="35"/>
      <c r="AC68" s="35"/>
    </row>
    <row r="69" spans="3:29" s="2" customFormat="1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S69" s="35"/>
      <c r="T69" s="35"/>
      <c r="V69" s="35"/>
      <c r="W69" s="35"/>
      <c r="Y69" s="35"/>
      <c r="Z69" s="35"/>
      <c r="AB69" s="35"/>
      <c r="AC69" s="35"/>
    </row>
    <row r="70" spans="3:29" s="2" customFormat="1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S70" s="35"/>
      <c r="T70" s="35"/>
      <c r="V70" s="35"/>
      <c r="W70" s="35"/>
      <c r="Y70" s="35"/>
      <c r="Z70" s="35"/>
      <c r="AB70" s="35"/>
      <c r="AC70" s="35"/>
    </row>
    <row r="71" spans="3:29" s="2" customFormat="1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S71" s="35"/>
      <c r="T71" s="35"/>
      <c r="V71" s="35"/>
      <c r="W71" s="35"/>
      <c r="Y71" s="35"/>
      <c r="Z71" s="35"/>
      <c r="AB71" s="35"/>
      <c r="AC71" s="35"/>
    </row>
    <row r="72" spans="3:29" s="2" customFormat="1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S72" s="35"/>
      <c r="T72" s="35"/>
      <c r="V72" s="35"/>
      <c r="W72" s="35"/>
      <c r="Y72" s="35"/>
      <c r="Z72" s="35"/>
      <c r="AB72" s="35"/>
      <c r="AC72" s="35"/>
    </row>
    <row r="73" spans="3:29" s="2" customFormat="1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S73" s="35"/>
      <c r="T73" s="35"/>
      <c r="V73" s="35"/>
      <c r="W73" s="35"/>
      <c r="Y73" s="35"/>
      <c r="Z73" s="35"/>
      <c r="AB73" s="35"/>
      <c r="AC73" s="35"/>
    </row>
    <row r="74" spans="3:29" s="2" customFormat="1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S74" s="35"/>
      <c r="T74" s="35"/>
      <c r="V74" s="35"/>
      <c r="W74" s="35"/>
      <c r="Y74" s="35"/>
      <c r="Z74" s="35"/>
      <c r="AB74" s="35"/>
      <c r="AC74" s="35"/>
    </row>
    <row r="75" spans="3:29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S75" s="35"/>
      <c r="T75" s="35"/>
      <c r="V75" s="35"/>
      <c r="W75" s="35"/>
      <c r="Y75" s="35"/>
      <c r="Z75" s="35"/>
      <c r="AB75" s="35"/>
      <c r="AC75" s="35"/>
    </row>
    <row r="76" spans="3:29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S76" s="35"/>
      <c r="T76" s="35"/>
      <c r="V76" s="35"/>
      <c r="W76" s="35"/>
      <c r="Y76" s="35"/>
      <c r="Z76" s="35"/>
      <c r="AB76" s="35"/>
      <c r="AC76" s="35"/>
    </row>
    <row r="77" spans="3:29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3:29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3:29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3:29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29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29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29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29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29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29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29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29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29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29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29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29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29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29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9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s="2" customFormat="1"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s="2" customFormat="1"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s="2" customFormat="1"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s="2" customFormat="1"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s="2" customFormat="1"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s="2" customFormat="1"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s="2" customFormat="1"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s="2" customFormat="1"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s="2" customFormat="1"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s="2" customFormat="1"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3:29" s="2" customFormat="1"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3:29" s="2" customFormat="1"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3:29" s="2" customFormat="1"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3:29" s="2" customFormat="1"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3:29" s="2" customFormat="1"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3:29" s="2" customFormat="1"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3:29" s="2" customFormat="1"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3:29" s="2" customFormat="1"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3:29" s="2" customFormat="1"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3:29" s="2" customFormat="1"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3:29" s="2" customFormat="1"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3:29" s="2" customFormat="1"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3:29" s="2" customFormat="1"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3:29" s="2" customFormat="1"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3:29" s="2" customFormat="1"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3:29" s="2" customFormat="1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 s="2" customFormat="1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 s="2" customFormat="1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 s="2" customFormat="1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 s="2" customFormat="1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 s="2" customFormat="1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 s="2" customFormat="1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 s="2" customFormat="1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 s="2" customFormat="1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 s="2" customFormat="1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 s="2" customFormat="1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 s="2" customFormat="1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 s="2" customFormat="1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 s="2" customFormat="1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 s="2" customFormat="1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 s="2" customFormat="1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 s="2" customFormat="1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 s="2" customFormat="1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 s="2" customFormat="1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 s="2" customFormat="1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29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29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29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29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29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29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29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29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29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29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4"/>
  </sheetPr>
  <dimension ref="A1:CG798"/>
  <sheetViews>
    <sheetView zoomScale="70" zoomScaleNormal="70" workbookViewId="0">
      <pane ySplit="17" topLeftCell="A231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B91" s="27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B92" s="27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B93" s="27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B94" s="27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 s="2" customFormat="1">
      <c r="B95" s="27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 s="2" customFormat="1">
      <c r="B96" s="27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2:29" s="2" customFormat="1">
      <c r="B97" s="27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2:29" s="2" customFormat="1">
      <c r="B98" s="27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2:29" s="2" customFormat="1">
      <c r="B99" s="27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2:29" s="2" customFormat="1">
      <c r="B100" s="27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2:29" s="2" customFormat="1">
      <c r="B101" s="27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2:29" s="2" customFormat="1">
      <c r="B102" s="27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2:29" s="2" customFormat="1">
      <c r="B103" s="27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2:29" s="2" customFormat="1">
      <c r="B104" s="27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 spans="2:29" s="2" customFormat="1">
      <c r="B105" s="27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 spans="2:29" s="2" customFormat="1">
      <c r="B106" s="27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 spans="2:29" s="2" customFormat="1">
      <c r="B107" s="27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 spans="2:29" s="2" customFormat="1">
      <c r="B108" s="27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 spans="2:29" s="2" customFormat="1">
      <c r="B109" s="27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 spans="2:29" s="2" customFormat="1">
      <c r="B110" s="27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 spans="2:29" s="2" customFormat="1">
      <c r="B111" s="27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 spans="2:29" s="2" customFormat="1">
      <c r="B112" s="27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 spans="2:29" s="2" customFormat="1">
      <c r="B113" s="27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 spans="2:29" s="2" customFormat="1">
      <c r="B114" s="27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 spans="2:29" s="2" customFormat="1">
      <c r="B115" s="27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 spans="2:29" s="2" customFormat="1">
      <c r="B116" s="27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 spans="2:29" s="2" customFormat="1">
      <c r="B117" s="27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 spans="2:29" s="2" customFormat="1">
      <c r="B118" s="27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 spans="2:29" s="2" customFormat="1">
      <c r="B119" s="27"/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 spans="2:29" s="2" customFormat="1">
      <c r="B120" s="27"/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 spans="2:29" s="2" customFormat="1">
      <c r="B121" s="27"/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 spans="2:29" s="2" customFormat="1">
      <c r="B122" s="27"/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 spans="2:29" s="2" customFormat="1">
      <c r="B123" s="27"/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 spans="2:29" s="2" customFormat="1">
      <c r="B124" s="27"/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pans="2:29" s="2" customFormat="1">
      <c r="B125" s="27"/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 spans="2:29" s="2" customFormat="1">
      <c r="B126" s="27"/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 spans="2:29" s="2" customFormat="1">
      <c r="B127" s="27"/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 spans="2:29" s="2" customFormat="1">
      <c r="B128" s="27"/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 spans="2:29" s="2" customFormat="1">
      <c r="B129" s="27"/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 spans="2:29" s="2" customFormat="1">
      <c r="B130" s="27"/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 spans="2:29" s="2" customFormat="1">
      <c r="B131" s="27"/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 spans="2:29" s="2" customFormat="1">
      <c r="B132" s="27"/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 spans="2:29" s="2" customFormat="1">
      <c r="B133" s="27"/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 spans="2:29" s="2" customFormat="1">
      <c r="B134" s="27"/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 spans="2:29" s="2" customFormat="1">
      <c r="B135" s="27"/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 spans="2:29" s="2" customFormat="1">
      <c r="B136" s="27"/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2:29" s="2" customFormat="1">
      <c r="B137" s="27"/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2:29" s="2" customFormat="1">
      <c r="B138" s="27"/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2:29" s="2" customFormat="1">
      <c r="B139" s="27"/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2:29" s="2" customFormat="1">
      <c r="B140" s="27"/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2:29" s="2" customFormat="1">
      <c r="B141" s="27"/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2:29" s="2" customFormat="1">
      <c r="B142" s="27"/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2:29" s="2" customFormat="1">
      <c r="B143" s="27"/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2:29" s="2" customFormat="1">
      <c r="B144" s="27"/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2:29" s="2" customFormat="1">
      <c r="B145" s="27"/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2:29" s="2" customFormat="1">
      <c r="B146" s="27"/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2:29" s="2" customFormat="1">
      <c r="B147" s="27"/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2:29" s="2" customFormat="1">
      <c r="B148" s="27"/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2:29" s="2" customFormat="1">
      <c r="B149" s="27"/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2:29" s="2" customFormat="1">
      <c r="B150" s="27"/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2:29" s="2" customFormat="1">
      <c r="B151" s="27"/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2:29" s="2" customFormat="1">
      <c r="B152" s="27"/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2:29" s="2" customFormat="1">
      <c r="B153" s="27"/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2:29" s="2" customFormat="1">
      <c r="B154" s="27"/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2:29" s="2" customFormat="1">
      <c r="B155" s="27"/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2:29" s="2" customFormat="1">
      <c r="B156" s="27"/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2:29" s="2" customFormat="1">
      <c r="B157" s="27"/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2:29" s="2" customFormat="1">
      <c r="B158" s="27"/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2:29" s="2" customFormat="1">
      <c r="B159" s="27"/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2:29" s="2" customFormat="1">
      <c r="B160" s="27"/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2:29" s="2" customFormat="1">
      <c r="B161" s="27"/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2:29" s="2" customFormat="1">
      <c r="B162" s="27"/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2:29" s="2" customFormat="1">
      <c r="B163" s="27"/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2:29" s="2" customFormat="1">
      <c r="B164" s="27"/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2:29" s="2" customFormat="1">
      <c r="B165" s="27"/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2:29" s="2" customFormat="1">
      <c r="B166" s="27"/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2:29" s="2" customFormat="1">
      <c r="B167" s="27"/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2:29" s="2" customFormat="1">
      <c r="B168" s="27"/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2:29" s="2" customFormat="1">
      <c r="B169" s="27"/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2:29" s="2" customFormat="1">
      <c r="B170" s="27"/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2:29" s="2" customFormat="1">
      <c r="B171" s="27"/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2:29" s="2" customFormat="1">
      <c r="B172" s="27"/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2:29" s="2" customFormat="1">
      <c r="B173" s="27"/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2:29" s="2" customFormat="1">
      <c r="B174" s="27"/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2:29" s="2" customFormat="1">
      <c r="B175" s="27"/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2:29" s="2" customFormat="1">
      <c r="B176" s="27"/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2:29" s="2" customFormat="1">
      <c r="B177" s="27"/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2:29" s="2" customFormat="1">
      <c r="B178" s="27"/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2:29" s="2" customFormat="1">
      <c r="B179" s="27"/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2:29" s="2" customFormat="1">
      <c r="B180" s="27"/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2:29" s="2" customFormat="1">
      <c r="B181" s="27"/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2:29" s="2" customFormat="1">
      <c r="B182" s="27"/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2:29" s="2" customFormat="1">
      <c r="B183" s="27"/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2:29" s="2" customFormat="1">
      <c r="B184" s="27"/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2:29" s="2" customFormat="1">
      <c r="B185" s="27"/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2:29" s="2" customFormat="1">
      <c r="B186" s="27"/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2:29" s="2" customFormat="1">
      <c r="B187" s="27"/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2:29" s="2" customFormat="1">
      <c r="B188" s="27"/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2:29" s="2" customFormat="1">
      <c r="B189" s="27"/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2:29" s="2" customFormat="1">
      <c r="B190" s="27"/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2:29" s="2" customFormat="1">
      <c r="B191" s="27"/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2:29" s="2" customFormat="1">
      <c r="B192" s="27"/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2:29" s="2" customFormat="1">
      <c r="B193" s="27"/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2:29" s="2" customFormat="1">
      <c r="B194" s="27"/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2:29" s="2" customFormat="1">
      <c r="B195" s="27"/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2:29" s="2" customFormat="1">
      <c r="B196" s="27"/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2:29" s="2" customFormat="1">
      <c r="B197" s="27"/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2:29" s="2" customFormat="1">
      <c r="B198" s="27"/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2:29" s="2" customFormat="1">
      <c r="B199" s="27"/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2:29" s="2" customFormat="1">
      <c r="B200" s="27"/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2:29" s="2" customFormat="1">
      <c r="B201" s="27"/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2:29" s="2" customFormat="1">
      <c r="B202" s="27"/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2:29" s="2" customFormat="1">
      <c r="B203" s="27"/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2:29" s="2" customFormat="1">
      <c r="B204" s="27"/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2:29" s="2" customFormat="1">
      <c r="B205" s="27"/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2:29" s="2" customFormat="1">
      <c r="B206" s="27"/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2:29" s="2" customFormat="1">
      <c r="B207" s="27"/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2:29" s="2" customFormat="1">
      <c r="B208" s="27"/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2:29" s="2" customFormat="1">
      <c r="B209" s="27"/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2:29" s="2" customFormat="1">
      <c r="B210" s="27"/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2:29" s="2" customFormat="1">
      <c r="B211" s="27"/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2:29" s="2" customFormat="1">
      <c r="B212" s="27"/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2:29" s="2" customFormat="1">
      <c r="B213" s="27"/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2:29" s="2" customFormat="1">
      <c r="B214" s="27"/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2:29" s="2" customFormat="1">
      <c r="B215" s="27"/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2:29" s="2" customFormat="1">
      <c r="B216" s="27"/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2:29" s="2" customFormat="1">
      <c r="B217" s="27"/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2:29" s="2" customFormat="1">
      <c r="B218" s="27"/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2:29" s="2" customFormat="1">
      <c r="B219" s="27"/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2:29" s="2" customFormat="1">
      <c r="B220" s="27"/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2:29" s="2" customFormat="1">
      <c r="B221" s="27"/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2:29" s="2" customFormat="1">
      <c r="B222" s="27"/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2:29" s="2" customFormat="1">
      <c r="B223" s="27"/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2:29" s="2" customFormat="1">
      <c r="B224" s="27"/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2:29" s="2" customFormat="1">
      <c r="B225" s="27"/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2:29" s="2" customFormat="1">
      <c r="B226" s="27"/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2:29" s="2" customFormat="1">
      <c r="B227" s="27"/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2:29" s="2" customFormat="1">
      <c r="B228" s="27"/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2:29" s="2" customFormat="1">
      <c r="B229" s="27"/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2:29" s="2" customFormat="1">
      <c r="B230" s="27"/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2:29" s="2" customFormat="1">
      <c r="B231" s="27"/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2:29" s="2" customFormat="1">
      <c r="B232" s="27"/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2:29" s="2" customFormat="1">
      <c r="B233" s="27"/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2:29" s="2" customFormat="1">
      <c r="B234" s="27"/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2:29" s="2" customFormat="1">
      <c r="B235" s="27"/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2:29" s="2" customFormat="1">
      <c r="B236" s="27"/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2:29" s="2" customFormat="1">
      <c r="B237" s="27"/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2:29" s="2" customFormat="1">
      <c r="B238" s="27"/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2:29" s="2" customFormat="1">
      <c r="B239" s="27"/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2:29" s="2" customFormat="1">
      <c r="B240" s="27"/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2:29" s="2" customFormat="1">
      <c r="B241" s="27"/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2:29" s="2" customFormat="1">
      <c r="B242" s="27"/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2:29" s="2" customFormat="1">
      <c r="B243" s="27"/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2:29" s="2" customFormat="1">
      <c r="B244" s="27"/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2:29" s="2" customFormat="1">
      <c r="B245" s="27"/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2:29" s="2" customFormat="1">
      <c r="B246" s="27"/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2:29" s="2" customFormat="1">
      <c r="B247" s="27"/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2:29" s="2" customFormat="1">
      <c r="B248" s="27"/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2:29" s="2" customFormat="1">
      <c r="B249" s="27"/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2:29" s="2" customFormat="1">
      <c r="B250" s="27"/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2:29">
      <c r="B251" s="27"/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2:29">
      <c r="B252" s="27"/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2:29">
      <c r="B253" s="27"/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2:29">
      <c r="B254" s="27"/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2:29">
      <c r="B255" s="27"/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2:29">
      <c r="B256" s="27"/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2:29">
      <c r="B257" s="27"/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2:29">
      <c r="B258" s="27"/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2:29">
      <c r="B259" s="27"/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2:29">
      <c r="B260" s="27"/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2:29">
      <c r="B261" s="27"/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2:29">
      <c r="B262" s="27"/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2:29">
      <c r="B263" s="27"/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2:29">
      <c r="B264" s="27"/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2:29">
      <c r="B265" s="27"/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2:29">
      <c r="B266" s="27"/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2:29">
      <c r="B267" s="27"/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2:29">
      <c r="B268" s="27"/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2:29">
      <c r="B269" s="27"/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2:29">
      <c r="B270" s="27"/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2:29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2:29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3:29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3:29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3:29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3:29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3:29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3:29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3:29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3:29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3:29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3:29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3:29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3:29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3:29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3:29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3:29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3:29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3:29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3:29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3:29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3:29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3:29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29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29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3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3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3:17">
      <c r="C371" s="2"/>
      <c r="D371" s="31"/>
    </row>
    <row r="372" spans="3:17">
      <c r="C372" s="2"/>
      <c r="D372" s="31"/>
    </row>
    <row r="373" spans="3:17">
      <c r="C373" s="2"/>
      <c r="D373" s="31"/>
    </row>
    <row r="374" spans="3:17">
      <c r="C374" s="2"/>
      <c r="D374" s="31"/>
    </row>
    <row r="375" spans="3:17">
      <c r="C375" s="2"/>
      <c r="D375" s="31"/>
    </row>
    <row r="376" spans="3:17">
      <c r="C376" s="2"/>
      <c r="D376" s="31"/>
    </row>
    <row r="377" spans="3:17">
      <c r="C377" s="2"/>
      <c r="D377" s="31"/>
    </row>
    <row r="378" spans="3:17">
      <c r="C378" s="2"/>
      <c r="D378" s="31"/>
    </row>
    <row r="379" spans="3:17">
      <c r="C379" s="2"/>
      <c r="D379" s="31"/>
    </row>
    <row r="380" spans="3:17">
      <c r="C380" s="2"/>
      <c r="D380" s="31"/>
    </row>
    <row r="381" spans="3:17">
      <c r="C381" s="2"/>
      <c r="D381" s="31"/>
    </row>
    <row r="382" spans="3:17">
      <c r="C382" s="2"/>
      <c r="D382" s="31"/>
    </row>
    <row r="383" spans="3:17">
      <c r="C383" s="2"/>
      <c r="D383" s="31"/>
    </row>
    <row r="384" spans="3:17">
      <c r="C384" s="2"/>
      <c r="D384" s="31"/>
    </row>
    <row r="385" spans="3:4">
      <c r="C385" s="2"/>
      <c r="D385" s="31"/>
    </row>
    <row r="386" spans="3:4">
      <c r="C386" s="2"/>
      <c r="D386" s="31"/>
    </row>
    <row r="387" spans="3:4">
      <c r="C387" s="2"/>
      <c r="D387" s="31"/>
    </row>
    <row r="388" spans="3:4">
      <c r="C388" s="2"/>
      <c r="D388" s="31"/>
    </row>
    <row r="389" spans="3:4">
      <c r="C389" s="2"/>
      <c r="D389" s="31"/>
    </row>
    <row r="390" spans="3:4">
      <c r="C390" s="2"/>
      <c r="D390" s="31"/>
    </row>
    <row r="391" spans="3:4">
      <c r="C391" s="2"/>
      <c r="D391" s="31"/>
    </row>
    <row r="392" spans="3:4">
      <c r="C392" s="2"/>
      <c r="D392" s="31"/>
    </row>
    <row r="393" spans="3:4">
      <c r="C393" s="2"/>
      <c r="D393" s="31"/>
    </row>
    <row r="394" spans="3:4">
      <c r="C394" s="2"/>
      <c r="D394" s="31"/>
    </row>
    <row r="395" spans="3:4">
      <c r="C395" s="2"/>
      <c r="D395" s="31"/>
    </row>
    <row r="396" spans="3:4">
      <c r="C396" s="2"/>
      <c r="D396" s="31"/>
    </row>
    <row r="397" spans="3:4">
      <c r="C397" s="2"/>
      <c r="D397" s="31"/>
    </row>
    <row r="398" spans="3:4">
      <c r="C398" s="2"/>
      <c r="D398" s="31"/>
    </row>
    <row r="399" spans="3:4">
      <c r="C399" s="2"/>
      <c r="D399" s="31"/>
    </row>
    <row r="400" spans="3:4">
      <c r="C400" s="2"/>
      <c r="D400" s="31"/>
    </row>
    <row r="401" spans="3:4">
      <c r="C401" s="2"/>
      <c r="D401" s="31"/>
    </row>
    <row r="402" spans="3:4">
      <c r="C402" s="2"/>
      <c r="D402" s="31"/>
    </row>
    <row r="403" spans="3:4">
      <c r="C403" s="2"/>
      <c r="D403" s="31"/>
    </row>
    <row r="404" spans="3:4">
      <c r="C404" s="2"/>
      <c r="D404" s="31"/>
    </row>
    <row r="405" spans="3:4">
      <c r="C405" s="2"/>
      <c r="D405" s="31"/>
    </row>
    <row r="406" spans="3:4">
      <c r="C406" s="2"/>
      <c r="D406" s="31"/>
    </row>
    <row r="407" spans="3:4">
      <c r="C407" s="2"/>
      <c r="D407" s="31"/>
    </row>
    <row r="408" spans="3:4">
      <c r="C408" s="2"/>
      <c r="D408" s="31"/>
    </row>
    <row r="409" spans="3:4">
      <c r="C409" s="2"/>
      <c r="D409" s="31"/>
    </row>
    <row r="410" spans="3:4">
      <c r="C410" s="2"/>
      <c r="D410" s="31"/>
    </row>
    <row r="411" spans="3:4">
      <c r="C411" s="2"/>
      <c r="D411" s="31"/>
    </row>
    <row r="412" spans="3:4">
      <c r="C412" s="2"/>
      <c r="D412" s="31"/>
    </row>
    <row r="413" spans="3:4">
      <c r="C413" s="2"/>
      <c r="D413" s="31"/>
    </row>
    <row r="414" spans="3:4">
      <c r="C414" s="2"/>
      <c r="D414" s="31"/>
    </row>
    <row r="415" spans="3:4">
      <c r="C415" s="2"/>
      <c r="D415" s="31"/>
    </row>
    <row r="416" spans="3:4">
      <c r="C416" s="2"/>
      <c r="D416" s="31"/>
    </row>
    <row r="417" spans="3:4">
      <c r="C417" s="2"/>
      <c r="D417" s="31"/>
    </row>
    <row r="418" spans="3:4">
      <c r="C418" s="2"/>
      <c r="D418" s="31"/>
    </row>
    <row r="419" spans="3:4">
      <c r="C419" s="2"/>
      <c r="D419" s="31"/>
    </row>
    <row r="420" spans="3:4">
      <c r="C420" s="2"/>
      <c r="D420" s="31"/>
    </row>
    <row r="421" spans="3:4">
      <c r="C421" s="2"/>
      <c r="D421" s="31"/>
    </row>
    <row r="422" spans="3:4">
      <c r="C422" s="2"/>
      <c r="D422" s="31"/>
    </row>
    <row r="423" spans="3:4">
      <c r="C423" s="2"/>
      <c r="D423" s="31"/>
    </row>
    <row r="424" spans="3:4">
      <c r="C424" s="2"/>
      <c r="D424" s="31"/>
    </row>
    <row r="425" spans="3:4">
      <c r="C425" s="2"/>
      <c r="D425" s="31"/>
    </row>
    <row r="426" spans="3:4">
      <c r="C426" s="2"/>
      <c r="D426" s="31"/>
    </row>
    <row r="427" spans="3:4">
      <c r="C427" s="2"/>
      <c r="D427" s="31"/>
    </row>
    <row r="428" spans="3:4">
      <c r="C428" s="2"/>
      <c r="D428" s="31"/>
    </row>
    <row r="429" spans="3:4">
      <c r="C429" s="2"/>
      <c r="D429" s="31"/>
    </row>
    <row r="430" spans="3:4">
      <c r="C430" s="2"/>
      <c r="D430" s="31"/>
    </row>
    <row r="431" spans="3:4">
      <c r="C431" s="2"/>
      <c r="D431" s="31"/>
    </row>
    <row r="432" spans="3:4">
      <c r="C432" s="2"/>
      <c r="D432" s="31"/>
    </row>
    <row r="433" spans="3:4">
      <c r="C433" s="2"/>
      <c r="D433" s="31"/>
    </row>
    <row r="434" spans="3:4">
      <c r="C434" s="2"/>
      <c r="D434" s="31"/>
    </row>
    <row r="435" spans="3:4">
      <c r="C435" s="2"/>
      <c r="D435" s="31"/>
    </row>
    <row r="436" spans="3:4">
      <c r="C436" s="2"/>
      <c r="D436" s="31"/>
    </row>
    <row r="437" spans="3:4">
      <c r="C437" s="2"/>
      <c r="D437" s="31"/>
    </row>
    <row r="438" spans="3:4">
      <c r="C438" s="2"/>
      <c r="D438" s="31"/>
    </row>
    <row r="439" spans="3:4">
      <c r="C439" s="2"/>
      <c r="D439" s="31"/>
    </row>
    <row r="440" spans="3:4">
      <c r="C440" s="2"/>
      <c r="D440" s="31"/>
    </row>
    <row r="441" spans="3:4">
      <c r="C441" s="2"/>
      <c r="D441" s="31"/>
    </row>
    <row r="442" spans="3:4">
      <c r="C442" s="2"/>
      <c r="D442" s="31"/>
    </row>
    <row r="443" spans="3:4">
      <c r="C443" s="2"/>
      <c r="D443" s="31"/>
    </row>
    <row r="444" spans="3:4">
      <c r="C444" s="2"/>
      <c r="D444" s="31"/>
    </row>
    <row r="445" spans="3:4">
      <c r="C445" s="2"/>
      <c r="D445" s="31"/>
    </row>
    <row r="446" spans="3:4">
      <c r="C446" s="2"/>
      <c r="D446" s="31"/>
    </row>
    <row r="447" spans="3:4">
      <c r="C447" s="2"/>
      <c r="D447" s="31"/>
    </row>
    <row r="448" spans="3:4">
      <c r="C448" s="2"/>
      <c r="D448" s="31"/>
    </row>
    <row r="449" spans="3:4">
      <c r="C449" s="2"/>
      <c r="D449" s="31"/>
    </row>
    <row r="450" spans="3:4">
      <c r="C450" s="2"/>
      <c r="D450" s="31"/>
    </row>
    <row r="451" spans="3:4">
      <c r="C451" s="2"/>
      <c r="D451" s="31"/>
    </row>
    <row r="452" spans="3:4">
      <c r="C452" s="2"/>
      <c r="D452" s="31"/>
    </row>
    <row r="453" spans="3:4">
      <c r="C453" s="2"/>
      <c r="D453" s="31"/>
    </row>
    <row r="454" spans="3:4">
      <c r="C454" s="2"/>
      <c r="D454" s="31"/>
    </row>
    <row r="455" spans="3:4">
      <c r="C455" s="2"/>
      <c r="D455" s="31"/>
    </row>
    <row r="456" spans="3:4">
      <c r="C456" s="2"/>
      <c r="D456" s="31"/>
    </row>
    <row r="457" spans="3:4">
      <c r="C457" s="2"/>
      <c r="D457" s="31"/>
    </row>
    <row r="458" spans="3:4">
      <c r="C458" s="2"/>
      <c r="D458" s="31"/>
    </row>
    <row r="459" spans="3:4">
      <c r="C459" s="2"/>
      <c r="D459" s="31"/>
    </row>
    <row r="460" spans="3:4">
      <c r="C460" s="2"/>
      <c r="D460" s="31"/>
    </row>
    <row r="461" spans="3:4">
      <c r="C461" s="2"/>
      <c r="D461" s="31"/>
    </row>
    <row r="462" spans="3:4">
      <c r="C462" s="2"/>
      <c r="D462" s="31"/>
    </row>
    <row r="463" spans="3:4">
      <c r="C463" s="2"/>
      <c r="D463" s="31"/>
    </row>
    <row r="464" spans="3:4">
      <c r="C464" s="2"/>
      <c r="D464" s="31"/>
    </row>
    <row r="465" spans="3:4">
      <c r="C465" s="2"/>
      <c r="D465" s="31"/>
    </row>
    <row r="466" spans="3:4">
      <c r="C466" s="2"/>
      <c r="D466" s="31"/>
    </row>
    <row r="467" spans="3:4">
      <c r="C467" s="2"/>
      <c r="D467" s="31"/>
    </row>
    <row r="468" spans="3:4">
      <c r="C468" s="2"/>
      <c r="D468" s="31"/>
    </row>
    <row r="469" spans="3:4">
      <c r="C469" s="2"/>
      <c r="D469" s="31"/>
    </row>
    <row r="470" spans="3:4">
      <c r="C470" s="2"/>
      <c r="D470" s="31"/>
    </row>
    <row r="471" spans="3:4">
      <c r="C471" s="2"/>
      <c r="D471" s="31"/>
    </row>
    <row r="472" spans="3:4">
      <c r="C472" s="2"/>
      <c r="D472" s="31"/>
    </row>
    <row r="473" spans="3:4">
      <c r="C473" s="2"/>
      <c r="D473" s="31"/>
    </row>
    <row r="474" spans="3:4">
      <c r="C474" s="2"/>
      <c r="D474" s="31"/>
    </row>
    <row r="475" spans="3:4">
      <c r="C475" s="2"/>
      <c r="D475" s="31"/>
    </row>
    <row r="476" spans="3:4">
      <c r="C476" s="2"/>
      <c r="D476" s="31"/>
    </row>
    <row r="477" spans="3:4">
      <c r="C477" s="2"/>
      <c r="D477" s="31"/>
    </row>
    <row r="478" spans="3:4">
      <c r="C478" s="2"/>
      <c r="D478" s="31"/>
    </row>
    <row r="479" spans="3:4">
      <c r="C479" s="2"/>
      <c r="D479" s="31"/>
    </row>
    <row r="480" spans="3:4">
      <c r="C480" s="2"/>
      <c r="D480" s="31"/>
    </row>
    <row r="481" spans="3:4">
      <c r="C481" s="2"/>
      <c r="D481" s="31"/>
    </row>
    <row r="482" spans="3:4">
      <c r="C482" s="2"/>
      <c r="D482" s="31"/>
    </row>
    <row r="483" spans="3:4">
      <c r="C483" s="2"/>
      <c r="D483" s="31"/>
    </row>
    <row r="484" spans="3:4">
      <c r="C484" s="2"/>
      <c r="D484" s="31"/>
    </row>
    <row r="485" spans="3:4">
      <c r="C485" s="2"/>
      <c r="D485" s="31"/>
    </row>
    <row r="486" spans="3:4">
      <c r="C486" s="2"/>
      <c r="D486" s="31"/>
    </row>
    <row r="487" spans="3:4">
      <c r="C487" s="2"/>
      <c r="D487" s="31"/>
    </row>
    <row r="488" spans="3:4">
      <c r="C488" s="2"/>
      <c r="D488" s="31"/>
    </row>
    <row r="489" spans="3:4">
      <c r="C489" s="2"/>
      <c r="D489" s="31"/>
    </row>
    <row r="490" spans="3:4">
      <c r="C490" s="2"/>
      <c r="D490" s="31"/>
    </row>
    <row r="491" spans="3:4">
      <c r="C491" s="2"/>
      <c r="D491" s="31"/>
    </row>
    <row r="492" spans="3:4">
      <c r="C492" s="2"/>
      <c r="D492" s="31"/>
    </row>
    <row r="493" spans="3:4">
      <c r="C493" s="2"/>
      <c r="D493" s="31"/>
    </row>
    <row r="494" spans="3:4">
      <c r="C494" s="2"/>
      <c r="D494" s="31"/>
    </row>
    <row r="495" spans="3:4">
      <c r="C495" s="2"/>
      <c r="D495" s="31"/>
    </row>
    <row r="496" spans="3:4">
      <c r="C496" s="2"/>
      <c r="D496" s="31"/>
    </row>
    <row r="497" spans="3:4">
      <c r="C497" s="2"/>
      <c r="D497" s="31"/>
    </row>
    <row r="498" spans="3:4">
      <c r="C498" s="2"/>
      <c r="D498" s="31"/>
    </row>
    <row r="499" spans="3:4">
      <c r="C499" s="2"/>
      <c r="D499" s="31"/>
    </row>
    <row r="500" spans="3:4">
      <c r="C500" s="2"/>
      <c r="D500" s="31"/>
    </row>
    <row r="501" spans="3:4">
      <c r="C501" s="2"/>
      <c r="D501" s="31"/>
    </row>
    <row r="502" spans="3:4">
      <c r="C502" s="2"/>
      <c r="D502" s="31"/>
    </row>
    <row r="503" spans="3:4">
      <c r="C503" s="2"/>
      <c r="D503" s="31"/>
    </row>
    <row r="504" spans="3:4">
      <c r="C504" s="2"/>
      <c r="D504" s="31"/>
    </row>
    <row r="505" spans="3:4">
      <c r="C505" s="2"/>
      <c r="D505" s="31"/>
    </row>
    <row r="506" spans="3:4">
      <c r="C506" s="2"/>
      <c r="D506" s="31"/>
    </row>
    <row r="507" spans="3:4">
      <c r="C507" s="2"/>
      <c r="D507" s="31"/>
    </row>
    <row r="508" spans="3:4">
      <c r="C508" s="2"/>
      <c r="D508" s="31"/>
    </row>
    <row r="509" spans="3:4">
      <c r="C509" s="2"/>
      <c r="D509" s="31"/>
    </row>
    <row r="510" spans="3:4">
      <c r="C510" s="2"/>
      <c r="D510" s="31"/>
    </row>
    <row r="511" spans="3:4">
      <c r="C511" s="2"/>
      <c r="D511" s="31"/>
    </row>
    <row r="512" spans="3:4">
      <c r="C512" s="2"/>
      <c r="D512" s="31"/>
    </row>
    <row r="513" spans="3:4">
      <c r="C513" s="2"/>
      <c r="D513" s="31"/>
    </row>
    <row r="514" spans="3:4">
      <c r="C514" s="2"/>
      <c r="D514" s="31"/>
    </row>
    <row r="515" spans="3:4">
      <c r="C515" s="2"/>
      <c r="D515" s="31"/>
    </row>
    <row r="516" spans="3:4">
      <c r="C516" s="2"/>
      <c r="D516" s="31"/>
    </row>
    <row r="517" spans="3:4">
      <c r="C517" s="2"/>
      <c r="D517" s="31"/>
    </row>
    <row r="518" spans="3:4">
      <c r="C518" s="2"/>
      <c r="D518" s="31"/>
    </row>
    <row r="519" spans="3:4">
      <c r="C519" s="2"/>
      <c r="D519" s="31"/>
    </row>
    <row r="520" spans="3:4">
      <c r="C520" s="2"/>
      <c r="D520" s="31"/>
    </row>
    <row r="521" spans="3:4">
      <c r="C521" s="2"/>
      <c r="D521" s="31"/>
    </row>
    <row r="522" spans="3:4">
      <c r="C522" s="2"/>
      <c r="D522" s="31"/>
    </row>
    <row r="523" spans="3:4">
      <c r="C523" s="2"/>
      <c r="D523" s="31"/>
    </row>
    <row r="524" spans="3:4">
      <c r="C524" s="2"/>
      <c r="D524" s="31"/>
    </row>
    <row r="525" spans="3:4">
      <c r="C525" s="2"/>
      <c r="D525" s="31"/>
    </row>
    <row r="526" spans="3:4">
      <c r="C526" s="2"/>
      <c r="D526" s="31"/>
    </row>
    <row r="527" spans="3:4">
      <c r="C527" s="2"/>
      <c r="D527" s="31"/>
    </row>
    <row r="528" spans="3:4">
      <c r="C528" s="2"/>
      <c r="D528" s="31"/>
    </row>
    <row r="529" spans="3:4">
      <c r="C529" s="2"/>
      <c r="D529" s="31"/>
    </row>
    <row r="530" spans="3:4">
      <c r="C530" s="2"/>
      <c r="D530" s="31"/>
    </row>
    <row r="531" spans="3:4">
      <c r="C531" s="2"/>
      <c r="D531" s="31"/>
    </row>
    <row r="532" spans="3:4">
      <c r="C532" s="2"/>
      <c r="D532" s="31"/>
    </row>
    <row r="533" spans="3:4">
      <c r="C533" s="2"/>
      <c r="D533" s="31"/>
    </row>
    <row r="534" spans="3:4">
      <c r="C534" s="2"/>
      <c r="D534" s="31"/>
    </row>
    <row r="535" spans="3:4">
      <c r="C535" s="2"/>
      <c r="D535" s="31"/>
    </row>
    <row r="536" spans="3:4">
      <c r="C536" s="2"/>
      <c r="D536" s="31"/>
    </row>
    <row r="537" spans="3:4">
      <c r="C537" s="2"/>
      <c r="D537" s="31"/>
    </row>
    <row r="538" spans="3:4">
      <c r="C538" s="2"/>
      <c r="D538" s="31"/>
    </row>
    <row r="539" spans="3:4">
      <c r="C539" s="2"/>
      <c r="D539" s="31"/>
    </row>
    <row r="540" spans="3:4">
      <c r="C540" s="2"/>
      <c r="D540" s="31"/>
    </row>
    <row r="541" spans="3:4">
      <c r="C541" s="2"/>
      <c r="D541" s="31"/>
    </row>
    <row r="542" spans="3:4">
      <c r="C542" s="2"/>
      <c r="D542" s="31"/>
    </row>
    <row r="543" spans="3:4">
      <c r="C543" s="2"/>
      <c r="D543" s="31"/>
    </row>
    <row r="544" spans="3:4">
      <c r="C544" s="2"/>
      <c r="D544" s="31"/>
    </row>
    <row r="545" spans="3:4">
      <c r="C545" s="2"/>
      <c r="D545" s="31"/>
    </row>
    <row r="546" spans="3:4">
      <c r="C546" s="2"/>
      <c r="D546" s="31"/>
    </row>
    <row r="547" spans="3:4">
      <c r="C547" s="2"/>
      <c r="D547" s="31"/>
    </row>
    <row r="548" spans="3:4">
      <c r="C548" s="2"/>
      <c r="D548" s="31"/>
    </row>
    <row r="549" spans="3:4">
      <c r="C549" s="2"/>
      <c r="D549" s="31"/>
    </row>
    <row r="550" spans="3:4">
      <c r="C550" s="2"/>
      <c r="D550" s="31"/>
    </row>
    <row r="551" spans="3:4">
      <c r="C551" s="2"/>
      <c r="D551" s="31"/>
    </row>
    <row r="552" spans="3:4">
      <c r="C552" s="2"/>
      <c r="D552" s="31"/>
    </row>
    <row r="553" spans="3:4">
      <c r="C553" s="2"/>
      <c r="D553" s="31"/>
    </row>
    <row r="554" spans="3:4">
      <c r="C554" s="2"/>
      <c r="D554" s="31"/>
    </row>
    <row r="555" spans="3:4">
      <c r="C555" s="2"/>
      <c r="D555" s="31"/>
    </row>
    <row r="556" spans="3:4">
      <c r="C556" s="2"/>
      <c r="D556" s="31"/>
    </row>
    <row r="557" spans="3:4">
      <c r="C557" s="2"/>
      <c r="D557" s="31"/>
    </row>
    <row r="558" spans="3:4">
      <c r="C558" s="2"/>
      <c r="D558" s="31"/>
    </row>
    <row r="559" spans="3:4">
      <c r="C559" s="2"/>
      <c r="D559" s="31"/>
    </row>
    <row r="560" spans="3:4">
      <c r="C560" s="2"/>
      <c r="D560" s="31"/>
    </row>
    <row r="561" spans="3:4">
      <c r="C561" s="2"/>
      <c r="D561" s="31"/>
    </row>
    <row r="562" spans="3:4">
      <c r="C562" s="2"/>
      <c r="D562" s="31"/>
    </row>
    <row r="563" spans="3:4">
      <c r="C563" s="2"/>
      <c r="D563" s="31"/>
    </row>
    <row r="564" spans="3:4">
      <c r="C564" s="2"/>
      <c r="D564" s="31"/>
    </row>
    <row r="565" spans="3:4">
      <c r="C565" s="2"/>
      <c r="D565" s="31"/>
    </row>
    <row r="566" spans="3:4">
      <c r="C566" s="2"/>
      <c r="D566" s="31"/>
    </row>
    <row r="567" spans="3:4">
      <c r="C567" s="2"/>
      <c r="D567" s="31"/>
    </row>
    <row r="568" spans="3:4">
      <c r="C568" s="2"/>
      <c r="D568" s="31"/>
    </row>
    <row r="569" spans="3:4">
      <c r="C569" s="2"/>
      <c r="D569" s="31"/>
    </row>
    <row r="570" spans="3:4">
      <c r="C570" s="2"/>
      <c r="D570" s="31"/>
    </row>
    <row r="571" spans="3:4">
      <c r="C571" s="2"/>
      <c r="D571" s="31"/>
    </row>
    <row r="572" spans="3:4">
      <c r="C572" s="2"/>
      <c r="D572" s="31"/>
    </row>
    <row r="573" spans="3:4">
      <c r="C573" s="2"/>
      <c r="D573" s="31"/>
    </row>
    <row r="574" spans="3:4">
      <c r="C574" s="2"/>
      <c r="D574" s="31"/>
    </row>
    <row r="575" spans="3:4">
      <c r="C575" s="2"/>
      <c r="D575" s="31"/>
    </row>
    <row r="576" spans="3:4">
      <c r="C576" s="2"/>
      <c r="D576" s="31"/>
    </row>
    <row r="577" spans="3:4">
      <c r="C577" s="2"/>
      <c r="D577" s="31"/>
    </row>
    <row r="578" spans="3:4">
      <c r="C578" s="2"/>
      <c r="D578" s="31"/>
    </row>
    <row r="579" spans="3:4">
      <c r="C579" s="2"/>
      <c r="D579" s="31"/>
    </row>
    <row r="580" spans="3:4">
      <c r="C580" s="2"/>
      <c r="D580" s="31"/>
    </row>
    <row r="581" spans="3:4">
      <c r="C581" s="2"/>
      <c r="D581" s="31"/>
    </row>
    <row r="582" spans="3:4">
      <c r="C582" s="2"/>
      <c r="D582" s="31"/>
    </row>
    <row r="583" spans="3:4">
      <c r="C583" s="2"/>
      <c r="D583" s="31"/>
    </row>
    <row r="584" spans="3:4">
      <c r="C584" s="2"/>
      <c r="D584" s="31"/>
    </row>
    <row r="585" spans="3:4">
      <c r="C585" s="2"/>
      <c r="D585" s="31"/>
    </row>
    <row r="586" spans="3:4">
      <c r="C586" s="2"/>
      <c r="D586" s="31"/>
    </row>
    <row r="587" spans="3:4">
      <c r="C587" s="2"/>
      <c r="D587" s="31"/>
    </row>
    <row r="588" spans="3:4">
      <c r="C588" s="2"/>
      <c r="D588" s="31"/>
    </row>
    <row r="589" spans="3:4">
      <c r="C589" s="2"/>
      <c r="D589" s="31"/>
    </row>
    <row r="590" spans="3:4">
      <c r="C590" s="2"/>
      <c r="D590" s="31"/>
    </row>
    <row r="591" spans="3:4">
      <c r="C591" s="2"/>
      <c r="D591" s="31"/>
    </row>
    <row r="592" spans="3:4">
      <c r="C592" s="2"/>
      <c r="D592" s="31"/>
    </row>
    <row r="593" spans="3:4">
      <c r="C593" s="2"/>
      <c r="D593" s="31"/>
    </row>
    <row r="594" spans="3:4">
      <c r="C594" s="2"/>
      <c r="D594" s="31"/>
    </row>
    <row r="595" spans="3:4">
      <c r="C595" s="2"/>
      <c r="D595" s="31"/>
    </row>
    <row r="596" spans="3:4">
      <c r="C596" s="2"/>
      <c r="D596" s="31"/>
    </row>
    <row r="597" spans="3:4">
      <c r="C597" s="2"/>
      <c r="D597" s="31"/>
    </row>
    <row r="598" spans="3:4">
      <c r="C598" s="2"/>
      <c r="D598" s="31"/>
    </row>
    <row r="599" spans="3:4">
      <c r="C599" s="2"/>
      <c r="D599" s="31"/>
    </row>
    <row r="600" spans="3:4">
      <c r="C600" s="2"/>
      <c r="D600" s="31"/>
    </row>
    <row r="601" spans="3:4">
      <c r="C601" s="2"/>
      <c r="D601" s="31"/>
    </row>
    <row r="602" spans="3:4">
      <c r="C602" s="2"/>
      <c r="D602" s="31"/>
    </row>
    <row r="603" spans="3:4">
      <c r="C603" s="2"/>
      <c r="D603" s="31"/>
    </row>
    <row r="604" spans="3:4">
      <c r="C604" s="2"/>
      <c r="D604" s="31"/>
    </row>
    <row r="605" spans="3:4">
      <c r="C605" s="2"/>
      <c r="D605" s="31"/>
    </row>
    <row r="606" spans="3:4">
      <c r="C606" s="2"/>
      <c r="D606" s="31"/>
    </row>
    <row r="607" spans="3:4">
      <c r="C607" s="2"/>
      <c r="D607" s="31"/>
    </row>
    <row r="608" spans="3:4">
      <c r="C608" s="2"/>
      <c r="D608" s="31"/>
    </row>
    <row r="609" spans="3:4">
      <c r="C609" s="2"/>
      <c r="D609" s="31"/>
    </row>
    <row r="610" spans="3:4">
      <c r="C610" s="2"/>
      <c r="D610" s="31"/>
    </row>
    <row r="611" spans="3:4">
      <c r="C611" s="2"/>
      <c r="D611" s="31"/>
    </row>
    <row r="612" spans="3:4">
      <c r="C612" s="2"/>
      <c r="D612" s="31"/>
    </row>
    <row r="613" spans="3:4">
      <c r="C613" s="2"/>
      <c r="D613" s="31"/>
    </row>
    <row r="614" spans="3:4">
      <c r="C614" s="2"/>
      <c r="D614" s="31"/>
    </row>
    <row r="615" spans="3:4">
      <c r="C615" s="2"/>
      <c r="D615" s="31"/>
    </row>
    <row r="616" spans="3:4">
      <c r="C616" s="2"/>
      <c r="D616" s="31"/>
    </row>
    <row r="617" spans="3:4">
      <c r="C617" s="2"/>
      <c r="D617" s="31"/>
    </row>
    <row r="618" spans="3:4">
      <c r="C618" s="2"/>
      <c r="D618" s="31"/>
    </row>
    <row r="619" spans="3:4">
      <c r="C619" s="2"/>
      <c r="D619" s="31"/>
    </row>
    <row r="620" spans="3:4">
      <c r="C620" s="2"/>
      <c r="D620" s="31"/>
    </row>
    <row r="621" spans="3:4">
      <c r="C621" s="2"/>
      <c r="D621" s="31"/>
    </row>
    <row r="622" spans="3:4">
      <c r="C622" s="2"/>
      <c r="D622" s="31"/>
    </row>
    <row r="623" spans="3:4">
      <c r="C623" s="2"/>
      <c r="D623" s="31"/>
    </row>
    <row r="624" spans="3:4">
      <c r="C624" s="2"/>
      <c r="D624" s="31"/>
    </row>
    <row r="625" spans="3:4">
      <c r="C625" s="2"/>
      <c r="D625" s="31"/>
    </row>
    <row r="626" spans="3:4">
      <c r="C626" s="2"/>
      <c r="D626" s="31"/>
    </row>
    <row r="627" spans="3:4">
      <c r="C627" s="2"/>
      <c r="D627" s="31"/>
    </row>
    <row r="628" spans="3:4">
      <c r="C628" s="2"/>
      <c r="D628" s="31"/>
    </row>
    <row r="629" spans="3:4">
      <c r="C629" s="2"/>
      <c r="D629" s="31"/>
    </row>
    <row r="630" spans="3:4">
      <c r="C630" s="2"/>
      <c r="D630" s="31"/>
    </row>
    <row r="631" spans="3:4">
      <c r="C631" s="2"/>
      <c r="D631" s="31"/>
    </row>
    <row r="632" spans="3:4">
      <c r="C632" s="2"/>
      <c r="D632" s="31"/>
    </row>
    <row r="633" spans="3:4">
      <c r="C633" s="2"/>
      <c r="D633" s="31"/>
    </row>
    <row r="634" spans="3:4">
      <c r="C634" s="2"/>
      <c r="D634" s="31"/>
    </row>
    <row r="635" spans="3:4">
      <c r="C635" s="2"/>
      <c r="D635" s="31"/>
    </row>
    <row r="636" spans="3:4">
      <c r="C636" s="2"/>
      <c r="D636" s="31"/>
    </row>
    <row r="637" spans="3:4">
      <c r="C637" s="2"/>
      <c r="D637" s="31"/>
    </row>
    <row r="638" spans="3:4">
      <c r="C638" s="2"/>
      <c r="D638" s="31"/>
    </row>
    <row r="639" spans="3:4">
      <c r="C639" s="2"/>
      <c r="D639" s="31"/>
    </row>
    <row r="640" spans="3:4">
      <c r="C640" s="2"/>
      <c r="D640" s="31"/>
    </row>
    <row r="641" spans="3:4">
      <c r="C641" s="2"/>
      <c r="D641" s="31"/>
    </row>
    <row r="642" spans="3:4">
      <c r="C642" s="2"/>
      <c r="D642" s="31"/>
    </row>
    <row r="643" spans="3:4">
      <c r="C643" s="2"/>
      <c r="D643" s="31"/>
    </row>
    <row r="644" spans="3:4">
      <c r="C644" s="2"/>
      <c r="D644" s="31"/>
    </row>
    <row r="645" spans="3:4">
      <c r="C645" s="2"/>
      <c r="D645" s="31"/>
    </row>
    <row r="646" spans="3:4">
      <c r="C646" s="2"/>
      <c r="D646" s="31"/>
    </row>
    <row r="647" spans="3:4">
      <c r="C647" s="2"/>
      <c r="D647" s="31"/>
    </row>
    <row r="648" spans="3:4">
      <c r="C648" s="2"/>
      <c r="D648" s="31"/>
    </row>
    <row r="649" spans="3:4">
      <c r="C649" s="2"/>
      <c r="D649" s="31"/>
    </row>
    <row r="650" spans="3:4">
      <c r="C650" s="2"/>
      <c r="D650" s="31"/>
    </row>
    <row r="651" spans="3:4">
      <c r="C651" s="2"/>
      <c r="D651" s="31"/>
    </row>
    <row r="652" spans="3:4">
      <c r="C652" s="2"/>
      <c r="D652" s="31"/>
    </row>
    <row r="653" spans="3:4">
      <c r="C653" s="2"/>
      <c r="D653" s="31"/>
    </row>
    <row r="654" spans="3:4">
      <c r="C654" s="2"/>
      <c r="D654" s="31"/>
    </row>
    <row r="655" spans="3:4">
      <c r="C655" s="2"/>
      <c r="D655" s="31"/>
    </row>
    <row r="656" spans="3:4">
      <c r="C656" s="2"/>
      <c r="D656" s="31"/>
    </row>
    <row r="657" spans="3:4">
      <c r="C657" s="2"/>
      <c r="D657" s="31"/>
    </row>
    <row r="658" spans="3:4">
      <c r="C658" s="2"/>
      <c r="D658" s="31"/>
    </row>
    <row r="659" spans="3:4">
      <c r="C659" s="2"/>
      <c r="D659" s="31"/>
    </row>
    <row r="660" spans="3:4">
      <c r="C660" s="2"/>
      <c r="D660" s="31"/>
    </row>
    <row r="661" spans="3:4">
      <c r="C661" s="2"/>
      <c r="D661" s="31"/>
    </row>
    <row r="662" spans="3:4">
      <c r="C662" s="2"/>
      <c r="D662" s="31"/>
    </row>
    <row r="663" spans="3:4">
      <c r="C663" s="2"/>
      <c r="D663" s="31"/>
    </row>
    <row r="664" spans="3:4">
      <c r="C664" s="2"/>
      <c r="D664" s="31"/>
    </row>
    <row r="665" spans="3:4">
      <c r="C665" s="2"/>
      <c r="D665" s="31"/>
    </row>
    <row r="666" spans="3:4">
      <c r="C666" s="2"/>
      <c r="D666" s="31"/>
    </row>
    <row r="667" spans="3:4">
      <c r="C667" s="2"/>
      <c r="D667" s="31"/>
    </row>
    <row r="668" spans="3:4">
      <c r="C668" s="2"/>
      <c r="D668" s="31"/>
    </row>
    <row r="669" spans="3:4">
      <c r="C669" s="2"/>
      <c r="D669" s="31"/>
    </row>
    <row r="670" spans="3:4">
      <c r="C670" s="2"/>
      <c r="D670" s="31"/>
    </row>
    <row r="671" spans="3:4">
      <c r="C671" s="2"/>
      <c r="D671" s="31"/>
    </row>
    <row r="672" spans="3:4">
      <c r="C672" s="2"/>
      <c r="D672" s="31"/>
    </row>
    <row r="673" spans="3:4">
      <c r="C673" s="2"/>
      <c r="D673" s="31"/>
    </row>
    <row r="674" spans="3:4">
      <c r="C674" s="2"/>
      <c r="D674" s="31"/>
    </row>
    <row r="675" spans="3:4">
      <c r="C675" s="2"/>
      <c r="D675" s="31"/>
    </row>
    <row r="676" spans="3:4">
      <c r="C676" s="2"/>
      <c r="D676" s="31"/>
    </row>
    <row r="677" spans="3:4">
      <c r="C677" s="2"/>
      <c r="D677" s="31"/>
    </row>
    <row r="678" spans="3:4">
      <c r="C678" s="2"/>
      <c r="D678" s="31"/>
    </row>
    <row r="679" spans="3:4">
      <c r="C679" s="2"/>
      <c r="D679" s="31"/>
    </row>
    <row r="680" spans="3:4">
      <c r="C680" s="2"/>
      <c r="D680" s="31"/>
    </row>
    <row r="681" spans="3:4">
      <c r="C681" s="2"/>
      <c r="D681" s="31"/>
    </row>
    <row r="682" spans="3:4">
      <c r="C682" s="2"/>
      <c r="D682" s="31"/>
    </row>
    <row r="683" spans="3:4">
      <c r="C683" s="2"/>
      <c r="D683" s="31"/>
    </row>
    <row r="684" spans="3:4">
      <c r="C684" s="2"/>
      <c r="D684" s="31"/>
    </row>
    <row r="685" spans="3:4">
      <c r="C685" s="2"/>
      <c r="D685" s="31"/>
    </row>
    <row r="686" spans="3:4">
      <c r="C686" s="2"/>
      <c r="D686" s="31"/>
    </row>
    <row r="687" spans="3:4">
      <c r="C687" s="2"/>
      <c r="D687" s="31"/>
    </row>
    <row r="688" spans="3:4">
      <c r="C688" s="2"/>
      <c r="D688" s="31"/>
    </row>
    <row r="689" spans="3:4">
      <c r="C689" s="2"/>
      <c r="D689" s="31"/>
    </row>
    <row r="690" spans="3:4">
      <c r="C690" s="2"/>
      <c r="D690" s="31"/>
    </row>
    <row r="691" spans="3:4">
      <c r="C691" s="2"/>
      <c r="D691" s="31"/>
    </row>
    <row r="692" spans="3:4">
      <c r="C692" s="2"/>
      <c r="D692" s="31"/>
    </row>
    <row r="693" spans="3:4">
      <c r="C693" s="2"/>
      <c r="D693" s="31"/>
    </row>
    <row r="694" spans="3:4">
      <c r="C694" s="2"/>
      <c r="D694" s="31"/>
    </row>
    <row r="695" spans="3:4">
      <c r="C695" s="2"/>
      <c r="D695" s="31"/>
    </row>
    <row r="696" spans="3:4">
      <c r="C696" s="2"/>
      <c r="D696" s="31"/>
    </row>
    <row r="697" spans="3:4">
      <c r="C697" s="2"/>
      <c r="D697" s="31"/>
    </row>
    <row r="698" spans="3:4">
      <c r="C698" s="2"/>
      <c r="D698" s="31"/>
    </row>
    <row r="699" spans="3:4">
      <c r="C699" s="2"/>
      <c r="D699" s="31"/>
    </row>
    <row r="700" spans="3:4">
      <c r="C700" s="2"/>
      <c r="D700" s="31"/>
    </row>
    <row r="701" spans="3:4">
      <c r="C701" s="2"/>
      <c r="D701" s="31"/>
    </row>
    <row r="702" spans="3:4">
      <c r="C702" s="2"/>
      <c r="D702" s="31"/>
    </row>
    <row r="703" spans="3:4">
      <c r="C703" s="2"/>
      <c r="D703" s="31"/>
    </row>
    <row r="704" spans="3:4">
      <c r="C704" s="2"/>
      <c r="D704" s="31"/>
    </row>
    <row r="705" spans="3:4">
      <c r="C705" s="2"/>
      <c r="D705" s="31"/>
    </row>
    <row r="706" spans="3:4">
      <c r="C706" s="2"/>
      <c r="D706" s="31"/>
    </row>
    <row r="707" spans="3:4">
      <c r="C707" s="2"/>
      <c r="D707" s="31"/>
    </row>
    <row r="708" spans="3:4">
      <c r="C708" s="2"/>
      <c r="D708" s="31"/>
    </row>
    <row r="709" spans="3:4">
      <c r="C709" s="2"/>
      <c r="D709" s="31"/>
    </row>
    <row r="710" spans="3:4">
      <c r="C710" s="2"/>
      <c r="D710" s="31"/>
    </row>
    <row r="711" spans="3:4">
      <c r="C711" s="2"/>
      <c r="D711" s="31"/>
    </row>
    <row r="712" spans="3:4">
      <c r="C712" s="2"/>
      <c r="D712" s="31"/>
    </row>
    <row r="713" spans="3:4">
      <c r="C713" s="2"/>
      <c r="D713" s="31"/>
    </row>
    <row r="714" spans="3:4">
      <c r="C714" s="2"/>
      <c r="D714" s="31"/>
    </row>
    <row r="715" spans="3:4">
      <c r="C715" s="2"/>
      <c r="D715" s="31"/>
    </row>
    <row r="716" spans="3:4">
      <c r="C716" s="2"/>
      <c r="D716" s="31"/>
    </row>
    <row r="717" spans="3:4">
      <c r="C717" s="2"/>
      <c r="D717" s="31"/>
    </row>
    <row r="718" spans="3:4">
      <c r="C718" s="2"/>
      <c r="D718" s="31"/>
    </row>
    <row r="719" spans="3:4">
      <c r="C719" s="2"/>
      <c r="D719" s="31"/>
    </row>
    <row r="720" spans="3:4">
      <c r="C720" s="2"/>
      <c r="D720" s="31"/>
    </row>
    <row r="721" spans="3:4">
      <c r="C721" s="2"/>
      <c r="D721" s="31"/>
    </row>
    <row r="722" spans="3:4">
      <c r="C722" s="2"/>
      <c r="D722" s="31"/>
    </row>
    <row r="723" spans="3:4">
      <c r="C723" s="2"/>
      <c r="D723" s="31"/>
    </row>
    <row r="724" spans="3:4">
      <c r="C724" s="2"/>
      <c r="D724" s="31"/>
    </row>
    <row r="725" spans="3:4">
      <c r="C725" s="2"/>
      <c r="D725" s="31"/>
    </row>
    <row r="726" spans="3:4">
      <c r="C726" s="2"/>
      <c r="D726" s="31"/>
    </row>
    <row r="727" spans="3:4">
      <c r="C727" s="2"/>
      <c r="D727" s="31"/>
    </row>
    <row r="728" spans="3:4">
      <c r="C728" s="2"/>
      <c r="D728" s="31"/>
    </row>
    <row r="729" spans="3:4">
      <c r="C729" s="2"/>
      <c r="D729" s="31"/>
    </row>
    <row r="730" spans="3:4">
      <c r="C730" s="2"/>
      <c r="D730" s="31"/>
    </row>
    <row r="731" spans="3:4">
      <c r="C731" s="2"/>
      <c r="D731" s="31"/>
    </row>
    <row r="732" spans="3:4">
      <c r="C732" s="2"/>
      <c r="D732" s="31"/>
    </row>
    <row r="733" spans="3:4">
      <c r="C733" s="2"/>
      <c r="D733" s="31"/>
    </row>
    <row r="734" spans="3:4">
      <c r="C734" s="2"/>
      <c r="D734" s="31"/>
    </row>
    <row r="735" spans="3:4">
      <c r="C735" s="2"/>
      <c r="D735" s="31"/>
    </row>
    <row r="736" spans="3:4">
      <c r="C736" s="2"/>
      <c r="D736" s="31"/>
    </row>
    <row r="737" spans="3:4">
      <c r="C737" s="2"/>
      <c r="D737" s="31"/>
    </row>
    <row r="738" spans="3:4">
      <c r="C738" s="2"/>
      <c r="D738" s="31"/>
    </row>
    <row r="739" spans="3:4">
      <c r="C739" s="2"/>
      <c r="D739" s="31"/>
    </row>
    <row r="740" spans="3:4">
      <c r="C740" s="2"/>
      <c r="D740" s="31"/>
    </row>
    <row r="741" spans="3:4">
      <c r="C741" s="2"/>
      <c r="D741" s="31"/>
    </row>
    <row r="742" spans="3:4">
      <c r="C742" s="2"/>
      <c r="D742" s="31"/>
    </row>
    <row r="743" spans="3:4">
      <c r="C743" s="2"/>
      <c r="D743" s="31"/>
    </row>
    <row r="744" spans="3:4">
      <c r="C744" s="2"/>
      <c r="D744" s="31"/>
    </row>
    <row r="745" spans="3:4">
      <c r="C745" s="2"/>
      <c r="D745" s="31"/>
    </row>
    <row r="746" spans="3:4">
      <c r="C746" s="2"/>
      <c r="D746" s="31"/>
    </row>
    <row r="747" spans="3:4">
      <c r="C747" s="2"/>
      <c r="D747" s="31"/>
    </row>
    <row r="748" spans="3:4">
      <c r="C748" s="2"/>
      <c r="D748" s="31"/>
    </row>
    <row r="749" spans="3:4">
      <c r="C749" s="2"/>
      <c r="D749" s="31"/>
    </row>
    <row r="750" spans="3:4">
      <c r="C750" s="2"/>
      <c r="D750" s="31"/>
    </row>
    <row r="751" spans="3:4">
      <c r="C751" s="2"/>
      <c r="D751" s="31"/>
    </row>
    <row r="752" spans="3:4">
      <c r="C752" s="2"/>
      <c r="D752" s="31"/>
    </row>
    <row r="753" spans="3:4">
      <c r="C753" s="2"/>
      <c r="D753" s="31"/>
    </row>
    <row r="754" spans="3:4">
      <c r="C754" s="2"/>
      <c r="D754" s="31"/>
    </row>
    <row r="755" spans="3:4">
      <c r="C755" s="2"/>
      <c r="D755" s="31"/>
    </row>
    <row r="756" spans="3:4">
      <c r="C756" s="2"/>
      <c r="D756" s="31"/>
    </row>
    <row r="757" spans="3:4">
      <c r="C757" s="2"/>
      <c r="D757" s="31"/>
    </row>
    <row r="758" spans="3:4">
      <c r="C758" s="2"/>
      <c r="D758" s="31"/>
    </row>
    <row r="759" spans="3:4">
      <c r="C759" s="2"/>
      <c r="D759" s="31"/>
    </row>
    <row r="760" spans="3:4">
      <c r="C760" s="2"/>
      <c r="D760" s="31"/>
    </row>
    <row r="761" spans="3:4">
      <c r="C761" s="2"/>
      <c r="D761" s="31"/>
    </row>
    <row r="762" spans="3:4">
      <c r="C762" s="2"/>
      <c r="D762" s="31"/>
    </row>
    <row r="763" spans="3:4">
      <c r="C763" s="2"/>
      <c r="D763" s="31"/>
    </row>
    <row r="764" spans="3:4">
      <c r="C764" s="2"/>
      <c r="D764" s="31"/>
    </row>
    <row r="765" spans="3:4">
      <c r="C765" s="2"/>
      <c r="D765" s="31"/>
    </row>
    <row r="766" spans="3:4">
      <c r="C766" s="2"/>
      <c r="D766" s="31"/>
    </row>
    <row r="767" spans="3:4">
      <c r="C767" s="2"/>
      <c r="D767" s="31"/>
    </row>
    <row r="768" spans="3:4">
      <c r="C768" s="2"/>
      <c r="D768" s="31"/>
    </row>
    <row r="769" spans="3:4">
      <c r="C769" s="2"/>
      <c r="D769" s="31"/>
    </row>
    <row r="770" spans="3:4">
      <c r="C770" s="2"/>
      <c r="D770" s="31"/>
    </row>
    <row r="771" spans="3:4">
      <c r="C771" s="2"/>
      <c r="D771" s="31"/>
    </row>
    <row r="772" spans="3:4">
      <c r="C772" s="2"/>
      <c r="D772" s="31"/>
    </row>
    <row r="773" spans="3:4">
      <c r="C773" s="2"/>
      <c r="D773" s="31"/>
    </row>
    <row r="774" spans="3:4">
      <c r="C774" s="2"/>
      <c r="D774" s="31"/>
    </row>
    <row r="775" spans="3:4">
      <c r="C775" s="2"/>
      <c r="D775" s="31"/>
    </row>
    <row r="776" spans="3:4">
      <c r="C776" s="2"/>
      <c r="D776" s="31"/>
    </row>
    <row r="777" spans="3:4">
      <c r="C777" s="2"/>
      <c r="D777" s="31"/>
    </row>
    <row r="778" spans="3:4">
      <c r="C778" s="2"/>
      <c r="D778" s="31"/>
    </row>
    <row r="779" spans="3:4">
      <c r="C779" s="2"/>
      <c r="D779" s="31"/>
    </row>
    <row r="780" spans="3:4">
      <c r="C780" s="2"/>
      <c r="D780" s="31"/>
    </row>
    <row r="781" spans="3:4">
      <c r="C781" s="2"/>
      <c r="D781" s="31"/>
    </row>
    <row r="782" spans="3:4">
      <c r="C782" s="2"/>
      <c r="D782" s="31"/>
    </row>
    <row r="783" spans="3:4">
      <c r="C783" s="2"/>
      <c r="D783" s="31"/>
    </row>
    <row r="784" spans="3:4">
      <c r="C784" s="2"/>
      <c r="D784" s="31"/>
    </row>
    <row r="785" spans="3:4">
      <c r="C785" s="2"/>
      <c r="D785" s="31"/>
    </row>
    <row r="786" spans="3:4">
      <c r="C786" s="2"/>
      <c r="D786" s="31"/>
    </row>
    <row r="787" spans="3:4">
      <c r="C787" s="2"/>
      <c r="D787" s="31"/>
    </row>
    <row r="788" spans="3:4">
      <c r="C788" s="2"/>
      <c r="D788" s="31"/>
    </row>
    <row r="789" spans="3:4">
      <c r="C789" s="2"/>
      <c r="D789" s="31"/>
    </row>
    <row r="790" spans="3:4">
      <c r="C790" s="2"/>
      <c r="D790" s="31"/>
    </row>
    <row r="791" spans="3:4">
      <c r="C791" s="2"/>
      <c r="D791" s="31"/>
    </row>
    <row r="792" spans="3:4">
      <c r="C792" s="2"/>
      <c r="D792" s="31"/>
    </row>
    <row r="793" spans="3:4">
      <c r="C793" s="2"/>
      <c r="D793" s="31"/>
    </row>
    <row r="794" spans="3:4">
      <c r="C794" s="2"/>
      <c r="D794" s="31"/>
    </row>
    <row r="795" spans="3:4">
      <c r="C795" s="2"/>
      <c r="D795" s="31"/>
    </row>
    <row r="796" spans="3:4">
      <c r="C796" s="2"/>
      <c r="D796" s="31"/>
    </row>
    <row r="797" spans="3:4">
      <c r="C797" s="2"/>
      <c r="D797" s="31"/>
    </row>
    <row r="798" spans="3:4">
      <c r="C798" s="2"/>
      <c r="D798" s="31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0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"/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35"/>
      <c r="T119" s="35"/>
      <c r="U119" s="2"/>
      <c r="V119" s="35"/>
      <c r="W119" s="35"/>
      <c r="X119" s="2"/>
      <c r="Y119" s="35"/>
      <c r="Z119" s="35"/>
      <c r="AA119" s="2"/>
      <c r="AB119" s="35"/>
      <c r="AC119" s="35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"/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35"/>
      <c r="T120" s="35"/>
      <c r="U120" s="2"/>
      <c r="V120" s="35"/>
      <c r="W120" s="35"/>
      <c r="X120" s="2"/>
      <c r="Y120" s="35"/>
      <c r="Z120" s="35"/>
      <c r="AA120" s="2"/>
      <c r="AB120" s="35"/>
      <c r="AC120" s="35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"/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35"/>
      <c r="T121" s="35"/>
      <c r="U121" s="2"/>
      <c r="V121" s="35"/>
      <c r="W121" s="35"/>
      <c r="X121" s="2"/>
      <c r="Y121" s="35"/>
      <c r="Z121" s="35"/>
      <c r="AA121" s="2"/>
      <c r="AB121" s="35"/>
      <c r="AC121" s="35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"/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35"/>
      <c r="T122" s="35"/>
      <c r="U122" s="2"/>
      <c r="V122" s="35"/>
      <c r="W122" s="35"/>
      <c r="X122" s="2"/>
      <c r="Y122" s="35"/>
      <c r="Z122" s="35"/>
      <c r="AA122" s="2"/>
      <c r="AB122" s="35"/>
      <c r="AC122" s="35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"/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35"/>
      <c r="T123" s="35"/>
      <c r="U123" s="2"/>
      <c r="V123" s="35"/>
      <c r="W123" s="35"/>
      <c r="X123" s="2"/>
      <c r="Y123" s="35"/>
      <c r="Z123" s="35"/>
      <c r="AA123" s="2"/>
      <c r="AB123" s="35"/>
      <c r="AC123" s="35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"/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35"/>
      <c r="T124" s="35"/>
      <c r="U124" s="2"/>
      <c r="V124" s="35"/>
      <c r="W124" s="35"/>
      <c r="X124" s="2"/>
      <c r="Y124" s="35"/>
      <c r="Z124" s="35"/>
      <c r="AA124" s="2"/>
      <c r="AB124" s="35"/>
      <c r="AC124" s="35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"/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35"/>
      <c r="T125" s="35"/>
      <c r="U125" s="2"/>
      <c r="V125" s="35"/>
      <c r="W125" s="35"/>
      <c r="X125" s="2"/>
      <c r="Y125" s="35"/>
      <c r="Z125" s="35"/>
      <c r="AA125" s="2"/>
      <c r="AB125" s="35"/>
      <c r="AC125" s="3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"/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35"/>
      <c r="T126" s="35"/>
      <c r="U126" s="2"/>
      <c r="V126" s="35"/>
      <c r="W126" s="35"/>
      <c r="X126" s="2"/>
      <c r="Y126" s="35"/>
      <c r="Z126" s="35"/>
      <c r="AA126" s="2"/>
      <c r="AB126" s="35"/>
      <c r="AC126" s="35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"/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35"/>
      <c r="T127" s="35"/>
      <c r="U127" s="2"/>
      <c r="V127" s="35"/>
      <c r="W127" s="35"/>
      <c r="X127" s="2"/>
      <c r="Y127" s="35"/>
      <c r="Z127" s="35"/>
      <c r="AA127" s="2"/>
      <c r="AB127" s="35"/>
      <c r="AC127" s="35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"/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35"/>
      <c r="T128" s="35"/>
      <c r="U128" s="2"/>
      <c r="V128" s="35"/>
      <c r="W128" s="35"/>
      <c r="X128" s="2"/>
      <c r="Y128" s="35"/>
      <c r="Z128" s="35"/>
      <c r="AA128" s="2"/>
      <c r="AB128" s="35"/>
      <c r="AC128" s="35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"/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35"/>
      <c r="T129" s="35"/>
      <c r="U129" s="2"/>
      <c r="V129" s="35"/>
      <c r="W129" s="35"/>
      <c r="X129" s="2"/>
      <c r="Y129" s="35"/>
      <c r="Z129" s="35"/>
      <c r="AA129" s="2"/>
      <c r="AB129" s="35"/>
      <c r="AC129" s="35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"/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35"/>
      <c r="T130" s="35"/>
      <c r="U130" s="2"/>
      <c r="V130" s="35"/>
      <c r="W130" s="35"/>
      <c r="X130" s="2"/>
      <c r="Y130" s="35"/>
      <c r="Z130" s="35"/>
      <c r="AA130" s="2"/>
      <c r="AB130" s="35"/>
      <c r="AC130" s="35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"/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35"/>
      <c r="T131" s="35"/>
      <c r="U131" s="2"/>
      <c r="V131" s="35"/>
      <c r="W131" s="35"/>
      <c r="X131" s="2"/>
      <c r="Y131" s="35"/>
      <c r="Z131" s="35"/>
      <c r="AA131" s="2"/>
      <c r="AB131" s="35"/>
      <c r="AC131" s="35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"/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35"/>
      <c r="T132" s="35"/>
      <c r="U132" s="2"/>
      <c r="V132" s="35"/>
      <c r="W132" s="35"/>
      <c r="X132" s="2"/>
      <c r="Y132" s="35"/>
      <c r="Z132" s="35"/>
      <c r="AA132" s="2"/>
      <c r="AB132" s="35"/>
      <c r="AC132" s="35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"/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35"/>
      <c r="T133" s="35"/>
      <c r="U133" s="2"/>
      <c r="V133" s="35"/>
      <c r="W133" s="35"/>
      <c r="X133" s="2"/>
      <c r="Y133" s="35"/>
      <c r="Z133" s="35"/>
      <c r="AA133" s="2"/>
      <c r="AB133" s="35"/>
      <c r="AC133" s="35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"/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35"/>
      <c r="T134" s="35"/>
      <c r="U134" s="2"/>
      <c r="V134" s="35"/>
      <c r="W134" s="35"/>
      <c r="X134" s="2"/>
      <c r="Y134" s="35"/>
      <c r="Z134" s="35"/>
      <c r="AA134" s="2"/>
      <c r="AB134" s="35"/>
      <c r="AC134" s="35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"/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35"/>
      <c r="T135" s="35"/>
      <c r="U135" s="2"/>
      <c r="V135" s="35"/>
      <c r="W135" s="35"/>
      <c r="X135" s="2"/>
      <c r="Y135" s="35"/>
      <c r="Z135" s="35"/>
      <c r="AA135" s="2"/>
      <c r="AB135" s="35"/>
      <c r="AC135" s="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"/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35"/>
      <c r="T136" s="35"/>
      <c r="U136" s="2"/>
      <c r="V136" s="35"/>
      <c r="W136" s="35"/>
      <c r="X136" s="2"/>
      <c r="Y136" s="35"/>
      <c r="Z136" s="35"/>
      <c r="AA136" s="2"/>
      <c r="AB136" s="35"/>
      <c r="AC136" s="35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"/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35"/>
      <c r="T137" s="35"/>
      <c r="U137" s="2"/>
      <c r="V137" s="35"/>
      <c r="W137" s="35"/>
      <c r="X137" s="2"/>
      <c r="Y137" s="35"/>
      <c r="Z137" s="35"/>
      <c r="AA137" s="2"/>
      <c r="AB137" s="35"/>
      <c r="AC137" s="35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"/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35"/>
      <c r="T138" s="35"/>
      <c r="U138" s="2"/>
      <c r="V138" s="35"/>
      <c r="W138" s="35"/>
      <c r="X138" s="2"/>
      <c r="Y138" s="35"/>
      <c r="Z138" s="35"/>
      <c r="AA138" s="2"/>
      <c r="AB138" s="35"/>
      <c r="AC138" s="35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"/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R139" s="2"/>
      <c r="S139" s="35"/>
      <c r="T139" s="35"/>
      <c r="U139" s="2"/>
      <c r="V139" s="35"/>
      <c r="W139" s="35"/>
      <c r="X139" s="2"/>
      <c r="Y139" s="35"/>
      <c r="Z139" s="35"/>
      <c r="AA139" s="2"/>
      <c r="AB139" s="35"/>
      <c r="AC139" s="35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"/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R140" s="2"/>
      <c r="S140" s="35"/>
      <c r="T140" s="35"/>
      <c r="U140" s="2"/>
      <c r="V140" s="35"/>
      <c r="W140" s="35"/>
      <c r="X140" s="2"/>
      <c r="Y140" s="35"/>
      <c r="Z140" s="35"/>
      <c r="AA140" s="2"/>
      <c r="AB140" s="35"/>
      <c r="AC140" s="35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"/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R141" s="2"/>
      <c r="S141" s="35"/>
      <c r="T141" s="35"/>
      <c r="U141" s="2"/>
      <c r="V141" s="35"/>
      <c r="W141" s="35"/>
      <c r="X141" s="2"/>
      <c r="Y141" s="35"/>
      <c r="Z141" s="35"/>
      <c r="AA141" s="2"/>
      <c r="AB141" s="35"/>
      <c r="AC141" s="35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"/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R142" s="2"/>
      <c r="S142" s="35"/>
      <c r="T142" s="35"/>
      <c r="U142" s="2"/>
      <c r="V142" s="35"/>
      <c r="W142" s="35"/>
      <c r="X142" s="2"/>
      <c r="Y142" s="35"/>
      <c r="Z142" s="35"/>
      <c r="AA142" s="2"/>
      <c r="AB142" s="35"/>
      <c r="AC142" s="35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"/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R143" s="2"/>
      <c r="S143" s="35"/>
      <c r="T143" s="35"/>
      <c r="U143" s="2"/>
      <c r="V143" s="35"/>
      <c r="W143" s="35"/>
      <c r="X143" s="2"/>
      <c r="Y143" s="35"/>
      <c r="Z143" s="35"/>
      <c r="AA143" s="2"/>
      <c r="AB143" s="35"/>
      <c r="AC143" s="35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"/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R144" s="2"/>
      <c r="S144" s="35"/>
      <c r="T144" s="35"/>
      <c r="U144" s="2"/>
      <c r="V144" s="35"/>
      <c r="W144" s="35"/>
      <c r="X144" s="2"/>
      <c r="Y144" s="35"/>
      <c r="Z144" s="35"/>
      <c r="AA144" s="2"/>
      <c r="AB144" s="35"/>
      <c r="AC144" s="35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"/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R145" s="2"/>
      <c r="S145" s="35"/>
      <c r="T145" s="35"/>
      <c r="U145" s="2"/>
      <c r="V145" s="35"/>
      <c r="W145" s="35"/>
      <c r="X145" s="2"/>
      <c r="Y145" s="35"/>
      <c r="Z145" s="35"/>
      <c r="AA145" s="2"/>
      <c r="AB145" s="35"/>
      <c r="AC145" s="3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"/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 s="2"/>
      <c r="S146" s="35"/>
      <c r="T146" s="35"/>
      <c r="U146" s="2"/>
      <c r="V146" s="35"/>
      <c r="W146" s="35"/>
      <c r="X146" s="2"/>
      <c r="Y146" s="35"/>
      <c r="Z146" s="35"/>
      <c r="AA146" s="2"/>
      <c r="AB146" s="35"/>
      <c r="AC146" s="35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"/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 s="2"/>
      <c r="S147" s="35"/>
      <c r="T147" s="35"/>
      <c r="U147" s="2"/>
      <c r="V147" s="35"/>
      <c r="W147" s="35"/>
      <c r="X147" s="2"/>
      <c r="Y147" s="35"/>
      <c r="Z147" s="35"/>
      <c r="AA147" s="2"/>
      <c r="AB147" s="35"/>
      <c r="AC147" s="35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"/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R148" s="2"/>
      <c r="S148" s="35"/>
      <c r="T148" s="35"/>
      <c r="U148" s="2"/>
      <c r="V148" s="35"/>
      <c r="W148" s="35"/>
      <c r="X148" s="2"/>
      <c r="Y148" s="35"/>
      <c r="Z148" s="35"/>
      <c r="AA148" s="2"/>
      <c r="AB148" s="35"/>
      <c r="AC148" s="35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"/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 s="2"/>
      <c r="S149" s="35"/>
      <c r="T149" s="35"/>
      <c r="U149" s="2"/>
      <c r="V149" s="35"/>
      <c r="W149" s="35"/>
      <c r="X149" s="2"/>
      <c r="Y149" s="35"/>
      <c r="Z149" s="35"/>
      <c r="AA149" s="2"/>
      <c r="AB149" s="35"/>
      <c r="AC149" s="35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"/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 s="2"/>
      <c r="S150" s="35"/>
      <c r="T150" s="35"/>
      <c r="U150" s="2"/>
      <c r="V150" s="35"/>
      <c r="W150" s="35"/>
      <c r="X150" s="2"/>
      <c r="Y150" s="35"/>
      <c r="Z150" s="35"/>
      <c r="AA150" s="2"/>
      <c r="AB150" s="35"/>
      <c r="AC150" s="35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"/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 s="2"/>
      <c r="S151" s="35"/>
      <c r="T151" s="35"/>
      <c r="U151" s="2"/>
      <c r="V151" s="35"/>
      <c r="W151" s="35"/>
      <c r="X151" s="2"/>
      <c r="Y151" s="35"/>
      <c r="Z151" s="35"/>
      <c r="AA151" s="2"/>
      <c r="AB151" s="35"/>
      <c r="AC151" s="35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"/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 s="2"/>
      <c r="S152" s="35"/>
      <c r="T152" s="35"/>
      <c r="U152" s="2"/>
      <c r="V152" s="35"/>
      <c r="W152" s="35"/>
      <c r="X152" s="2"/>
      <c r="Y152" s="35"/>
      <c r="Z152" s="35"/>
      <c r="AA152" s="2"/>
      <c r="AB152" s="35"/>
      <c r="AC152" s="35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"/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 s="2"/>
      <c r="S153" s="35"/>
      <c r="T153" s="35"/>
      <c r="U153" s="2"/>
      <c r="V153" s="35"/>
      <c r="W153" s="35"/>
      <c r="X153" s="2"/>
      <c r="Y153" s="35"/>
      <c r="Z153" s="35"/>
      <c r="AA153" s="2"/>
      <c r="AB153" s="35"/>
      <c r="AC153" s="35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"/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 s="2"/>
      <c r="S154" s="35"/>
      <c r="T154" s="35"/>
      <c r="U154" s="2"/>
      <c r="V154" s="35"/>
      <c r="W154" s="35"/>
      <c r="X154" s="2"/>
      <c r="Y154" s="35"/>
      <c r="Z154" s="35"/>
      <c r="AA154" s="2"/>
      <c r="AB154" s="35"/>
      <c r="AC154" s="35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"/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35"/>
      <c r="T155" s="35"/>
      <c r="U155" s="2"/>
      <c r="V155" s="35"/>
      <c r="W155" s="35"/>
      <c r="X155" s="2"/>
      <c r="Y155" s="35"/>
      <c r="Z155" s="35"/>
      <c r="AA155" s="2"/>
      <c r="AB155" s="35"/>
      <c r="AC155" s="3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"/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35"/>
      <c r="T156" s="35"/>
      <c r="U156" s="2"/>
      <c r="V156" s="35"/>
      <c r="W156" s="35"/>
      <c r="X156" s="2"/>
      <c r="Y156" s="35"/>
      <c r="Z156" s="35"/>
      <c r="AA156" s="2"/>
      <c r="AB156" s="35"/>
      <c r="AC156" s="35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"/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35"/>
      <c r="T157" s="35"/>
      <c r="U157" s="2"/>
      <c r="V157" s="35"/>
      <c r="W157" s="35"/>
      <c r="X157" s="2"/>
      <c r="Y157" s="35"/>
      <c r="Z157" s="35"/>
      <c r="AA157" s="2"/>
      <c r="AB157" s="35"/>
      <c r="AC157" s="35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"/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35"/>
      <c r="T158" s="35"/>
      <c r="U158" s="2"/>
      <c r="V158" s="35"/>
      <c r="W158" s="35"/>
      <c r="X158" s="2"/>
      <c r="Y158" s="35"/>
      <c r="Z158" s="35"/>
      <c r="AA158" s="2"/>
      <c r="AB158" s="35"/>
      <c r="AC158" s="35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"/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35"/>
      <c r="T159" s="35"/>
      <c r="U159" s="2"/>
      <c r="V159" s="35"/>
      <c r="W159" s="35"/>
      <c r="X159" s="2"/>
      <c r="Y159" s="35"/>
      <c r="Z159" s="35"/>
      <c r="AA159" s="2"/>
      <c r="AB159" s="35"/>
      <c r="AC159" s="35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"/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35"/>
      <c r="T160" s="35"/>
      <c r="U160" s="2"/>
      <c r="V160" s="35"/>
      <c r="W160" s="35"/>
      <c r="X160" s="2"/>
      <c r="Y160" s="35"/>
      <c r="Z160" s="35"/>
      <c r="AA160" s="2"/>
      <c r="AB160" s="35"/>
      <c r="AC160" s="35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"/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R161" s="2"/>
      <c r="S161" s="35"/>
      <c r="T161" s="35"/>
      <c r="U161" s="2"/>
      <c r="V161" s="35"/>
      <c r="W161" s="35"/>
      <c r="X161" s="2"/>
      <c r="Y161" s="35"/>
      <c r="Z161" s="35"/>
      <c r="AA161" s="2"/>
      <c r="AB161" s="35"/>
      <c r="AC161" s="35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"/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35"/>
      <c r="T162" s="35"/>
      <c r="U162" s="2"/>
      <c r="V162" s="35"/>
      <c r="W162" s="35"/>
      <c r="X162" s="2"/>
      <c r="Y162" s="35"/>
      <c r="Z162" s="35"/>
      <c r="AA162" s="2"/>
      <c r="AB162" s="35"/>
      <c r="AC162" s="35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"/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35"/>
      <c r="T163" s="35"/>
      <c r="U163" s="2"/>
      <c r="V163" s="35"/>
      <c r="W163" s="35"/>
      <c r="X163" s="2"/>
      <c r="Y163" s="35"/>
      <c r="Z163" s="35"/>
      <c r="AA163" s="2"/>
      <c r="AB163" s="35"/>
      <c r="AC163" s="35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"/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35"/>
      <c r="T164" s="35"/>
      <c r="U164" s="2"/>
      <c r="V164" s="35"/>
      <c r="W164" s="35"/>
      <c r="X164" s="2"/>
      <c r="Y164" s="35"/>
      <c r="Z164" s="35"/>
      <c r="AA164" s="2"/>
      <c r="AB164" s="35"/>
      <c r="AC164" s="35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"/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35"/>
      <c r="T165" s="35"/>
      <c r="U165" s="2"/>
      <c r="V165" s="35"/>
      <c r="W165" s="35"/>
      <c r="X165" s="2"/>
      <c r="Y165" s="35"/>
      <c r="Z165" s="35"/>
      <c r="AA165" s="2"/>
      <c r="AB165" s="35"/>
      <c r="AC165" s="3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"/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35"/>
      <c r="T166" s="35"/>
      <c r="U166" s="2"/>
      <c r="V166" s="35"/>
      <c r="W166" s="35"/>
      <c r="X166" s="2"/>
      <c r="Y166" s="35"/>
      <c r="Z166" s="35"/>
      <c r="AA166" s="2"/>
      <c r="AB166" s="35"/>
      <c r="AC166" s="35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"/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35"/>
      <c r="T167" s="35"/>
      <c r="U167" s="2"/>
      <c r="V167" s="35"/>
      <c r="W167" s="35"/>
      <c r="X167" s="2"/>
      <c r="Y167" s="35"/>
      <c r="Z167" s="35"/>
      <c r="AA167" s="2"/>
      <c r="AB167" s="35"/>
      <c r="AC167" s="35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"/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35"/>
      <c r="T168" s="35"/>
      <c r="U168" s="2"/>
      <c r="V168" s="35"/>
      <c r="W168" s="35"/>
      <c r="X168" s="2"/>
      <c r="Y168" s="35"/>
      <c r="Z168" s="35"/>
      <c r="AA168" s="2"/>
      <c r="AB168" s="35"/>
      <c r="AC168" s="35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"/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35"/>
      <c r="T169" s="35"/>
      <c r="U169" s="2"/>
      <c r="V169" s="35"/>
      <c r="W169" s="35"/>
      <c r="X169" s="2"/>
      <c r="Y169" s="35"/>
      <c r="Z169" s="35"/>
      <c r="AA169" s="2"/>
      <c r="AB169" s="35"/>
      <c r="AC169" s="35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35"/>
      <c r="T170" s="35"/>
      <c r="U170" s="2"/>
      <c r="V170" s="35"/>
      <c r="W170" s="35"/>
      <c r="X170" s="2"/>
      <c r="Y170" s="35"/>
      <c r="Z170" s="35"/>
      <c r="AA170" s="2"/>
      <c r="AB170" s="35"/>
      <c r="AC170" s="35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 s="2"/>
      <c r="S171" s="35"/>
      <c r="T171" s="35"/>
      <c r="U171" s="2"/>
      <c r="V171" s="35"/>
      <c r="W171" s="35"/>
      <c r="X171" s="2"/>
      <c r="Y171" s="35"/>
      <c r="Z171" s="35"/>
      <c r="AA171" s="2"/>
      <c r="AB171" s="35"/>
      <c r="AC171" s="35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35"/>
      <c r="T172" s="35"/>
      <c r="U172" s="2"/>
      <c r="V172" s="35"/>
      <c r="W172" s="35"/>
      <c r="X172" s="2"/>
      <c r="Y172" s="35"/>
      <c r="Z172" s="35"/>
      <c r="AA172" s="2"/>
      <c r="AB172" s="35"/>
      <c r="AC172" s="35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35"/>
      <c r="T173" s="35"/>
      <c r="U173" s="2"/>
      <c r="V173" s="35"/>
      <c r="W173" s="35"/>
      <c r="X173" s="2"/>
      <c r="Y173" s="35"/>
      <c r="Z173" s="35"/>
      <c r="AA173" s="2"/>
      <c r="AB173" s="35"/>
      <c r="AC173" s="35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35"/>
      <c r="T174" s="35"/>
      <c r="U174" s="2"/>
      <c r="V174" s="35"/>
      <c r="W174" s="35"/>
      <c r="X174" s="2"/>
      <c r="Y174" s="35"/>
      <c r="Z174" s="35"/>
      <c r="AA174" s="2"/>
      <c r="AB174" s="35"/>
      <c r="AC174" s="35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35"/>
      <c r="T175" s="35"/>
      <c r="U175" s="2"/>
      <c r="V175" s="35"/>
      <c r="W175" s="35"/>
      <c r="X175" s="2"/>
      <c r="Y175" s="35"/>
      <c r="Z175" s="35"/>
      <c r="AA175" s="2"/>
      <c r="AB175" s="35"/>
      <c r="AC175" s="3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35"/>
      <c r="T176" s="35"/>
      <c r="U176" s="2"/>
      <c r="V176" s="35"/>
      <c r="W176" s="35"/>
      <c r="X176" s="2"/>
      <c r="Y176" s="35"/>
      <c r="Z176" s="35"/>
      <c r="AA176" s="2"/>
      <c r="AB176" s="35"/>
      <c r="AC176" s="35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 s="2"/>
      <c r="S177" s="35"/>
      <c r="T177" s="35"/>
      <c r="U177" s="2"/>
      <c r="V177" s="35"/>
      <c r="W177" s="35"/>
      <c r="X177" s="2"/>
      <c r="Y177" s="35"/>
      <c r="Z177" s="35"/>
      <c r="AA177" s="2"/>
      <c r="AB177" s="35"/>
      <c r="AC177" s="35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 s="2"/>
      <c r="S178" s="35"/>
      <c r="T178" s="35"/>
      <c r="U178" s="2"/>
      <c r="V178" s="35"/>
      <c r="W178" s="35"/>
      <c r="X178" s="2"/>
      <c r="Y178" s="35"/>
      <c r="Z178" s="35"/>
      <c r="AA178" s="2"/>
      <c r="AB178" s="35"/>
      <c r="AC178" s="35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 s="2"/>
      <c r="S179" s="35"/>
      <c r="T179" s="35"/>
      <c r="U179" s="2"/>
      <c r="V179" s="35"/>
      <c r="W179" s="35"/>
      <c r="X179" s="2"/>
      <c r="Y179" s="35"/>
      <c r="Z179" s="35"/>
      <c r="AA179" s="2"/>
      <c r="AB179" s="35"/>
      <c r="AC179" s="35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 s="2"/>
      <c r="S180" s="35"/>
      <c r="T180" s="35"/>
      <c r="U180" s="2"/>
      <c r="V180" s="35"/>
      <c r="W180" s="35"/>
      <c r="X180" s="2"/>
      <c r="Y180" s="35"/>
      <c r="Z180" s="35"/>
      <c r="AA180" s="2"/>
      <c r="AB180" s="35"/>
      <c r="AC180" s="35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R181" s="2"/>
      <c r="S181" s="35"/>
      <c r="T181" s="35"/>
      <c r="U181" s="2"/>
      <c r="V181" s="35"/>
      <c r="W181" s="35"/>
      <c r="X181" s="2"/>
      <c r="Y181" s="35"/>
      <c r="Z181" s="35"/>
      <c r="AA181" s="2"/>
      <c r="AB181" s="35"/>
      <c r="AC181" s="35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R182" s="2"/>
      <c r="S182" s="35"/>
      <c r="T182" s="35"/>
      <c r="U182" s="2"/>
      <c r="V182" s="35"/>
      <c r="W182" s="35"/>
      <c r="X182" s="2"/>
      <c r="Y182" s="35"/>
      <c r="Z182" s="35"/>
      <c r="AA182" s="2"/>
      <c r="AB182" s="35"/>
      <c r="AC182" s="35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R183" s="2"/>
      <c r="S183" s="35"/>
      <c r="T183" s="35"/>
      <c r="U183" s="2"/>
      <c r="V183" s="35"/>
      <c r="W183" s="35"/>
      <c r="X183" s="2"/>
      <c r="Y183" s="35"/>
      <c r="Z183" s="35"/>
      <c r="AA183" s="2"/>
      <c r="AB183" s="35"/>
      <c r="AC183" s="35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R184" s="2"/>
      <c r="S184" s="35"/>
      <c r="T184" s="35"/>
      <c r="U184" s="2"/>
      <c r="V184" s="35"/>
      <c r="W184" s="35"/>
      <c r="X184" s="2"/>
      <c r="Y184" s="35"/>
      <c r="Z184" s="35"/>
      <c r="AA184" s="2"/>
      <c r="AB184" s="35"/>
      <c r="AC184" s="35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R185" s="2"/>
      <c r="S185" s="35"/>
      <c r="T185" s="35"/>
      <c r="U185" s="2"/>
      <c r="V185" s="35"/>
      <c r="W185" s="35"/>
      <c r="X185" s="2"/>
      <c r="Y185" s="35"/>
      <c r="Z185" s="35"/>
      <c r="AA185" s="2"/>
      <c r="AB185" s="35"/>
      <c r="AC185" s="3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R186" s="2"/>
      <c r="S186" s="35"/>
      <c r="T186" s="35"/>
      <c r="U186" s="2"/>
      <c r="V186" s="35"/>
      <c r="W186" s="35"/>
      <c r="X186" s="2"/>
      <c r="Y186" s="35"/>
      <c r="Z186" s="35"/>
      <c r="AA186" s="2"/>
      <c r="AB186" s="35"/>
      <c r="AC186" s="35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R187" s="2"/>
      <c r="S187" s="35"/>
      <c r="T187" s="35"/>
      <c r="U187" s="2"/>
      <c r="V187" s="35"/>
      <c r="W187" s="35"/>
      <c r="X187" s="2"/>
      <c r="Y187" s="35"/>
      <c r="Z187" s="35"/>
      <c r="AA187" s="2"/>
      <c r="AB187" s="35"/>
      <c r="AC187" s="35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R188" s="2"/>
      <c r="S188" s="35"/>
      <c r="T188" s="35"/>
      <c r="U188" s="2"/>
      <c r="V188" s="35"/>
      <c r="W188" s="35"/>
      <c r="X188" s="2"/>
      <c r="Y188" s="35"/>
      <c r="Z188" s="35"/>
      <c r="AA188" s="2"/>
      <c r="AB188" s="35"/>
      <c r="AC188" s="35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R189" s="2"/>
      <c r="S189" s="35"/>
      <c r="T189" s="35"/>
      <c r="U189" s="2"/>
      <c r="V189" s="35"/>
      <c r="W189" s="35"/>
      <c r="X189" s="2"/>
      <c r="Y189" s="35"/>
      <c r="Z189" s="35"/>
      <c r="AA189" s="2"/>
      <c r="AB189" s="35"/>
      <c r="AC189" s="35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R190" s="2"/>
      <c r="S190" s="35"/>
      <c r="T190" s="35"/>
      <c r="U190" s="2"/>
      <c r="V190" s="35"/>
      <c r="W190" s="35"/>
      <c r="X190" s="2"/>
      <c r="Y190" s="35"/>
      <c r="Z190" s="35"/>
      <c r="AA190" s="2"/>
      <c r="AB190" s="35"/>
      <c r="AC190" s="35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R191" s="2"/>
      <c r="S191" s="35"/>
      <c r="T191" s="35"/>
      <c r="U191" s="2"/>
      <c r="V191" s="35"/>
      <c r="W191" s="35"/>
      <c r="X191" s="2"/>
      <c r="Y191" s="35"/>
      <c r="Z191" s="35"/>
      <c r="AA191" s="2"/>
      <c r="AB191" s="35"/>
      <c r="AC191" s="35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R192" s="2"/>
      <c r="S192" s="35"/>
      <c r="T192" s="35"/>
      <c r="U192" s="2"/>
      <c r="V192" s="35"/>
      <c r="W192" s="35"/>
      <c r="X192" s="2"/>
      <c r="Y192" s="35"/>
      <c r="Z192" s="35"/>
      <c r="AA192" s="2"/>
      <c r="AB192" s="35"/>
      <c r="AC192" s="35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 s="2"/>
      <c r="S193" s="35"/>
      <c r="T193" s="35"/>
      <c r="U193" s="2"/>
      <c r="V193" s="35"/>
      <c r="W193" s="35"/>
      <c r="X193" s="2"/>
      <c r="Y193" s="35"/>
      <c r="Z193" s="35"/>
      <c r="AA193" s="2"/>
      <c r="AB193" s="35"/>
      <c r="AC193" s="35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R194" s="2"/>
      <c r="S194" s="35"/>
      <c r="T194" s="35"/>
      <c r="U194" s="2"/>
      <c r="V194" s="35"/>
      <c r="W194" s="35"/>
      <c r="X194" s="2"/>
      <c r="Y194" s="35"/>
      <c r="Z194" s="35"/>
      <c r="AA194" s="2"/>
      <c r="AB194" s="35"/>
      <c r="AC194" s="35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R195" s="2"/>
      <c r="S195" s="35"/>
      <c r="T195" s="35"/>
      <c r="U195" s="2"/>
      <c r="V195" s="35"/>
      <c r="W195" s="35"/>
      <c r="X195" s="2"/>
      <c r="Y195" s="35"/>
      <c r="Z195" s="35"/>
      <c r="AA195" s="2"/>
      <c r="AB195" s="35"/>
      <c r="AC195" s="3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R196" s="2"/>
      <c r="S196" s="35"/>
      <c r="T196" s="35"/>
      <c r="U196" s="2"/>
      <c r="V196" s="35"/>
      <c r="W196" s="35"/>
      <c r="X196" s="2"/>
      <c r="Y196" s="35"/>
      <c r="Z196" s="35"/>
      <c r="AA196" s="2"/>
      <c r="AB196" s="35"/>
      <c r="AC196" s="35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 s="2"/>
      <c r="S197" s="35"/>
      <c r="T197" s="35"/>
      <c r="U197" s="2"/>
      <c r="V197" s="35"/>
      <c r="W197" s="35"/>
      <c r="X197" s="2"/>
      <c r="Y197" s="35"/>
      <c r="Z197" s="35"/>
      <c r="AA197" s="2"/>
      <c r="AB197" s="35"/>
      <c r="AC197" s="35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 s="2"/>
      <c r="S198" s="35"/>
      <c r="T198" s="35"/>
      <c r="U198" s="2"/>
      <c r="V198" s="35"/>
      <c r="W198" s="35"/>
      <c r="X198" s="2"/>
      <c r="Y198" s="35"/>
      <c r="Z198" s="35"/>
      <c r="AA198" s="2"/>
      <c r="AB198" s="35"/>
      <c r="AC198" s="35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R199" s="2"/>
      <c r="S199" s="35"/>
      <c r="T199" s="35"/>
      <c r="U199" s="2"/>
      <c r="V199" s="35"/>
      <c r="W199" s="35"/>
      <c r="X199" s="2"/>
      <c r="Y199" s="35"/>
      <c r="Z199" s="35"/>
      <c r="AA199" s="2"/>
      <c r="AB199" s="35"/>
      <c r="AC199" s="35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R200" s="2"/>
      <c r="S200" s="35"/>
      <c r="T200" s="35"/>
      <c r="U200" s="2"/>
      <c r="V200" s="35"/>
      <c r="W200" s="35"/>
      <c r="X200" s="2"/>
      <c r="Y200" s="35"/>
      <c r="Z200" s="35"/>
      <c r="AA200" s="2"/>
      <c r="AB200" s="35"/>
      <c r="AC200" s="35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s="2"/>
      <c r="S201" s="35"/>
      <c r="T201" s="35"/>
      <c r="U201" s="2"/>
      <c r="V201" s="35"/>
      <c r="W201" s="35"/>
      <c r="X201" s="2"/>
      <c r="Y201" s="35"/>
      <c r="Z201" s="35"/>
      <c r="AA201" s="2"/>
      <c r="AB201" s="35"/>
      <c r="AC201" s="35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s="2"/>
      <c r="S202" s="35"/>
      <c r="T202" s="35"/>
      <c r="U202" s="2"/>
      <c r="V202" s="35"/>
      <c r="W202" s="35"/>
      <c r="X202" s="2"/>
      <c r="Y202" s="35"/>
      <c r="Z202" s="35"/>
      <c r="AA202" s="2"/>
      <c r="AB202" s="35"/>
      <c r="AC202" s="35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s="2"/>
      <c r="S203" s="35"/>
      <c r="T203" s="35"/>
      <c r="U203" s="2"/>
      <c r="V203" s="35"/>
      <c r="W203" s="35"/>
      <c r="X203" s="2"/>
      <c r="Y203" s="35"/>
      <c r="Z203" s="35"/>
      <c r="AA203" s="2"/>
      <c r="AB203" s="35"/>
      <c r="AC203" s="35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R204" s="2"/>
      <c r="S204" s="35"/>
      <c r="T204" s="35"/>
      <c r="U204" s="2"/>
      <c r="V204" s="35"/>
      <c r="W204" s="35"/>
      <c r="X204" s="2"/>
      <c r="Y204" s="35"/>
      <c r="Z204" s="35"/>
      <c r="AA204" s="2"/>
      <c r="AB204" s="35"/>
      <c r="AC204" s="35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R205" s="2"/>
      <c r="S205" s="35"/>
      <c r="T205" s="35"/>
      <c r="U205" s="2"/>
      <c r="V205" s="35"/>
      <c r="W205" s="35"/>
      <c r="X205" s="2"/>
      <c r="Y205" s="35"/>
      <c r="Z205" s="35"/>
      <c r="AA205" s="2"/>
      <c r="AB205" s="35"/>
      <c r="AC205" s="3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R206" s="2"/>
      <c r="S206" s="35"/>
      <c r="T206" s="35"/>
      <c r="U206" s="2"/>
      <c r="V206" s="35"/>
      <c r="W206" s="35"/>
      <c r="X206" s="2"/>
      <c r="Y206" s="35"/>
      <c r="Z206" s="35"/>
      <c r="AA206" s="2"/>
      <c r="AB206" s="35"/>
      <c r="AC206" s="35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R207" s="2"/>
      <c r="S207" s="35"/>
      <c r="T207" s="35"/>
      <c r="U207" s="2"/>
      <c r="V207" s="35"/>
      <c r="W207" s="35"/>
      <c r="X207" s="2"/>
      <c r="Y207" s="35"/>
      <c r="Z207" s="35"/>
      <c r="AA207" s="2"/>
      <c r="AB207" s="35"/>
      <c r="AC207" s="35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R208" s="2"/>
      <c r="S208" s="35"/>
      <c r="T208" s="35"/>
      <c r="U208" s="2"/>
      <c r="V208" s="35"/>
      <c r="W208" s="35"/>
      <c r="X208" s="2"/>
      <c r="Y208" s="35"/>
      <c r="Z208" s="35"/>
      <c r="AA208" s="2"/>
      <c r="AB208" s="35"/>
      <c r="AC208" s="35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R209" s="2"/>
      <c r="S209" s="35"/>
      <c r="T209" s="35"/>
      <c r="U209" s="2"/>
      <c r="V209" s="35"/>
      <c r="W209" s="35"/>
      <c r="X209" s="2"/>
      <c r="Y209" s="35"/>
      <c r="Z209" s="35"/>
      <c r="AA209" s="2"/>
      <c r="AB209" s="35"/>
      <c r="AC209" s="35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 s="2"/>
      <c r="S210" s="35"/>
      <c r="T210" s="35"/>
      <c r="U210" s="2"/>
      <c r="V210" s="35"/>
      <c r="W210" s="35"/>
      <c r="X210" s="2"/>
      <c r="Y210" s="35"/>
      <c r="Z210" s="35"/>
      <c r="AA210" s="2"/>
      <c r="AB210" s="35"/>
      <c r="AC210" s="35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 s="2"/>
      <c r="S211" s="35"/>
      <c r="T211" s="35"/>
      <c r="U211" s="2"/>
      <c r="V211" s="35"/>
      <c r="W211" s="35"/>
      <c r="X211" s="2"/>
      <c r="Y211" s="35"/>
      <c r="Z211" s="35"/>
      <c r="AA211" s="2"/>
      <c r="AB211" s="35"/>
      <c r="AC211" s="35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R212" s="2"/>
      <c r="S212" s="35"/>
      <c r="T212" s="35"/>
      <c r="U212" s="2"/>
      <c r="V212" s="35"/>
      <c r="W212" s="35"/>
      <c r="X212" s="2"/>
      <c r="Y212" s="35"/>
      <c r="Z212" s="35"/>
      <c r="AA212" s="2"/>
      <c r="AB212" s="35"/>
      <c r="AC212" s="35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s="2"/>
      <c r="S213" s="35"/>
      <c r="T213" s="35"/>
      <c r="U213" s="2"/>
      <c r="V213" s="35"/>
      <c r="W213" s="35"/>
      <c r="X213" s="2"/>
      <c r="Y213" s="35"/>
      <c r="Z213" s="35"/>
      <c r="AA213" s="2"/>
      <c r="AB213" s="35"/>
      <c r="AC213" s="35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2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7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7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7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7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7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7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7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7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7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7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7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7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7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7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7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7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7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7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7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7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7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7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7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7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7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7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7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7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7"/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7"/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7"/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7"/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7"/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7"/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7"/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7"/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7"/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7"/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7"/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7"/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7"/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7"/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7"/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7"/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7"/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7"/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7"/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7"/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7"/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7"/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7"/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7"/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7"/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7"/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7"/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7"/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7"/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7"/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7"/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7"/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7"/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7"/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7"/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7"/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7"/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7"/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7"/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7"/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7"/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7"/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7"/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7"/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7"/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7"/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7"/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7"/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7"/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7"/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7"/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8.8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1:85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1:85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1:85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1:85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1:85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1:85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1:85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1:85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1:85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222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4"/>
  </sheetPr>
  <dimension ref="A1:CG370"/>
  <sheetViews>
    <sheetView zoomScale="70" zoomScaleNormal="70" workbookViewId="0">
      <pane ySplit="17" topLeftCell="A21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3:29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61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>
      <c r="B91" s="27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>
      <c r="B92" s="27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>
      <c r="B93" s="27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29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3:29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3:29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3:29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3:29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3:29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3:29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3:29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29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29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29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29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29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29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29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29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B6" s="2" t="s">
        <v>253</v>
      </c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2" customFormat="1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85" s="2" customFormat="1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85" s="2" customFormat="1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85" s="2" customFormat="1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85" s="2" customFormat="1"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85" s="2" customFormat="1"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1:85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1:85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1:85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1:85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</row>
    <row r="64" spans="1:85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227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29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 s="2"/>
      <c r="S37" s="35"/>
      <c r="T37" s="35"/>
      <c r="U37" s="2"/>
      <c r="V37" s="35"/>
      <c r="W37" s="35"/>
      <c r="X37" s="2"/>
      <c r="Y37" s="35"/>
      <c r="Z37" s="35"/>
      <c r="AA37" s="2"/>
      <c r="AB37" s="35"/>
      <c r="AC37" s="35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4"/>
  </sheetPr>
  <dimension ref="A1:CG308"/>
  <sheetViews>
    <sheetView zoomScale="70" zoomScaleNormal="70" workbookViewId="0">
      <pane ySplit="14" topLeftCell="A15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29.6640625" customWidth="1"/>
    <col min="4" max="4" width="9.5" style="34" customWidth="1"/>
    <col min="5" max="5" width="7.6640625" style="31" customWidth="1"/>
    <col min="6" max="6" width="8.5" style="2" customWidth="1"/>
    <col min="7" max="7" width="8.1640625" style="31" customWidth="1"/>
    <col min="8" max="8" width="6.83203125" style="31" customWidth="1"/>
    <col min="9" max="9" width="8.33203125" style="2" customWidth="1"/>
    <col min="10" max="10" width="6.83203125" style="35" customWidth="1"/>
    <col min="11" max="11" width="8.33203125" style="35" customWidth="1"/>
    <col min="12" max="12" width="6.83203125" style="2" customWidth="1"/>
    <col min="13" max="13" width="8.1640625" style="35" customWidth="1"/>
    <col min="14" max="14" width="6.83203125" style="35" customWidth="1"/>
    <col min="15" max="15" width="8.1640625" style="2" customWidth="1"/>
    <col min="16" max="16" width="6.83203125" style="35" customWidth="1"/>
    <col min="17" max="17" width="8.33203125" style="35" customWidth="1"/>
    <col min="18" max="18" width="6.83203125" style="2" customWidth="1"/>
    <col min="19" max="19" width="8.33203125" style="35" customWidth="1"/>
    <col min="20" max="20" width="6.83203125" style="35" customWidth="1"/>
    <col min="21" max="21" width="8.332031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s="2" customFormat="1">
      <c r="D15" s="31"/>
      <c r="E15" s="31"/>
      <c r="G15" s="31"/>
      <c r="H15" s="31"/>
      <c r="J15" s="35"/>
      <c r="K15" s="35"/>
      <c r="M15" s="35"/>
      <c r="N15" s="35"/>
      <c r="P15" s="35"/>
      <c r="Q15" s="35"/>
      <c r="S15" s="35"/>
      <c r="T15" s="35"/>
      <c r="V15" s="35"/>
      <c r="W15" s="35"/>
      <c r="Y15" s="35"/>
      <c r="Z15" s="35"/>
      <c r="AB15" s="35"/>
      <c r="AC15" s="35"/>
    </row>
    <row r="16" spans="2:29" s="2" customFormat="1">
      <c r="D16" s="31"/>
      <c r="E16" s="31"/>
      <c r="G16" s="31"/>
      <c r="H16" s="31"/>
      <c r="J16" s="35"/>
      <c r="K16" s="35"/>
      <c r="M16" s="35"/>
      <c r="N16" s="35"/>
      <c r="P16" s="35"/>
      <c r="Q16" s="35"/>
      <c r="S16" s="35"/>
      <c r="T16" s="35"/>
      <c r="V16" s="35"/>
      <c r="W16" s="35"/>
      <c r="Y16" s="35"/>
      <c r="Z16" s="35"/>
      <c r="AB16" s="35"/>
      <c r="AC16" s="35"/>
    </row>
    <row r="17" spans="1:85" s="2" customFormat="1">
      <c r="D17" s="31"/>
      <c r="E17" s="31"/>
      <c r="G17" s="31"/>
      <c r="H17" s="31"/>
      <c r="J17" s="35"/>
      <c r="K17" s="35"/>
      <c r="M17" s="35"/>
      <c r="N17" s="35"/>
      <c r="P17" s="35"/>
      <c r="Q17" s="35"/>
      <c r="S17" s="35"/>
      <c r="T17" s="35"/>
      <c r="V17" s="35"/>
      <c r="W17" s="35"/>
      <c r="Y17" s="35"/>
      <c r="Z17" s="35"/>
      <c r="AB17" s="35"/>
      <c r="AC17" s="35"/>
    </row>
    <row r="18" spans="1:85" s="31" customFormat="1">
      <c r="A18" s="2"/>
      <c r="B18" s="2"/>
      <c r="C18" s="2"/>
      <c r="F18" s="2"/>
      <c r="I18" s="2"/>
      <c r="J18" s="35"/>
      <c r="K18" s="35"/>
      <c r="L18" s="2"/>
      <c r="M18" s="35"/>
      <c r="N18" s="35"/>
      <c r="O18" s="2"/>
      <c r="P18" s="35"/>
      <c r="Q18" s="35"/>
      <c r="R18" s="2"/>
      <c r="S18" s="35"/>
      <c r="T18" s="35"/>
      <c r="U18" s="2"/>
      <c r="V18" s="35"/>
      <c r="W18" s="35"/>
      <c r="X18" s="2"/>
      <c r="Y18" s="35"/>
      <c r="Z18" s="35"/>
      <c r="AA18" s="2"/>
      <c r="AB18" s="35"/>
      <c r="AC18" s="35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</row>
    <row r="19" spans="1:85" s="31" customFormat="1">
      <c r="A19" s="2"/>
      <c r="B19" s="2"/>
      <c r="C19" s="2"/>
      <c r="F19" s="2"/>
      <c r="I19" s="2"/>
      <c r="J19" s="35"/>
      <c r="K19" s="35"/>
      <c r="L19" s="2"/>
      <c r="M19" s="35"/>
      <c r="N19" s="35"/>
      <c r="O19" s="2"/>
      <c r="P19" s="35"/>
      <c r="Q19" s="35"/>
      <c r="R19" s="2"/>
      <c r="S19" s="35"/>
      <c r="T19" s="35"/>
      <c r="U19" s="2"/>
      <c r="V19" s="35"/>
      <c r="W19" s="35"/>
      <c r="X19" s="2"/>
      <c r="Y19" s="35"/>
      <c r="Z19" s="35"/>
      <c r="AA19" s="2"/>
      <c r="AB19" s="35"/>
      <c r="AC19" s="35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</row>
    <row r="20" spans="1:85" s="31" customFormat="1">
      <c r="A20" s="2"/>
      <c r="B20" s="2"/>
      <c r="C20" s="2"/>
      <c r="F20" s="2"/>
      <c r="I20" s="2"/>
      <c r="J20" s="35"/>
      <c r="K20" s="35"/>
      <c r="L20" s="2"/>
      <c r="M20" s="35"/>
      <c r="N20" s="35"/>
      <c r="O20" s="2"/>
      <c r="P20" s="35"/>
      <c r="Q20" s="35"/>
      <c r="R20" s="2"/>
      <c r="S20" s="35"/>
      <c r="T20" s="35"/>
      <c r="U20" s="2"/>
      <c r="V20" s="35"/>
      <c r="W20" s="35"/>
      <c r="X20" s="2"/>
      <c r="Y20" s="35"/>
      <c r="Z20" s="35"/>
      <c r="AA20" s="2"/>
      <c r="AB20" s="35"/>
      <c r="AC20" s="35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</row>
    <row r="21" spans="1:85" s="31" customFormat="1">
      <c r="A21" s="2"/>
      <c r="B21" s="2"/>
      <c r="C21" s="2"/>
      <c r="F21" s="2"/>
      <c r="I21" s="2"/>
      <c r="J21" s="35"/>
      <c r="K21" s="35"/>
      <c r="L21" s="2"/>
      <c r="M21" s="35"/>
      <c r="N21" s="35"/>
      <c r="O21" s="2"/>
      <c r="P21" s="35"/>
      <c r="Q21" s="35"/>
      <c r="R21" s="2"/>
      <c r="S21" s="35"/>
      <c r="T21" s="35"/>
      <c r="U21" s="2"/>
      <c r="V21" s="35"/>
      <c r="W21" s="35"/>
      <c r="X21" s="2"/>
      <c r="Y21" s="35"/>
      <c r="Z21" s="35"/>
      <c r="AA21" s="2"/>
      <c r="AB21" s="35"/>
      <c r="AC21" s="35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</row>
    <row r="22" spans="1:85" s="31" customFormat="1">
      <c r="A22" s="2"/>
      <c r="B22" s="2"/>
      <c r="C22" s="2"/>
      <c r="F22" s="2"/>
      <c r="I22" s="2"/>
      <c r="J22" s="35"/>
      <c r="K22" s="35"/>
      <c r="L22" s="2"/>
      <c r="M22" s="35"/>
      <c r="N22" s="35"/>
      <c r="O22" s="2"/>
      <c r="P22" s="35"/>
      <c r="Q22" s="35"/>
      <c r="R22" s="2"/>
      <c r="S22" s="35"/>
      <c r="T22" s="35"/>
      <c r="U22" s="2"/>
      <c r="V22" s="35"/>
      <c r="W22" s="35"/>
      <c r="X22" s="2"/>
      <c r="Y22" s="35"/>
      <c r="Z22" s="35"/>
      <c r="AA22" s="2"/>
      <c r="AB22" s="35"/>
      <c r="AC22" s="35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</row>
    <row r="23" spans="1:85" s="31" customFormat="1">
      <c r="A23" s="2"/>
      <c r="B23" s="2"/>
      <c r="C23" s="2"/>
      <c r="F23" s="2"/>
      <c r="I23" s="2"/>
      <c r="J23" s="35"/>
      <c r="K23" s="35"/>
      <c r="L23" s="2"/>
      <c r="M23" s="35"/>
      <c r="N23" s="35"/>
      <c r="O23" s="2"/>
      <c r="P23" s="35"/>
      <c r="Q23" s="35"/>
      <c r="R23" s="2"/>
      <c r="S23" s="35"/>
      <c r="T23" s="35"/>
      <c r="U23" s="2"/>
      <c r="V23" s="35"/>
      <c r="W23" s="35"/>
      <c r="X23" s="2"/>
      <c r="Y23" s="35"/>
      <c r="Z23" s="35"/>
      <c r="AA23" s="2"/>
      <c r="AB23" s="35"/>
      <c r="AC23" s="35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"/>
      <c r="C24" s="2"/>
      <c r="F24" s="2"/>
      <c r="I24" s="2"/>
      <c r="J24" s="35"/>
      <c r="K24" s="35"/>
      <c r="L24" s="2"/>
      <c r="M24" s="35"/>
      <c r="N24" s="35"/>
      <c r="O24" s="2"/>
      <c r="P24" s="35"/>
      <c r="Q24" s="35"/>
      <c r="R24" s="2"/>
      <c r="S24" s="35"/>
      <c r="T24" s="35"/>
      <c r="U24" s="2"/>
      <c r="V24" s="35"/>
      <c r="W24" s="35"/>
      <c r="X24" s="2"/>
      <c r="Y24" s="35"/>
      <c r="Z24" s="35"/>
      <c r="AA24" s="2"/>
      <c r="AB24" s="35"/>
      <c r="AC24" s="35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"/>
      <c r="C25" s="2"/>
      <c r="F25" s="2"/>
      <c r="I25" s="2"/>
      <c r="J25" s="35"/>
      <c r="K25" s="35"/>
      <c r="L25" s="2"/>
      <c r="M25" s="35"/>
      <c r="N25" s="35"/>
      <c r="O25" s="2"/>
      <c r="P25" s="35"/>
      <c r="Q25" s="35"/>
      <c r="R25" s="2"/>
      <c r="S25" s="35"/>
      <c r="T25" s="35"/>
      <c r="U25" s="2"/>
      <c r="V25" s="35"/>
      <c r="W25" s="35"/>
      <c r="X25" s="2"/>
      <c r="Y25" s="35"/>
      <c r="Z25" s="35"/>
      <c r="AA25" s="2"/>
      <c r="AB25" s="35"/>
      <c r="AC25" s="3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"/>
      <c r="C26" s="2"/>
      <c r="F26" s="2"/>
      <c r="I26" s="2"/>
      <c r="J26" s="35"/>
      <c r="K26" s="35"/>
      <c r="L26" s="2"/>
      <c r="M26" s="35"/>
      <c r="N26" s="35"/>
      <c r="O26" s="2"/>
      <c r="P26" s="35"/>
      <c r="Q26" s="35"/>
      <c r="R26" s="2"/>
      <c r="S26" s="35"/>
      <c r="T26" s="35"/>
      <c r="U26" s="2"/>
      <c r="V26" s="35"/>
      <c r="W26" s="35"/>
      <c r="X26" s="2"/>
      <c r="Y26" s="35"/>
      <c r="Z26" s="35"/>
      <c r="AA26" s="2"/>
      <c r="AB26" s="35"/>
      <c r="AC26" s="35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2"/>
      <c r="F27" s="2"/>
      <c r="I27" s="2"/>
      <c r="J27" s="35"/>
      <c r="K27" s="35"/>
      <c r="L27" s="2"/>
      <c r="M27" s="35"/>
      <c r="N27" s="35"/>
      <c r="O27" s="2"/>
      <c r="P27" s="35"/>
      <c r="Q27" s="35"/>
      <c r="R27" s="2"/>
      <c r="S27" s="35"/>
      <c r="T27" s="35"/>
      <c r="U27" s="2"/>
      <c r="V27" s="35"/>
      <c r="W27" s="35"/>
      <c r="X27" s="2"/>
      <c r="Y27" s="35"/>
      <c r="Z27" s="35"/>
      <c r="AA27" s="2"/>
      <c r="AB27" s="35"/>
      <c r="AC27" s="35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2"/>
      <c r="F28" s="2"/>
      <c r="I28" s="2"/>
      <c r="J28" s="35"/>
      <c r="K28" s="35"/>
      <c r="L28" s="2"/>
      <c r="M28" s="35"/>
      <c r="N28" s="35"/>
      <c r="O28" s="2"/>
      <c r="P28" s="35"/>
      <c r="Q28" s="35"/>
      <c r="R28" s="2"/>
      <c r="S28" s="35"/>
      <c r="T28" s="35"/>
      <c r="U28" s="2"/>
      <c r="V28" s="35"/>
      <c r="W28" s="35"/>
      <c r="X28" s="2"/>
      <c r="Y28" s="35"/>
      <c r="Z28" s="35"/>
      <c r="AA28" s="2"/>
      <c r="AB28" s="35"/>
      <c r="AC28" s="35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2"/>
      <c r="F29" s="2"/>
      <c r="I29" s="2"/>
      <c r="J29" s="35"/>
      <c r="K29" s="35"/>
      <c r="L29" s="2"/>
      <c r="M29" s="35"/>
      <c r="N29" s="35"/>
      <c r="O29" s="2"/>
      <c r="P29" s="35"/>
      <c r="Q29" s="35"/>
      <c r="R29" s="2"/>
      <c r="S29" s="35"/>
      <c r="T29" s="35"/>
      <c r="U29" s="2"/>
      <c r="V29" s="35"/>
      <c r="W29" s="35"/>
      <c r="X29" s="2"/>
      <c r="Y29" s="35"/>
      <c r="Z29" s="35"/>
      <c r="AA29" s="2"/>
      <c r="AB29" s="35"/>
      <c r="AC29" s="35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2"/>
      <c r="F30" s="2"/>
      <c r="I30" s="2"/>
      <c r="J30" s="35"/>
      <c r="K30" s="35"/>
      <c r="L30" s="2"/>
      <c r="M30" s="35"/>
      <c r="N30" s="35"/>
      <c r="O30" s="2"/>
      <c r="P30" s="35"/>
      <c r="Q30" s="35"/>
      <c r="R30" s="2"/>
      <c r="S30" s="35"/>
      <c r="T30" s="35"/>
      <c r="U30" s="2"/>
      <c r="V30" s="35"/>
      <c r="W30" s="35"/>
      <c r="X30" s="2"/>
      <c r="Y30" s="35"/>
      <c r="Z30" s="35"/>
      <c r="AA30" s="2"/>
      <c r="AB30" s="35"/>
      <c r="AC30" s="35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2"/>
      <c r="F31" s="2"/>
      <c r="I31" s="2"/>
      <c r="J31" s="35"/>
      <c r="K31" s="35"/>
      <c r="L31" s="2"/>
      <c r="M31" s="35"/>
      <c r="N31" s="35"/>
      <c r="O31" s="2"/>
      <c r="P31" s="35"/>
      <c r="Q31" s="35"/>
      <c r="R31" s="2"/>
      <c r="S31" s="35"/>
      <c r="T31" s="35"/>
      <c r="U31" s="2"/>
      <c r="V31" s="35"/>
      <c r="W31" s="35"/>
      <c r="X31" s="2"/>
      <c r="Y31" s="35"/>
      <c r="Z31" s="35"/>
      <c r="AA31" s="2"/>
      <c r="AB31" s="35"/>
      <c r="AC31" s="35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2"/>
      <c r="F32" s="2"/>
      <c r="I32" s="2"/>
      <c r="J32" s="35"/>
      <c r="K32" s="35"/>
      <c r="L32" s="2"/>
      <c r="M32" s="35"/>
      <c r="N32" s="35"/>
      <c r="O32" s="2"/>
      <c r="P32" s="35"/>
      <c r="Q32" s="35"/>
      <c r="R32" s="2"/>
      <c r="S32" s="35"/>
      <c r="T32" s="35"/>
      <c r="U32" s="2"/>
      <c r="V32" s="35"/>
      <c r="W32" s="35"/>
      <c r="X32" s="2"/>
      <c r="Y32" s="35"/>
      <c r="Z32" s="35"/>
      <c r="AA32" s="2"/>
      <c r="AB32" s="35"/>
      <c r="AC32" s="35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2"/>
      <c r="F33" s="2"/>
      <c r="I33" s="2"/>
      <c r="J33" s="35"/>
      <c r="K33" s="35"/>
      <c r="L33" s="2"/>
      <c r="M33" s="35"/>
      <c r="N33" s="35"/>
      <c r="O33" s="2"/>
      <c r="P33" s="35"/>
      <c r="Q33" s="35"/>
      <c r="R33" s="2"/>
      <c r="S33" s="35"/>
      <c r="T33" s="35"/>
      <c r="U33" s="2"/>
      <c r="V33" s="35"/>
      <c r="W33" s="35"/>
      <c r="X33" s="2"/>
      <c r="Y33" s="35"/>
      <c r="Z33" s="35"/>
      <c r="AA33" s="2"/>
      <c r="AB33" s="35"/>
      <c r="AC33" s="35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2"/>
      <c r="F34" s="2"/>
      <c r="I34" s="2"/>
      <c r="J34" s="35"/>
      <c r="K34" s="35"/>
      <c r="L34" s="2"/>
      <c r="M34" s="35"/>
      <c r="N34" s="35"/>
      <c r="O34" s="2"/>
      <c r="P34" s="35"/>
      <c r="Q34" s="35"/>
      <c r="R34" s="2"/>
      <c r="S34" s="35"/>
      <c r="T34" s="35"/>
      <c r="U34" s="2"/>
      <c r="V34" s="35"/>
      <c r="W34" s="35"/>
      <c r="X34" s="2"/>
      <c r="Y34" s="35"/>
      <c r="Z34" s="35"/>
      <c r="AA34" s="2"/>
      <c r="AB34" s="35"/>
      <c r="AC34" s="35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2"/>
      <c r="F35" s="2"/>
      <c r="I35" s="2"/>
      <c r="J35" s="35"/>
      <c r="K35" s="35"/>
      <c r="L35" s="2"/>
      <c r="M35" s="35"/>
      <c r="N35" s="35"/>
      <c r="O35" s="2"/>
      <c r="P35" s="35"/>
      <c r="Q35" s="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2"/>
      <c r="F36" s="2"/>
      <c r="I36" s="2"/>
      <c r="J36" s="35"/>
      <c r="K36" s="35"/>
      <c r="L36" s="2"/>
      <c r="M36" s="35"/>
      <c r="N36" s="35"/>
      <c r="O36" s="2"/>
      <c r="P36" s="35"/>
      <c r="Q36" s="35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>
      <c r="C37" s="2"/>
      <c r="D37" s="31"/>
    </row>
    <row r="38" spans="1:85">
      <c r="C38" s="2"/>
      <c r="D38" s="31"/>
    </row>
    <row r="39" spans="1:85">
      <c r="C39" s="2"/>
      <c r="D39" s="31"/>
    </row>
    <row r="40" spans="1:85" s="31" customFormat="1">
      <c r="A40" s="2"/>
      <c r="B40" s="2"/>
      <c r="C40" s="2"/>
      <c r="F40" s="2"/>
      <c r="I40" s="2"/>
      <c r="J40" s="35"/>
      <c r="K40" s="35"/>
      <c r="L40" s="2"/>
      <c r="M40" s="35"/>
      <c r="N40" s="35"/>
      <c r="O40" s="2"/>
      <c r="P40" s="35"/>
      <c r="Q40" s="35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2"/>
      <c r="F41" s="2"/>
      <c r="I41" s="2"/>
      <c r="J41" s="35"/>
      <c r="K41" s="35"/>
      <c r="L41" s="2"/>
      <c r="M41" s="35"/>
      <c r="N41" s="35"/>
      <c r="O41" s="2"/>
      <c r="P41" s="35"/>
      <c r="Q41" s="35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2"/>
      <c r="F42" s="2"/>
      <c r="I42" s="2"/>
      <c r="J42" s="35"/>
      <c r="K42" s="35"/>
      <c r="L42" s="2"/>
      <c r="M42" s="35"/>
      <c r="N42" s="35"/>
      <c r="O42" s="2"/>
      <c r="P42" s="35"/>
      <c r="Q42" s="35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2"/>
      <c r="F43" s="2"/>
      <c r="I43" s="2"/>
      <c r="J43" s="35"/>
      <c r="K43" s="35"/>
      <c r="L43" s="2"/>
      <c r="M43" s="35"/>
      <c r="N43" s="35"/>
      <c r="O43" s="2"/>
      <c r="P43" s="35"/>
      <c r="Q43" s="35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2"/>
      <c r="F44" s="2"/>
      <c r="I44" s="2"/>
      <c r="J44" s="35"/>
      <c r="K44" s="35"/>
      <c r="L44" s="2"/>
      <c r="M44" s="35"/>
      <c r="N44" s="35"/>
      <c r="O44" s="2"/>
      <c r="P44" s="35"/>
      <c r="Q44" s="35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2"/>
      <c r="F45" s="2"/>
      <c r="I45" s="2"/>
      <c r="J45" s="35"/>
      <c r="K45" s="35"/>
      <c r="L45" s="2"/>
      <c r="M45" s="35"/>
      <c r="N45" s="35"/>
      <c r="O45" s="2"/>
      <c r="P45" s="35"/>
      <c r="Q45" s="3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2"/>
      <c r="F46" s="2"/>
      <c r="I46" s="2"/>
      <c r="J46" s="35"/>
      <c r="K46" s="35"/>
      <c r="L46" s="2"/>
      <c r="M46" s="35"/>
      <c r="N46" s="35"/>
      <c r="O46" s="2"/>
      <c r="P46" s="35"/>
      <c r="Q46" s="35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2"/>
      <c r="F47" s="2"/>
      <c r="I47" s="2"/>
      <c r="J47" s="35"/>
      <c r="K47" s="35"/>
      <c r="L47" s="2"/>
      <c r="M47" s="35"/>
      <c r="N47" s="35"/>
      <c r="O47" s="2"/>
      <c r="P47" s="35"/>
      <c r="Q47" s="35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2"/>
      <c r="F48" s="2"/>
      <c r="I48" s="2"/>
      <c r="J48" s="35"/>
      <c r="K48" s="35"/>
      <c r="L48" s="2"/>
      <c r="M48" s="35"/>
      <c r="N48" s="35"/>
      <c r="O48" s="2"/>
      <c r="P48" s="35"/>
      <c r="Q48" s="35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2"/>
      <c r="F49" s="2"/>
      <c r="I49" s="2"/>
      <c r="J49" s="35"/>
      <c r="K49" s="35"/>
      <c r="L49" s="2"/>
      <c r="M49" s="35"/>
      <c r="N49" s="35"/>
      <c r="O49" s="2"/>
      <c r="P49" s="35"/>
      <c r="Q49" s="35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2"/>
      <c r="F50" s="2"/>
      <c r="I50" s="2"/>
      <c r="J50" s="35"/>
      <c r="K50" s="35"/>
      <c r="L50" s="2"/>
      <c r="M50" s="35"/>
      <c r="N50" s="35"/>
      <c r="O50" s="2"/>
      <c r="P50" s="35"/>
      <c r="Q50" s="35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2"/>
      <c r="F51" s="2"/>
      <c r="I51" s="2"/>
      <c r="J51" s="35"/>
      <c r="K51" s="35"/>
      <c r="L51" s="2"/>
      <c r="M51" s="35"/>
      <c r="N51" s="35"/>
      <c r="O51" s="2"/>
      <c r="P51" s="35"/>
      <c r="Q51" s="35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2"/>
      <c r="F52" s="2"/>
      <c r="I52" s="2"/>
      <c r="J52" s="35"/>
      <c r="K52" s="35"/>
      <c r="L52" s="2"/>
      <c r="M52" s="35"/>
      <c r="N52" s="35"/>
      <c r="O52" s="2"/>
      <c r="P52" s="35"/>
      <c r="Q52" s="35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2"/>
      <c r="F53" s="2"/>
      <c r="I53" s="2"/>
      <c r="J53" s="35"/>
      <c r="K53" s="35"/>
      <c r="L53" s="2"/>
      <c r="M53" s="35"/>
      <c r="N53" s="35"/>
      <c r="O53" s="2"/>
      <c r="P53" s="35"/>
      <c r="Q53" s="35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2"/>
      <c r="F54" s="2"/>
      <c r="I54" s="2"/>
      <c r="J54" s="35"/>
      <c r="K54" s="35"/>
      <c r="L54" s="2"/>
      <c r="M54" s="35"/>
      <c r="N54" s="35"/>
      <c r="O54" s="2"/>
      <c r="P54" s="35"/>
      <c r="Q54" s="35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2"/>
      <c r="F55" s="2"/>
      <c r="I55" s="2"/>
      <c r="J55" s="35"/>
      <c r="K55" s="35"/>
      <c r="L55" s="2"/>
      <c r="M55" s="35"/>
      <c r="N55" s="35"/>
      <c r="O55" s="2"/>
      <c r="P55" s="35"/>
      <c r="Q55" s="3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2"/>
      <c r="F56" s="2"/>
      <c r="I56" s="2"/>
      <c r="J56" s="35"/>
      <c r="K56" s="35"/>
      <c r="L56" s="2"/>
      <c r="M56" s="35"/>
      <c r="N56" s="35"/>
      <c r="O56" s="2"/>
      <c r="P56" s="35"/>
      <c r="Q56" s="35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2"/>
      <c r="F57" s="2"/>
      <c r="I57" s="2"/>
      <c r="J57" s="35"/>
      <c r="K57" s="35"/>
      <c r="L57" s="2"/>
      <c r="M57" s="35"/>
      <c r="N57" s="35"/>
      <c r="O57" s="2"/>
      <c r="P57" s="35"/>
      <c r="Q57" s="35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2"/>
      <c r="F58" s="2"/>
      <c r="I58" s="2"/>
      <c r="J58" s="35"/>
      <c r="K58" s="35"/>
      <c r="L58" s="2"/>
      <c r="M58" s="35"/>
      <c r="N58" s="35"/>
      <c r="O58" s="2"/>
      <c r="P58" s="35"/>
      <c r="Q58" s="35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2"/>
      <c r="F59" s="2"/>
      <c r="I59" s="2"/>
      <c r="J59" s="35"/>
      <c r="K59" s="35"/>
      <c r="L59" s="2"/>
      <c r="M59" s="35"/>
      <c r="N59" s="35"/>
      <c r="O59" s="2"/>
      <c r="P59" s="35"/>
      <c r="Q59" s="35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2"/>
      <c r="F60" s="2"/>
      <c r="I60" s="2"/>
      <c r="J60" s="35"/>
      <c r="K60" s="35"/>
      <c r="L60" s="2"/>
      <c r="M60" s="35"/>
      <c r="N60" s="35"/>
      <c r="O60" s="2"/>
      <c r="P60" s="35"/>
      <c r="Q60" s="35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2"/>
      <c r="F61" s="2"/>
      <c r="I61" s="2"/>
      <c r="J61" s="35"/>
      <c r="K61" s="35"/>
      <c r="L61" s="2"/>
      <c r="M61" s="35"/>
      <c r="N61" s="35"/>
      <c r="O61" s="2"/>
      <c r="P61" s="35"/>
      <c r="Q61" s="35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2"/>
      <c r="F62" s="2"/>
      <c r="I62" s="2"/>
      <c r="J62" s="35"/>
      <c r="K62" s="35"/>
      <c r="L62" s="2"/>
      <c r="M62" s="35"/>
      <c r="N62" s="35"/>
      <c r="O62" s="2"/>
      <c r="P62" s="35"/>
      <c r="Q62" s="35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2"/>
      <c r="F63" s="2"/>
      <c r="I63" s="2"/>
      <c r="J63" s="35"/>
      <c r="K63" s="35"/>
      <c r="L63" s="2"/>
      <c r="M63" s="35"/>
      <c r="N63" s="35"/>
      <c r="O63" s="2"/>
      <c r="P63" s="35"/>
      <c r="Q63" s="35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2"/>
      <c r="F64" s="2"/>
      <c r="I64" s="2"/>
      <c r="J64" s="35"/>
      <c r="K64" s="35"/>
      <c r="L64" s="2"/>
      <c r="M64" s="35"/>
      <c r="N64" s="35"/>
      <c r="O64" s="2"/>
      <c r="P64" s="35"/>
      <c r="Q64" s="35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2"/>
      <c r="F65" s="2"/>
      <c r="I65" s="2"/>
      <c r="J65" s="35"/>
      <c r="K65" s="35"/>
      <c r="L65" s="2"/>
      <c r="M65" s="35"/>
      <c r="N65" s="35"/>
      <c r="O65" s="2"/>
      <c r="P65" s="35"/>
      <c r="Q65" s="3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2"/>
      <c r="F66" s="2"/>
      <c r="I66" s="2"/>
      <c r="J66" s="35"/>
      <c r="K66" s="35"/>
      <c r="L66" s="2"/>
      <c r="M66" s="35"/>
      <c r="N66" s="35"/>
      <c r="O66" s="2"/>
      <c r="P66" s="35"/>
      <c r="Q66" s="35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2"/>
      <c r="F67" s="2"/>
      <c r="I67" s="2"/>
      <c r="J67" s="35"/>
      <c r="K67" s="35"/>
      <c r="L67" s="2"/>
      <c r="M67" s="35"/>
      <c r="N67" s="35"/>
      <c r="O67" s="2"/>
      <c r="P67" s="35"/>
      <c r="Q67" s="35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2"/>
      <c r="F68" s="2"/>
      <c r="I68" s="2"/>
      <c r="J68" s="35"/>
      <c r="K68" s="35"/>
      <c r="L68" s="2"/>
      <c r="M68" s="35"/>
      <c r="N68" s="35"/>
      <c r="O68" s="2"/>
      <c r="P68" s="35"/>
      <c r="Q68" s="35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2"/>
      <c r="F69" s="2"/>
      <c r="I69" s="2"/>
      <c r="J69" s="35"/>
      <c r="K69" s="35"/>
      <c r="L69" s="2"/>
      <c r="M69" s="35"/>
      <c r="N69" s="35"/>
      <c r="O69" s="2"/>
      <c r="P69" s="35"/>
      <c r="Q69" s="35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2"/>
      <c r="F70" s="2"/>
      <c r="I70" s="2"/>
      <c r="J70" s="35"/>
      <c r="K70" s="35"/>
      <c r="L70" s="2"/>
      <c r="M70" s="35"/>
      <c r="N70" s="35"/>
      <c r="O70" s="2"/>
      <c r="P70" s="35"/>
      <c r="Q70" s="35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2"/>
      <c r="F71" s="2"/>
      <c r="I71" s="2"/>
      <c r="J71" s="35"/>
      <c r="K71" s="35"/>
      <c r="L71" s="2"/>
      <c r="M71" s="35"/>
      <c r="N71" s="35"/>
      <c r="O71" s="2"/>
      <c r="P71" s="35"/>
      <c r="Q71" s="35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2"/>
      <c r="F72" s="2"/>
      <c r="I72" s="2"/>
      <c r="J72" s="35"/>
      <c r="K72" s="35"/>
      <c r="L72" s="2"/>
      <c r="M72" s="35"/>
      <c r="N72" s="35"/>
      <c r="O72" s="2"/>
      <c r="P72" s="35"/>
      <c r="Q72" s="35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2"/>
      <c r="F73" s="2"/>
      <c r="I73" s="2"/>
      <c r="J73" s="35"/>
      <c r="K73" s="35"/>
      <c r="L73" s="2"/>
      <c r="M73" s="35"/>
      <c r="N73" s="35"/>
      <c r="O73" s="2"/>
      <c r="P73" s="35"/>
      <c r="Q73" s="35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2"/>
      <c r="F74" s="2"/>
      <c r="I74" s="2"/>
      <c r="J74" s="35"/>
      <c r="K74" s="35"/>
      <c r="L74" s="2"/>
      <c r="M74" s="35"/>
      <c r="N74" s="35"/>
      <c r="O74" s="2"/>
      <c r="P74" s="35"/>
      <c r="Q74" s="35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2"/>
      <c r="F75" s="2"/>
      <c r="I75" s="2"/>
      <c r="J75" s="35"/>
      <c r="K75" s="35"/>
      <c r="L75" s="2"/>
      <c r="M75" s="35"/>
      <c r="N75" s="35"/>
      <c r="O75" s="2"/>
      <c r="P75" s="35"/>
      <c r="Q75" s="3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2"/>
      <c r="F76" s="2"/>
      <c r="I76" s="2"/>
      <c r="J76" s="35"/>
      <c r="K76" s="35"/>
      <c r="L76" s="2"/>
      <c r="M76" s="35"/>
      <c r="N76" s="35"/>
      <c r="O76" s="2"/>
      <c r="P76" s="35"/>
      <c r="Q76" s="35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2"/>
      <c r="F77" s="2"/>
      <c r="I77" s="2"/>
      <c r="J77" s="35"/>
      <c r="K77" s="35"/>
      <c r="L77" s="2"/>
      <c r="M77" s="35"/>
      <c r="N77" s="35"/>
      <c r="O77" s="2"/>
      <c r="P77" s="35"/>
      <c r="Q77" s="35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"/>
      <c r="F78" s="2"/>
      <c r="I78" s="2"/>
      <c r="J78" s="35"/>
      <c r="K78" s="35"/>
      <c r="L78" s="2"/>
      <c r="M78" s="35"/>
      <c r="N78" s="35"/>
      <c r="O78" s="2"/>
      <c r="P78" s="35"/>
      <c r="Q78" s="35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2"/>
      <c r="F79" s="2"/>
      <c r="I79" s="2"/>
      <c r="J79" s="35"/>
      <c r="K79" s="35"/>
      <c r="L79" s="2"/>
      <c r="M79" s="35"/>
      <c r="N79" s="35"/>
      <c r="O79" s="2"/>
      <c r="P79" s="35"/>
      <c r="Q79" s="35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2"/>
      <c r="F80" s="2"/>
      <c r="I80" s="2"/>
      <c r="J80" s="35"/>
      <c r="K80" s="35"/>
      <c r="L80" s="2"/>
      <c r="M80" s="35"/>
      <c r="N80" s="35"/>
      <c r="O80" s="2"/>
      <c r="P80" s="35"/>
      <c r="Q80" s="35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2"/>
      <c r="F81" s="2"/>
      <c r="I81" s="2"/>
      <c r="J81" s="35"/>
      <c r="K81" s="35"/>
      <c r="L81" s="2"/>
      <c r="M81" s="35"/>
      <c r="N81" s="35"/>
      <c r="O81" s="2"/>
      <c r="P81" s="35"/>
      <c r="Q81" s="35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2"/>
      <c r="F82" s="2"/>
      <c r="I82" s="2"/>
      <c r="J82" s="35"/>
      <c r="K82" s="35"/>
      <c r="L82" s="2"/>
      <c r="M82" s="35"/>
      <c r="N82" s="35"/>
      <c r="O82" s="2"/>
      <c r="P82" s="35"/>
      <c r="Q82" s="35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2"/>
      <c r="F83" s="2"/>
      <c r="I83" s="2"/>
      <c r="J83" s="35"/>
      <c r="K83" s="35"/>
      <c r="L83" s="2"/>
      <c r="M83" s="35"/>
      <c r="N83" s="35"/>
      <c r="O83" s="2"/>
      <c r="P83" s="35"/>
      <c r="Q83" s="35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2"/>
      <c r="F84" s="2"/>
      <c r="I84" s="2"/>
      <c r="J84" s="35"/>
      <c r="K84" s="35"/>
      <c r="L84" s="2"/>
      <c r="M84" s="35"/>
      <c r="N84" s="35"/>
      <c r="O84" s="2"/>
      <c r="P84" s="35"/>
      <c r="Q84" s="35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2"/>
      <c r="F85" s="2"/>
      <c r="I85" s="2"/>
      <c r="J85" s="35"/>
      <c r="K85" s="35"/>
      <c r="L85" s="2"/>
      <c r="M85" s="35"/>
      <c r="N85" s="35"/>
      <c r="O85" s="2"/>
      <c r="P85" s="35"/>
      <c r="Q85" s="3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2"/>
      <c r="F86" s="2"/>
      <c r="I86" s="2"/>
      <c r="J86" s="35"/>
      <c r="K86" s="35"/>
      <c r="L86" s="2"/>
      <c r="M86" s="35"/>
      <c r="N86" s="35"/>
      <c r="O86" s="2"/>
      <c r="P86" s="35"/>
      <c r="Q86" s="35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2"/>
      <c r="F87" s="2"/>
      <c r="I87" s="2"/>
      <c r="J87" s="35"/>
      <c r="K87" s="35"/>
      <c r="L87" s="2"/>
      <c r="M87" s="35"/>
      <c r="N87" s="35"/>
      <c r="O87" s="2"/>
      <c r="P87" s="35"/>
      <c r="Q87" s="35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2"/>
      <c r="F88" s="2"/>
      <c r="I88" s="2"/>
      <c r="J88" s="35"/>
      <c r="K88" s="35"/>
      <c r="L88" s="2"/>
      <c r="M88" s="35"/>
      <c r="N88" s="35"/>
      <c r="O88" s="2"/>
      <c r="P88" s="35"/>
      <c r="Q88" s="35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2"/>
      <c r="F89" s="2"/>
      <c r="I89" s="2"/>
      <c r="J89" s="35"/>
      <c r="K89" s="35"/>
      <c r="L89" s="2"/>
      <c r="M89" s="35"/>
      <c r="N89" s="35"/>
      <c r="O89" s="2"/>
      <c r="P89" s="35"/>
      <c r="Q89" s="35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2"/>
      <c r="F90" s="2"/>
      <c r="I90" s="2"/>
      <c r="J90" s="35"/>
      <c r="K90" s="35"/>
      <c r="L90" s="2"/>
      <c r="M90" s="35"/>
      <c r="N90" s="35"/>
      <c r="O90" s="2"/>
      <c r="P90" s="35"/>
      <c r="Q90" s="35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2"/>
      <c r="F91" s="2"/>
      <c r="I91" s="2"/>
      <c r="J91" s="35"/>
      <c r="K91" s="35"/>
      <c r="L91" s="2"/>
      <c r="M91" s="35"/>
      <c r="N91" s="35"/>
      <c r="O91" s="2"/>
      <c r="P91" s="35"/>
      <c r="Q91" s="35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2"/>
      <c r="F92" s="2"/>
      <c r="I92" s="2"/>
      <c r="J92" s="35"/>
      <c r="K92" s="35"/>
      <c r="L92" s="2"/>
      <c r="M92" s="35"/>
      <c r="N92" s="35"/>
      <c r="O92" s="2"/>
      <c r="P92" s="35"/>
      <c r="Q92" s="35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2"/>
      <c r="F93" s="2"/>
      <c r="I93" s="2"/>
      <c r="J93" s="35"/>
      <c r="K93" s="35"/>
      <c r="L93" s="2"/>
      <c r="M93" s="35"/>
      <c r="N93" s="35"/>
      <c r="O93" s="2"/>
      <c r="P93" s="35"/>
      <c r="Q93" s="35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2"/>
      <c r="F94" s="2"/>
      <c r="I94" s="2"/>
      <c r="J94" s="35"/>
      <c r="K94" s="35"/>
      <c r="L94" s="2"/>
      <c r="M94" s="35"/>
      <c r="N94" s="35"/>
      <c r="O94" s="2"/>
      <c r="P94" s="35"/>
      <c r="Q94" s="35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2"/>
      <c r="F95" s="2"/>
      <c r="I95" s="2"/>
      <c r="J95" s="35"/>
      <c r="K95" s="35"/>
      <c r="L95" s="2"/>
      <c r="M95" s="35"/>
      <c r="N95" s="35"/>
      <c r="O95" s="2"/>
      <c r="P95" s="35"/>
      <c r="Q95" s="3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2"/>
      <c r="F96" s="2"/>
      <c r="I96" s="2"/>
      <c r="J96" s="35"/>
      <c r="K96" s="35"/>
      <c r="L96" s="2"/>
      <c r="M96" s="35"/>
      <c r="N96" s="35"/>
      <c r="O96" s="2"/>
      <c r="P96" s="35"/>
      <c r="Q96" s="35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2"/>
      <c r="F97" s="2"/>
      <c r="I97" s="2"/>
      <c r="J97" s="35"/>
      <c r="K97" s="35"/>
      <c r="L97" s="2"/>
      <c r="M97" s="35"/>
      <c r="N97" s="35"/>
      <c r="O97" s="2"/>
      <c r="P97" s="35"/>
      <c r="Q97" s="35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2"/>
      <c r="F98" s="2"/>
      <c r="I98" s="2"/>
      <c r="J98" s="35"/>
      <c r="K98" s="35"/>
      <c r="L98" s="2"/>
      <c r="M98" s="35"/>
      <c r="N98" s="35"/>
      <c r="O98" s="2"/>
      <c r="P98" s="35"/>
      <c r="Q98" s="35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2"/>
      <c r="F99" s="2"/>
      <c r="I99" s="2"/>
      <c r="J99" s="35"/>
      <c r="K99" s="35"/>
      <c r="L99" s="2"/>
      <c r="M99" s="35"/>
      <c r="N99" s="35"/>
      <c r="O99" s="2"/>
      <c r="P99" s="35"/>
      <c r="Q99" s="35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2"/>
      <c r="F100" s="2"/>
      <c r="I100" s="2"/>
      <c r="J100" s="35"/>
      <c r="K100" s="35"/>
      <c r="L100" s="2"/>
      <c r="M100" s="35"/>
      <c r="N100" s="35"/>
      <c r="O100" s="2"/>
      <c r="P100" s="35"/>
      <c r="Q100" s="35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2"/>
      <c r="F101" s="2"/>
      <c r="I101" s="2"/>
      <c r="J101" s="35"/>
      <c r="K101" s="35"/>
      <c r="L101" s="2"/>
      <c r="M101" s="35"/>
      <c r="N101" s="35"/>
      <c r="O101" s="2"/>
      <c r="P101" s="35"/>
      <c r="Q101" s="35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2"/>
      <c r="F102" s="2"/>
      <c r="I102" s="2"/>
      <c r="J102" s="35"/>
      <c r="K102" s="35"/>
      <c r="L102" s="2"/>
      <c r="M102" s="35"/>
      <c r="N102" s="35"/>
      <c r="O102" s="2"/>
      <c r="P102" s="35"/>
      <c r="Q102" s="35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2"/>
      <c r="F103" s="2"/>
      <c r="I103" s="2"/>
      <c r="J103" s="35"/>
      <c r="K103" s="35"/>
      <c r="L103" s="2"/>
      <c r="M103" s="35"/>
      <c r="N103" s="35"/>
      <c r="O103" s="2"/>
      <c r="P103" s="35"/>
      <c r="Q103" s="35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2" customFormat="1">
      <c r="D104" s="31"/>
      <c r="E104" s="31"/>
      <c r="G104" s="31"/>
      <c r="H104" s="31"/>
      <c r="J104" s="35"/>
      <c r="K104" s="35"/>
      <c r="M104" s="35"/>
      <c r="N104" s="35"/>
      <c r="P104" s="35"/>
      <c r="Q104" s="35"/>
      <c r="S104" s="35"/>
      <c r="T104" s="35"/>
      <c r="V104" s="35"/>
      <c r="W104" s="35"/>
      <c r="Y104" s="35"/>
      <c r="Z104" s="35"/>
      <c r="AB104" s="35"/>
      <c r="AC104" s="35"/>
    </row>
    <row r="105" spans="1:85" s="2" customFormat="1">
      <c r="D105" s="31"/>
      <c r="E105" s="31"/>
      <c r="G105" s="31"/>
      <c r="H105" s="31"/>
      <c r="J105" s="35"/>
      <c r="K105" s="35"/>
      <c r="M105" s="35"/>
      <c r="N105" s="35"/>
      <c r="P105" s="35"/>
      <c r="Q105" s="35"/>
      <c r="S105" s="35"/>
      <c r="T105" s="35"/>
      <c r="V105" s="35"/>
      <c r="W105" s="35"/>
      <c r="Y105" s="35"/>
      <c r="Z105" s="35"/>
      <c r="AB105" s="35"/>
      <c r="AC105" s="35"/>
    </row>
    <row r="106" spans="1:85" s="2" customFormat="1">
      <c r="D106" s="31"/>
      <c r="E106" s="31"/>
      <c r="G106" s="31"/>
      <c r="H106" s="31"/>
      <c r="J106" s="35"/>
      <c r="K106" s="35"/>
      <c r="M106" s="35"/>
      <c r="N106" s="35"/>
      <c r="P106" s="35"/>
      <c r="Q106" s="35"/>
      <c r="S106" s="35"/>
      <c r="T106" s="35"/>
      <c r="V106" s="35"/>
      <c r="W106" s="35"/>
      <c r="Y106" s="35"/>
      <c r="Z106" s="35"/>
      <c r="AB106" s="35"/>
      <c r="AC106" s="35"/>
    </row>
    <row r="107" spans="1:85" s="2" customFormat="1">
      <c r="D107" s="31"/>
      <c r="E107" s="31"/>
      <c r="G107" s="31"/>
      <c r="H107" s="31"/>
      <c r="J107" s="35"/>
      <c r="K107" s="35"/>
      <c r="M107" s="35"/>
      <c r="N107" s="35"/>
      <c r="P107" s="35"/>
      <c r="Q107" s="35"/>
      <c r="S107" s="35"/>
      <c r="T107" s="35"/>
      <c r="V107" s="35"/>
      <c r="W107" s="35"/>
      <c r="Y107" s="35"/>
      <c r="Z107" s="35"/>
      <c r="AB107" s="35"/>
      <c r="AC107" s="35"/>
    </row>
    <row r="108" spans="1:85" s="2" customFormat="1">
      <c r="D108" s="31"/>
      <c r="E108" s="31"/>
      <c r="G108" s="31"/>
      <c r="H108" s="31"/>
      <c r="J108" s="35"/>
      <c r="K108" s="35"/>
      <c r="M108" s="35"/>
      <c r="N108" s="35"/>
      <c r="P108" s="35"/>
      <c r="Q108" s="35"/>
      <c r="S108" s="35"/>
      <c r="T108" s="35"/>
      <c r="V108" s="35"/>
      <c r="W108" s="35"/>
      <c r="Y108" s="35"/>
      <c r="Z108" s="35"/>
      <c r="AB108" s="35"/>
      <c r="AC108" s="35"/>
    </row>
    <row r="109" spans="1:85" s="2" customFormat="1">
      <c r="D109" s="31"/>
      <c r="E109" s="31"/>
      <c r="G109" s="31"/>
      <c r="H109" s="31"/>
      <c r="J109" s="35"/>
      <c r="K109" s="35"/>
      <c r="M109" s="35"/>
      <c r="N109" s="35"/>
      <c r="P109" s="35"/>
      <c r="Q109" s="35"/>
      <c r="S109" s="35"/>
      <c r="T109" s="35"/>
      <c r="V109" s="35"/>
      <c r="W109" s="35"/>
      <c r="Y109" s="35"/>
      <c r="Z109" s="35"/>
      <c r="AB109" s="35"/>
      <c r="AC109" s="35"/>
    </row>
    <row r="110" spans="1:85" s="2" customFormat="1">
      <c r="D110" s="31"/>
      <c r="E110" s="31"/>
      <c r="G110" s="31"/>
      <c r="H110" s="31"/>
      <c r="J110" s="35"/>
      <c r="K110" s="35"/>
      <c r="M110" s="35"/>
      <c r="N110" s="35"/>
      <c r="P110" s="35"/>
      <c r="Q110" s="35"/>
      <c r="S110" s="35"/>
      <c r="T110" s="35"/>
      <c r="V110" s="35"/>
      <c r="W110" s="35"/>
      <c r="Y110" s="35"/>
      <c r="Z110" s="35"/>
      <c r="AB110" s="35"/>
      <c r="AC110" s="35"/>
    </row>
    <row r="111" spans="1:85" s="2" customFormat="1">
      <c r="D111" s="31"/>
      <c r="E111" s="31"/>
      <c r="G111" s="31"/>
      <c r="H111" s="31"/>
      <c r="J111" s="35"/>
      <c r="K111" s="35"/>
      <c r="M111" s="35"/>
      <c r="N111" s="35"/>
      <c r="P111" s="35"/>
      <c r="Q111" s="35"/>
      <c r="S111" s="35"/>
      <c r="T111" s="35"/>
      <c r="V111" s="35"/>
      <c r="W111" s="35"/>
      <c r="Y111" s="35"/>
      <c r="Z111" s="35"/>
      <c r="AB111" s="35"/>
      <c r="AC111" s="35"/>
    </row>
    <row r="112" spans="1:85" s="2" customFormat="1">
      <c r="D112" s="31"/>
      <c r="E112" s="31"/>
      <c r="G112" s="31"/>
      <c r="H112" s="31"/>
      <c r="J112" s="35"/>
      <c r="K112" s="35"/>
      <c r="M112" s="35"/>
      <c r="N112" s="35"/>
      <c r="P112" s="35"/>
      <c r="Q112" s="35"/>
      <c r="S112" s="35"/>
      <c r="T112" s="35"/>
      <c r="V112" s="35"/>
      <c r="W112" s="35"/>
      <c r="Y112" s="35"/>
      <c r="Z112" s="35"/>
      <c r="AB112" s="35"/>
      <c r="AC112" s="35"/>
    </row>
    <row r="113" spans="4:29" s="2" customFormat="1">
      <c r="D113" s="31"/>
      <c r="E113" s="31"/>
      <c r="G113" s="31"/>
      <c r="H113" s="31"/>
      <c r="J113" s="35"/>
      <c r="K113" s="35"/>
      <c r="M113" s="35"/>
      <c r="N113" s="35"/>
      <c r="P113" s="35"/>
      <c r="Q113" s="35"/>
      <c r="S113" s="35"/>
      <c r="T113" s="35"/>
      <c r="V113" s="35"/>
      <c r="W113" s="35"/>
      <c r="Y113" s="35"/>
      <c r="Z113" s="35"/>
      <c r="AB113" s="35"/>
      <c r="AC113" s="35"/>
    </row>
    <row r="114" spans="4:29" s="2" customFormat="1">
      <c r="D114" s="31"/>
      <c r="E114" s="31"/>
      <c r="G114" s="31"/>
      <c r="H114" s="31"/>
      <c r="J114" s="35"/>
      <c r="K114" s="35"/>
      <c r="M114" s="35"/>
      <c r="N114" s="35"/>
      <c r="P114" s="35"/>
      <c r="Q114" s="35"/>
      <c r="S114" s="35"/>
      <c r="T114" s="35"/>
      <c r="V114" s="35"/>
      <c r="W114" s="35"/>
      <c r="Y114" s="35"/>
      <c r="Z114" s="35"/>
      <c r="AB114" s="35"/>
      <c r="AC114" s="35"/>
    </row>
    <row r="115" spans="4:29" s="2" customFormat="1">
      <c r="D115" s="31"/>
      <c r="E115" s="31"/>
      <c r="G115" s="31"/>
      <c r="H115" s="31"/>
      <c r="J115" s="35"/>
      <c r="K115" s="35"/>
      <c r="M115" s="35"/>
      <c r="N115" s="35"/>
      <c r="P115" s="35"/>
      <c r="Q115" s="35"/>
      <c r="S115" s="35"/>
      <c r="T115" s="35"/>
      <c r="V115" s="35"/>
      <c r="W115" s="35"/>
      <c r="Y115" s="35"/>
      <c r="Z115" s="35"/>
      <c r="AB115" s="35"/>
      <c r="AC115" s="35"/>
    </row>
    <row r="116" spans="4:29" s="2" customFormat="1">
      <c r="D116" s="31"/>
      <c r="E116" s="31"/>
      <c r="G116" s="31"/>
      <c r="H116" s="31"/>
      <c r="J116" s="35"/>
      <c r="K116" s="35"/>
      <c r="M116" s="35"/>
      <c r="N116" s="35"/>
      <c r="P116" s="35"/>
      <c r="Q116" s="35"/>
      <c r="S116" s="35"/>
      <c r="T116" s="35"/>
      <c r="V116" s="35"/>
      <c r="W116" s="35"/>
      <c r="Y116" s="35"/>
      <c r="Z116" s="35"/>
      <c r="AB116" s="35"/>
      <c r="AC116" s="35"/>
    </row>
    <row r="117" spans="4:29" s="2" customFormat="1">
      <c r="D117" s="31"/>
      <c r="E117" s="31"/>
      <c r="G117" s="31"/>
      <c r="H117" s="31"/>
      <c r="J117" s="35"/>
      <c r="K117" s="35"/>
      <c r="M117" s="35"/>
      <c r="N117" s="35"/>
      <c r="P117" s="35"/>
      <c r="Q117" s="35"/>
      <c r="S117" s="35"/>
      <c r="T117" s="35"/>
      <c r="V117" s="35"/>
      <c r="W117" s="35"/>
      <c r="Y117" s="35"/>
      <c r="Z117" s="35"/>
      <c r="AB117" s="35"/>
      <c r="AC117" s="35"/>
    </row>
    <row r="118" spans="4:29" s="2" customFormat="1">
      <c r="D118" s="31"/>
      <c r="E118" s="31"/>
      <c r="G118" s="31"/>
      <c r="H118" s="31"/>
      <c r="J118" s="35"/>
      <c r="K118" s="35"/>
      <c r="M118" s="35"/>
      <c r="N118" s="35"/>
      <c r="P118" s="35"/>
      <c r="Q118" s="35"/>
      <c r="S118" s="35"/>
      <c r="T118" s="35"/>
      <c r="V118" s="35"/>
      <c r="W118" s="35"/>
      <c r="Y118" s="35"/>
      <c r="Z118" s="35"/>
      <c r="AB118" s="35"/>
      <c r="AC118" s="35"/>
    </row>
    <row r="119" spans="4:29" s="2" customFormat="1">
      <c r="D119" s="31"/>
      <c r="E119" s="31"/>
      <c r="G119" s="31"/>
      <c r="H119" s="31"/>
      <c r="J119" s="35"/>
      <c r="K119" s="35"/>
      <c r="M119" s="35"/>
      <c r="N119" s="35"/>
      <c r="P119" s="35"/>
      <c r="Q119" s="35"/>
      <c r="S119" s="35"/>
      <c r="T119" s="35"/>
      <c r="V119" s="35"/>
      <c r="W119" s="35"/>
      <c r="Y119" s="35"/>
      <c r="Z119" s="35"/>
      <c r="AB119" s="35"/>
      <c r="AC119" s="35"/>
    </row>
    <row r="120" spans="4:29" s="2" customFormat="1">
      <c r="D120" s="31"/>
      <c r="E120" s="31"/>
      <c r="G120" s="31"/>
      <c r="H120" s="31"/>
      <c r="J120" s="35"/>
      <c r="K120" s="35"/>
      <c r="M120" s="35"/>
      <c r="N120" s="35"/>
      <c r="P120" s="35"/>
      <c r="Q120" s="35"/>
      <c r="S120" s="35"/>
      <c r="T120" s="35"/>
      <c r="V120" s="35"/>
      <c r="W120" s="35"/>
      <c r="Y120" s="35"/>
      <c r="Z120" s="35"/>
      <c r="AB120" s="35"/>
      <c r="AC120" s="35"/>
    </row>
    <row r="121" spans="4:29" s="2" customFormat="1">
      <c r="D121" s="31"/>
      <c r="E121" s="31"/>
      <c r="G121" s="31"/>
      <c r="H121" s="31"/>
      <c r="J121" s="35"/>
      <c r="K121" s="35"/>
      <c r="M121" s="35"/>
      <c r="N121" s="35"/>
      <c r="P121" s="35"/>
      <c r="Q121" s="35"/>
      <c r="S121" s="35"/>
      <c r="T121" s="35"/>
      <c r="V121" s="35"/>
      <c r="W121" s="35"/>
      <c r="Y121" s="35"/>
      <c r="Z121" s="35"/>
      <c r="AB121" s="35"/>
      <c r="AC121" s="35"/>
    </row>
    <row r="122" spans="4:29" s="2" customFormat="1">
      <c r="D122" s="31"/>
      <c r="E122" s="31"/>
      <c r="G122" s="31"/>
      <c r="H122" s="31"/>
      <c r="J122" s="35"/>
      <c r="K122" s="35"/>
      <c r="M122" s="35"/>
      <c r="N122" s="35"/>
      <c r="P122" s="35"/>
      <c r="Q122" s="35"/>
      <c r="S122" s="35"/>
      <c r="T122" s="35"/>
      <c r="V122" s="35"/>
      <c r="W122" s="35"/>
      <c r="Y122" s="35"/>
      <c r="Z122" s="35"/>
      <c r="AB122" s="35"/>
      <c r="AC122" s="35"/>
    </row>
    <row r="123" spans="4:29" s="2" customFormat="1">
      <c r="D123" s="31"/>
      <c r="E123" s="31"/>
      <c r="G123" s="31"/>
      <c r="H123" s="31"/>
      <c r="J123" s="35"/>
      <c r="K123" s="35"/>
      <c r="M123" s="35"/>
      <c r="N123" s="35"/>
      <c r="P123" s="35"/>
      <c r="Q123" s="35"/>
      <c r="S123" s="35"/>
      <c r="T123" s="35"/>
      <c r="V123" s="35"/>
      <c r="W123" s="35"/>
      <c r="Y123" s="35"/>
      <c r="Z123" s="35"/>
      <c r="AB123" s="35"/>
      <c r="AC123" s="35"/>
    </row>
    <row r="124" spans="4:29" s="2" customFormat="1">
      <c r="D124" s="31"/>
      <c r="E124" s="31"/>
      <c r="G124" s="31"/>
      <c r="H124" s="31"/>
      <c r="J124" s="35"/>
      <c r="K124" s="35"/>
      <c r="M124" s="35"/>
      <c r="N124" s="35"/>
      <c r="P124" s="35"/>
      <c r="Q124" s="35"/>
      <c r="S124" s="35"/>
      <c r="T124" s="35"/>
      <c r="V124" s="35"/>
      <c r="W124" s="35"/>
      <c r="Y124" s="35"/>
      <c r="Z124" s="35"/>
      <c r="AB124" s="35"/>
      <c r="AC124" s="35"/>
    </row>
    <row r="125" spans="4:29" s="2" customFormat="1">
      <c r="D125" s="31"/>
      <c r="E125" s="31"/>
      <c r="G125" s="31"/>
      <c r="H125" s="31"/>
      <c r="J125" s="35"/>
      <c r="K125" s="35"/>
      <c r="M125" s="35"/>
      <c r="N125" s="35"/>
      <c r="P125" s="35"/>
      <c r="Q125" s="35"/>
      <c r="S125" s="35"/>
      <c r="T125" s="35"/>
      <c r="V125" s="35"/>
      <c r="W125" s="35"/>
      <c r="Y125" s="35"/>
      <c r="Z125" s="35"/>
      <c r="AB125" s="35"/>
      <c r="AC125" s="35"/>
    </row>
    <row r="126" spans="4:29" s="2" customFormat="1">
      <c r="D126" s="31"/>
      <c r="E126" s="31"/>
      <c r="G126" s="31"/>
      <c r="H126" s="31"/>
      <c r="J126" s="35"/>
      <c r="K126" s="35"/>
      <c r="M126" s="35"/>
      <c r="N126" s="35"/>
      <c r="P126" s="35"/>
      <c r="Q126" s="35"/>
      <c r="S126" s="35"/>
      <c r="T126" s="35"/>
      <c r="V126" s="35"/>
      <c r="W126" s="35"/>
      <c r="Y126" s="35"/>
      <c r="Z126" s="35"/>
      <c r="AB126" s="35"/>
      <c r="AC126" s="35"/>
    </row>
    <row r="127" spans="4:29" s="2" customFormat="1">
      <c r="D127" s="31"/>
      <c r="E127" s="31"/>
      <c r="G127" s="31"/>
      <c r="H127" s="31"/>
      <c r="J127" s="35"/>
      <c r="K127" s="35"/>
      <c r="M127" s="35"/>
      <c r="N127" s="35"/>
      <c r="P127" s="35"/>
      <c r="Q127" s="35"/>
      <c r="S127" s="35"/>
      <c r="T127" s="35"/>
      <c r="V127" s="35"/>
      <c r="W127" s="35"/>
      <c r="Y127" s="35"/>
      <c r="Z127" s="35"/>
      <c r="AB127" s="35"/>
      <c r="AC127" s="35"/>
    </row>
    <row r="128" spans="4:29" s="2" customFormat="1">
      <c r="D128" s="31"/>
      <c r="E128" s="31"/>
      <c r="G128" s="31"/>
      <c r="H128" s="31"/>
      <c r="J128" s="35"/>
      <c r="K128" s="35"/>
      <c r="M128" s="35"/>
      <c r="N128" s="35"/>
      <c r="P128" s="35"/>
      <c r="Q128" s="35"/>
      <c r="S128" s="35"/>
      <c r="T128" s="35"/>
      <c r="V128" s="35"/>
      <c r="W128" s="35"/>
      <c r="Y128" s="35"/>
      <c r="Z128" s="35"/>
      <c r="AB128" s="35"/>
      <c r="AC128" s="35"/>
    </row>
    <row r="129" spans="4:29" s="2" customFormat="1">
      <c r="D129" s="31"/>
      <c r="E129" s="31"/>
      <c r="G129" s="31"/>
      <c r="H129" s="31"/>
      <c r="J129" s="35"/>
      <c r="K129" s="35"/>
      <c r="M129" s="35"/>
      <c r="N129" s="35"/>
      <c r="P129" s="35"/>
      <c r="Q129" s="35"/>
      <c r="S129" s="35"/>
      <c r="T129" s="35"/>
      <c r="V129" s="35"/>
      <c r="W129" s="35"/>
      <c r="Y129" s="35"/>
      <c r="Z129" s="35"/>
      <c r="AB129" s="35"/>
      <c r="AC129" s="35"/>
    </row>
    <row r="130" spans="4:29" s="2" customFormat="1">
      <c r="D130" s="31"/>
      <c r="E130" s="31"/>
      <c r="G130" s="31"/>
      <c r="H130" s="31"/>
      <c r="J130" s="35"/>
      <c r="K130" s="35"/>
      <c r="M130" s="35"/>
      <c r="N130" s="35"/>
      <c r="P130" s="35"/>
      <c r="Q130" s="35"/>
      <c r="S130" s="35"/>
      <c r="T130" s="35"/>
      <c r="V130" s="35"/>
      <c r="W130" s="35"/>
      <c r="Y130" s="35"/>
      <c r="Z130" s="35"/>
      <c r="AB130" s="35"/>
      <c r="AC130" s="35"/>
    </row>
    <row r="131" spans="4:29" s="2" customFormat="1">
      <c r="D131" s="31"/>
      <c r="E131" s="31"/>
      <c r="G131" s="31"/>
      <c r="H131" s="31"/>
      <c r="J131" s="35"/>
      <c r="K131" s="35"/>
      <c r="M131" s="35"/>
      <c r="N131" s="35"/>
      <c r="P131" s="35"/>
      <c r="Q131" s="35"/>
      <c r="S131" s="35"/>
      <c r="T131" s="35"/>
      <c r="V131" s="35"/>
      <c r="W131" s="35"/>
      <c r="Y131" s="35"/>
      <c r="Z131" s="35"/>
      <c r="AB131" s="35"/>
      <c r="AC131" s="35"/>
    </row>
    <row r="132" spans="4:29" s="2" customFormat="1">
      <c r="D132" s="31"/>
      <c r="E132" s="31"/>
      <c r="G132" s="31"/>
      <c r="H132" s="31"/>
      <c r="J132" s="35"/>
      <c r="K132" s="35"/>
      <c r="M132" s="35"/>
      <c r="N132" s="35"/>
      <c r="P132" s="35"/>
      <c r="Q132" s="35"/>
      <c r="S132" s="35"/>
      <c r="T132" s="35"/>
      <c r="V132" s="35"/>
      <c r="W132" s="35"/>
      <c r="Y132" s="35"/>
      <c r="Z132" s="35"/>
      <c r="AB132" s="35"/>
      <c r="AC132" s="35"/>
    </row>
    <row r="133" spans="4:29" s="2" customFormat="1">
      <c r="D133" s="31"/>
      <c r="E133" s="31"/>
      <c r="G133" s="31"/>
      <c r="H133" s="31"/>
      <c r="J133" s="35"/>
      <c r="K133" s="35"/>
      <c r="M133" s="35"/>
      <c r="N133" s="35"/>
      <c r="P133" s="35"/>
      <c r="Q133" s="35"/>
      <c r="S133" s="35"/>
      <c r="T133" s="35"/>
      <c r="V133" s="35"/>
      <c r="W133" s="35"/>
      <c r="Y133" s="35"/>
      <c r="Z133" s="35"/>
      <c r="AB133" s="35"/>
      <c r="AC133" s="35"/>
    </row>
    <row r="134" spans="4:29" s="2" customFormat="1">
      <c r="D134" s="31"/>
      <c r="E134" s="31"/>
      <c r="G134" s="31"/>
      <c r="H134" s="31"/>
      <c r="J134" s="35"/>
      <c r="K134" s="35"/>
      <c r="M134" s="35"/>
      <c r="N134" s="35"/>
      <c r="P134" s="35"/>
      <c r="Q134" s="35"/>
      <c r="S134" s="35"/>
      <c r="T134" s="35"/>
      <c r="V134" s="35"/>
      <c r="W134" s="35"/>
      <c r="Y134" s="35"/>
      <c r="Z134" s="35"/>
      <c r="AB134" s="35"/>
      <c r="AC134" s="35"/>
    </row>
    <row r="135" spans="4:29" s="2" customFormat="1">
      <c r="D135" s="31"/>
      <c r="E135" s="31"/>
      <c r="G135" s="31"/>
      <c r="H135" s="31"/>
      <c r="J135" s="35"/>
      <c r="K135" s="35"/>
      <c r="M135" s="35"/>
      <c r="N135" s="35"/>
      <c r="P135" s="35"/>
      <c r="Q135" s="35"/>
      <c r="S135" s="35"/>
      <c r="T135" s="35"/>
      <c r="V135" s="35"/>
      <c r="W135" s="35"/>
      <c r="Y135" s="35"/>
      <c r="Z135" s="35"/>
      <c r="AB135" s="35"/>
      <c r="AC135" s="35"/>
    </row>
    <row r="136" spans="4:29" s="2" customFormat="1">
      <c r="D136" s="31"/>
      <c r="E136" s="31"/>
      <c r="G136" s="31"/>
      <c r="H136" s="31"/>
      <c r="J136" s="35"/>
      <c r="K136" s="35"/>
      <c r="M136" s="35"/>
      <c r="N136" s="35"/>
      <c r="P136" s="35"/>
      <c r="Q136" s="35"/>
      <c r="S136" s="35"/>
      <c r="T136" s="35"/>
      <c r="V136" s="35"/>
      <c r="W136" s="35"/>
      <c r="Y136" s="35"/>
      <c r="Z136" s="35"/>
      <c r="AB136" s="35"/>
      <c r="AC136" s="35"/>
    </row>
    <row r="137" spans="4:29" s="2" customFormat="1">
      <c r="D137" s="31"/>
      <c r="E137" s="31"/>
      <c r="G137" s="31"/>
      <c r="H137" s="31"/>
      <c r="J137" s="35"/>
      <c r="K137" s="35"/>
      <c r="M137" s="35"/>
      <c r="N137" s="35"/>
      <c r="P137" s="35"/>
      <c r="Q137" s="35"/>
      <c r="S137" s="35"/>
      <c r="T137" s="35"/>
      <c r="V137" s="35"/>
      <c r="W137" s="35"/>
      <c r="Y137" s="35"/>
      <c r="Z137" s="35"/>
      <c r="AB137" s="35"/>
      <c r="AC137" s="35"/>
    </row>
    <row r="138" spans="4:29" s="2" customFormat="1">
      <c r="D138" s="31"/>
      <c r="E138" s="31"/>
      <c r="G138" s="31"/>
      <c r="H138" s="31"/>
      <c r="J138" s="35"/>
      <c r="K138" s="35"/>
      <c r="M138" s="35"/>
      <c r="N138" s="35"/>
      <c r="P138" s="35"/>
      <c r="Q138" s="35"/>
      <c r="S138" s="35"/>
      <c r="T138" s="35"/>
      <c r="V138" s="35"/>
      <c r="W138" s="35"/>
      <c r="Y138" s="35"/>
      <c r="Z138" s="35"/>
      <c r="AB138" s="35"/>
      <c r="AC138" s="35"/>
    </row>
    <row r="139" spans="4:29" s="2" customFormat="1">
      <c r="D139" s="31"/>
      <c r="E139" s="31"/>
      <c r="G139" s="31"/>
      <c r="H139" s="31"/>
      <c r="J139" s="35"/>
      <c r="K139" s="35"/>
      <c r="M139" s="35"/>
      <c r="N139" s="35"/>
      <c r="P139" s="35"/>
      <c r="Q139" s="35"/>
      <c r="S139" s="35"/>
      <c r="T139" s="35"/>
      <c r="V139" s="35"/>
      <c r="W139" s="35"/>
      <c r="Y139" s="35"/>
      <c r="Z139" s="35"/>
      <c r="AB139" s="35"/>
      <c r="AC139" s="35"/>
    </row>
    <row r="140" spans="4:29" s="2" customFormat="1">
      <c r="D140" s="31"/>
      <c r="E140" s="31"/>
      <c r="G140" s="31"/>
      <c r="H140" s="31"/>
      <c r="J140" s="35"/>
      <c r="K140" s="35"/>
      <c r="M140" s="35"/>
      <c r="N140" s="35"/>
      <c r="P140" s="35"/>
      <c r="Q140" s="35"/>
      <c r="S140" s="35"/>
      <c r="T140" s="35"/>
      <c r="V140" s="35"/>
      <c r="W140" s="35"/>
      <c r="Y140" s="35"/>
      <c r="Z140" s="35"/>
      <c r="AB140" s="35"/>
      <c r="AC140" s="35"/>
    </row>
    <row r="141" spans="4:29" s="2" customFormat="1">
      <c r="D141" s="31"/>
      <c r="E141" s="31"/>
      <c r="G141" s="31"/>
      <c r="H141" s="31"/>
      <c r="J141" s="35"/>
      <c r="K141" s="35"/>
      <c r="M141" s="35"/>
      <c r="N141" s="35"/>
      <c r="P141" s="35"/>
      <c r="Q141" s="35"/>
      <c r="S141" s="35"/>
      <c r="T141" s="35"/>
      <c r="V141" s="35"/>
      <c r="W141" s="35"/>
      <c r="Y141" s="35"/>
      <c r="Z141" s="35"/>
      <c r="AB141" s="35"/>
      <c r="AC141" s="35"/>
    </row>
    <row r="142" spans="4:29" s="2" customFormat="1">
      <c r="D142" s="31"/>
      <c r="E142" s="31"/>
      <c r="G142" s="31"/>
      <c r="H142" s="31"/>
      <c r="J142" s="35"/>
      <c r="K142" s="35"/>
      <c r="M142" s="35"/>
      <c r="N142" s="35"/>
      <c r="P142" s="35"/>
      <c r="Q142" s="35"/>
      <c r="S142" s="35"/>
      <c r="T142" s="35"/>
      <c r="V142" s="35"/>
      <c r="W142" s="35"/>
      <c r="Y142" s="35"/>
      <c r="Z142" s="35"/>
      <c r="AB142" s="35"/>
      <c r="AC142" s="35"/>
    </row>
    <row r="143" spans="4:29" s="2" customFormat="1">
      <c r="D143" s="31"/>
      <c r="E143" s="31"/>
      <c r="G143" s="31"/>
      <c r="H143" s="31"/>
      <c r="J143" s="35"/>
      <c r="K143" s="35"/>
      <c r="M143" s="35"/>
      <c r="N143" s="35"/>
      <c r="P143" s="35"/>
      <c r="Q143" s="35"/>
      <c r="S143" s="35"/>
      <c r="T143" s="35"/>
      <c r="V143" s="35"/>
      <c r="W143" s="35"/>
      <c r="Y143" s="35"/>
      <c r="Z143" s="35"/>
      <c r="AB143" s="35"/>
      <c r="AC143" s="35"/>
    </row>
    <row r="144" spans="4:29" s="2" customFormat="1">
      <c r="D144" s="31"/>
      <c r="E144" s="31"/>
      <c r="G144" s="31"/>
      <c r="H144" s="31"/>
      <c r="J144" s="35"/>
      <c r="K144" s="35"/>
      <c r="M144" s="35"/>
      <c r="N144" s="35"/>
      <c r="P144" s="35"/>
      <c r="Q144" s="35"/>
      <c r="S144" s="35"/>
      <c r="T144" s="35"/>
      <c r="V144" s="35"/>
      <c r="W144" s="35"/>
      <c r="Y144" s="35"/>
      <c r="Z144" s="35"/>
      <c r="AB144" s="35"/>
      <c r="AC144" s="35"/>
    </row>
    <row r="145" spans="4:29" s="2" customFormat="1">
      <c r="D145" s="31"/>
      <c r="E145" s="31"/>
      <c r="G145" s="31"/>
      <c r="H145" s="31"/>
      <c r="J145" s="35"/>
      <c r="K145" s="35"/>
      <c r="M145" s="35"/>
      <c r="N145" s="35"/>
      <c r="P145" s="35"/>
      <c r="Q145" s="35"/>
      <c r="S145" s="35"/>
      <c r="T145" s="35"/>
      <c r="V145" s="35"/>
      <c r="W145" s="35"/>
      <c r="Y145" s="35"/>
      <c r="Z145" s="35"/>
      <c r="AB145" s="35"/>
      <c r="AC145" s="35"/>
    </row>
    <row r="146" spans="4:29" s="2" customFormat="1">
      <c r="D146" s="31"/>
      <c r="E146" s="31"/>
      <c r="G146" s="31"/>
      <c r="H146" s="31"/>
      <c r="J146" s="35"/>
      <c r="K146" s="35"/>
      <c r="M146" s="35"/>
      <c r="N146" s="35"/>
      <c r="P146" s="35"/>
      <c r="Q146" s="35"/>
      <c r="S146" s="35"/>
      <c r="T146" s="35"/>
      <c r="V146" s="35"/>
      <c r="W146" s="35"/>
      <c r="Y146" s="35"/>
      <c r="Z146" s="35"/>
      <c r="AB146" s="35"/>
      <c r="AC146" s="35"/>
    </row>
    <row r="147" spans="4:29" s="2" customFormat="1">
      <c r="D147" s="31"/>
      <c r="E147" s="31"/>
      <c r="G147" s="31"/>
      <c r="H147" s="31"/>
      <c r="J147" s="35"/>
      <c r="K147" s="35"/>
      <c r="M147" s="35"/>
      <c r="N147" s="35"/>
      <c r="P147" s="35"/>
      <c r="Q147" s="35"/>
      <c r="S147" s="35"/>
      <c r="T147" s="35"/>
      <c r="V147" s="35"/>
      <c r="W147" s="35"/>
      <c r="Y147" s="35"/>
      <c r="Z147" s="35"/>
      <c r="AB147" s="35"/>
      <c r="AC147" s="35"/>
    </row>
    <row r="148" spans="4:29" s="2" customFormat="1">
      <c r="D148" s="31"/>
      <c r="E148" s="31"/>
      <c r="G148" s="31"/>
      <c r="H148" s="31"/>
      <c r="J148" s="35"/>
      <c r="K148" s="35"/>
      <c r="M148" s="35"/>
      <c r="N148" s="35"/>
      <c r="P148" s="35"/>
      <c r="Q148" s="35"/>
      <c r="S148" s="35"/>
      <c r="T148" s="35"/>
      <c r="V148" s="35"/>
      <c r="W148" s="35"/>
      <c r="Y148" s="35"/>
      <c r="Z148" s="35"/>
      <c r="AB148" s="35"/>
      <c r="AC148" s="35"/>
    </row>
    <row r="149" spans="4:29" s="2" customFormat="1">
      <c r="D149" s="31"/>
      <c r="E149" s="31"/>
      <c r="G149" s="31"/>
      <c r="H149" s="31"/>
      <c r="J149" s="35"/>
      <c r="K149" s="35"/>
      <c r="M149" s="35"/>
      <c r="N149" s="35"/>
      <c r="P149" s="35"/>
      <c r="Q149" s="35"/>
      <c r="S149" s="35"/>
      <c r="T149" s="35"/>
      <c r="V149" s="35"/>
      <c r="W149" s="35"/>
      <c r="Y149" s="35"/>
      <c r="Z149" s="35"/>
      <c r="AB149" s="35"/>
      <c r="AC149" s="35"/>
    </row>
    <row r="150" spans="4:29" s="2" customFormat="1">
      <c r="D150" s="31"/>
      <c r="E150" s="31"/>
      <c r="G150" s="31"/>
      <c r="H150" s="31"/>
      <c r="J150" s="35"/>
      <c r="K150" s="35"/>
      <c r="M150" s="35"/>
      <c r="N150" s="35"/>
      <c r="P150" s="35"/>
      <c r="Q150" s="35"/>
      <c r="S150" s="35"/>
      <c r="T150" s="35"/>
      <c r="V150" s="35"/>
      <c r="W150" s="35"/>
      <c r="Y150" s="35"/>
      <c r="Z150" s="35"/>
      <c r="AB150" s="35"/>
      <c r="AC150" s="35"/>
    </row>
    <row r="151" spans="4:29" s="2" customFormat="1">
      <c r="D151" s="31"/>
      <c r="E151" s="31"/>
      <c r="G151" s="31"/>
      <c r="H151" s="31"/>
      <c r="J151" s="35"/>
      <c r="K151" s="35"/>
      <c r="M151" s="35"/>
      <c r="N151" s="35"/>
      <c r="P151" s="35"/>
      <c r="Q151" s="35"/>
      <c r="S151" s="35"/>
      <c r="T151" s="35"/>
      <c r="V151" s="35"/>
      <c r="W151" s="35"/>
      <c r="Y151" s="35"/>
      <c r="Z151" s="35"/>
      <c r="AB151" s="35"/>
      <c r="AC151" s="35"/>
    </row>
    <row r="152" spans="4:29" s="2" customFormat="1">
      <c r="D152" s="31"/>
      <c r="E152" s="31"/>
      <c r="G152" s="31"/>
      <c r="H152" s="31"/>
      <c r="J152" s="35"/>
      <c r="K152" s="35"/>
      <c r="M152" s="35"/>
      <c r="N152" s="35"/>
      <c r="P152" s="35"/>
      <c r="Q152" s="35"/>
      <c r="S152" s="35"/>
      <c r="T152" s="35"/>
      <c r="V152" s="35"/>
      <c r="W152" s="35"/>
      <c r="Y152" s="35"/>
      <c r="Z152" s="35"/>
      <c r="AB152" s="35"/>
      <c r="AC152" s="35"/>
    </row>
    <row r="153" spans="4:29" s="2" customFormat="1">
      <c r="D153" s="31"/>
      <c r="E153" s="31"/>
      <c r="G153" s="31"/>
      <c r="H153" s="31"/>
      <c r="J153" s="35"/>
      <c r="K153" s="35"/>
      <c r="M153" s="35"/>
      <c r="N153" s="35"/>
      <c r="P153" s="35"/>
      <c r="Q153" s="35"/>
      <c r="S153" s="35"/>
      <c r="T153" s="35"/>
      <c r="V153" s="35"/>
      <c r="W153" s="35"/>
      <c r="Y153" s="35"/>
      <c r="Z153" s="35"/>
      <c r="AB153" s="35"/>
      <c r="AC153" s="35"/>
    </row>
    <row r="154" spans="4:29" s="2" customFormat="1">
      <c r="D154" s="31"/>
      <c r="E154" s="31"/>
      <c r="G154" s="31"/>
      <c r="H154" s="31"/>
      <c r="J154" s="35"/>
      <c r="K154" s="35"/>
      <c r="M154" s="35"/>
      <c r="N154" s="35"/>
      <c r="P154" s="35"/>
      <c r="Q154" s="35"/>
      <c r="S154" s="35"/>
      <c r="T154" s="35"/>
      <c r="V154" s="35"/>
      <c r="W154" s="35"/>
      <c r="Y154" s="35"/>
      <c r="Z154" s="35"/>
      <c r="AB154" s="35"/>
      <c r="AC154" s="35"/>
    </row>
    <row r="155" spans="4:29" s="2" customFormat="1">
      <c r="D155" s="31"/>
      <c r="E155" s="31"/>
      <c r="G155" s="31"/>
      <c r="H155" s="31"/>
      <c r="J155" s="35"/>
      <c r="K155" s="35"/>
      <c r="M155" s="35"/>
      <c r="N155" s="35"/>
      <c r="P155" s="35"/>
      <c r="Q155" s="35"/>
      <c r="S155" s="35"/>
      <c r="T155" s="35"/>
      <c r="V155" s="35"/>
      <c r="W155" s="35"/>
      <c r="Y155" s="35"/>
      <c r="Z155" s="35"/>
      <c r="AB155" s="35"/>
      <c r="AC155" s="35"/>
    </row>
    <row r="156" spans="4:29" s="2" customFormat="1">
      <c r="D156" s="31"/>
      <c r="E156" s="31"/>
      <c r="G156" s="31"/>
      <c r="H156" s="31"/>
      <c r="J156" s="35"/>
      <c r="K156" s="35"/>
      <c r="M156" s="35"/>
      <c r="N156" s="35"/>
      <c r="P156" s="35"/>
      <c r="Q156" s="35"/>
      <c r="S156" s="35"/>
      <c r="T156" s="35"/>
      <c r="V156" s="35"/>
      <c r="W156" s="35"/>
      <c r="Y156" s="35"/>
      <c r="Z156" s="35"/>
      <c r="AB156" s="35"/>
      <c r="AC156" s="35"/>
    </row>
    <row r="157" spans="4:29" s="2" customFormat="1">
      <c r="D157" s="31"/>
      <c r="E157" s="31"/>
      <c r="G157" s="31"/>
      <c r="H157" s="31"/>
      <c r="J157" s="35"/>
      <c r="K157" s="35"/>
      <c r="M157" s="35"/>
      <c r="N157" s="35"/>
      <c r="P157" s="35"/>
      <c r="Q157" s="35"/>
      <c r="S157" s="35"/>
      <c r="T157" s="35"/>
      <c r="V157" s="35"/>
      <c r="W157" s="35"/>
      <c r="Y157" s="35"/>
      <c r="Z157" s="35"/>
      <c r="AB157" s="35"/>
      <c r="AC157" s="35"/>
    </row>
    <row r="158" spans="4:29" s="2" customFormat="1">
      <c r="D158" s="31"/>
      <c r="E158" s="31"/>
      <c r="G158" s="31"/>
      <c r="H158" s="31"/>
      <c r="J158" s="35"/>
      <c r="K158" s="35"/>
      <c r="M158" s="35"/>
      <c r="N158" s="35"/>
      <c r="P158" s="35"/>
      <c r="Q158" s="35"/>
      <c r="S158" s="35"/>
      <c r="T158" s="35"/>
      <c r="V158" s="35"/>
      <c r="W158" s="35"/>
      <c r="Y158" s="35"/>
      <c r="Z158" s="35"/>
      <c r="AB158" s="35"/>
      <c r="AC158" s="35"/>
    </row>
    <row r="159" spans="4:29" s="2" customFormat="1">
      <c r="D159" s="31"/>
      <c r="E159" s="31"/>
      <c r="G159" s="31"/>
      <c r="H159" s="31"/>
      <c r="J159" s="35"/>
      <c r="K159" s="35"/>
      <c r="M159" s="35"/>
      <c r="N159" s="35"/>
      <c r="P159" s="35"/>
      <c r="Q159" s="35"/>
      <c r="S159" s="35"/>
      <c r="T159" s="35"/>
      <c r="V159" s="35"/>
      <c r="W159" s="35"/>
      <c r="Y159" s="35"/>
      <c r="Z159" s="35"/>
      <c r="AB159" s="35"/>
      <c r="AC159" s="35"/>
    </row>
    <row r="160" spans="4:29" s="2" customFormat="1">
      <c r="D160" s="31"/>
      <c r="E160" s="31"/>
      <c r="G160" s="31"/>
      <c r="H160" s="31"/>
      <c r="J160" s="35"/>
      <c r="K160" s="35"/>
      <c r="M160" s="35"/>
      <c r="N160" s="35"/>
      <c r="P160" s="35"/>
      <c r="Q160" s="35"/>
      <c r="S160" s="35"/>
      <c r="T160" s="35"/>
      <c r="V160" s="35"/>
      <c r="W160" s="35"/>
      <c r="Y160" s="35"/>
      <c r="Z160" s="35"/>
      <c r="AB160" s="35"/>
      <c r="AC160" s="35"/>
    </row>
    <row r="161" spans="4:29" s="2" customFormat="1">
      <c r="D161" s="31"/>
      <c r="E161" s="31"/>
      <c r="G161" s="31"/>
      <c r="H161" s="31"/>
      <c r="J161" s="35"/>
      <c r="K161" s="35"/>
      <c r="M161" s="35"/>
      <c r="N161" s="35"/>
      <c r="P161" s="35"/>
      <c r="Q161" s="35"/>
      <c r="S161" s="35"/>
      <c r="T161" s="35"/>
      <c r="V161" s="35"/>
      <c r="W161" s="35"/>
      <c r="Y161" s="35"/>
      <c r="Z161" s="35"/>
      <c r="AB161" s="35"/>
      <c r="AC161" s="35"/>
    </row>
    <row r="162" spans="4:29" s="2" customFormat="1">
      <c r="D162" s="31"/>
      <c r="E162" s="31"/>
      <c r="G162" s="31"/>
      <c r="H162" s="31"/>
      <c r="J162" s="35"/>
      <c r="K162" s="35"/>
      <c r="M162" s="35"/>
      <c r="N162" s="35"/>
      <c r="P162" s="35"/>
      <c r="Q162" s="35"/>
      <c r="S162" s="35"/>
      <c r="T162" s="35"/>
      <c r="V162" s="35"/>
      <c r="W162" s="35"/>
      <c r="Y162" s="35"/>
      <c r="Z162" s="35"/>
      <c r="AB162" s="35"/>
      <c r="AC162" s="35"/>
    </row>
    <row r="163" spans="4:29" s="2" customFormat="1">
      <c r="D163" s="31"/>
      <c r="E163" s="31"/>
      <c r="G163" s="31"/>
      <c r="H163" s="31"/>
      <c r="J163" s="35"/>
      <c r="K163" s="35"/>
      <c r="M163" s="35"/>
      <c r="N163" s="35"/>
      <c r="P163" s="35"/>
      <c r="Q163" s="35"/>
      <c r="S163" s="35"/>
      <c r="T163" s="35"/>
      <c r="V163" s="35"/>
      <c r="W163" s="35"/>
      <c r="Y163" s="35"/>
      <c r="Z163" s="35"/>
      <c r="AB163" s="35"/>
      <c r="AC163" s="35"/>
    </row>
    <row r="164" spans="4:29" s="2" customFormat="1">
      <c r="D164" s="31"/>
      <c r="E164" s="31"/>
      <c r="G164" s="31"/>
      <c r="H164" s="31"/>
      <c r="J164" s="35"/>
      <c r="K164" s="35"/>
      <c r="M164" s="35"/>
      <c r="N164" s="35"/>
      <c r="P164" s="35"/>
      <c r="Q164" s="35"/>
      <c r="S164" s="35"/>
      <c r="T164" s="35"/>
      <c r="V164" s="35"/>
      <c r="W164" s="35"/>
      <c r="Y164" s="35"/>
      <c r="Z164" s="35"/>
      <c r="AB164" s="35"/>
      <c r="AC164" s="35"/>
    </row>
    <row r="165" spans="4:29" s="2" customFormat="1">
      <c r="D165" s="31"/>
      <c r="E165" s="31"/>
      <c r="G165" s="31"/>
      <c r="H165" s="31"/>
      <c r="J165" s="35"/>
      <c r="K165" s="35"/>
      <c r="M165" s="35"/>
      <c r="N165" s="35"/>
      <c r="P165" s="35"/>
      <c r="Q165" s="35"/>
      <c r="S165" s="35"/>
      <c r="T165" s="35"/>
      <c r="V165" s="35"/>
      <c r="W165" s="35"/>
      <c r="Y165" s="35"/>
      <c r="Z165" s="35"/>
      <c r="AB165" s="35"/>
      <c r="AC165" s="35"/>
    </row>
    <row r="166" spans="4:29" s="2" customFormat="1">
      <c r="D166" s="31"/>
      <c r="E166" s="31"/>
      <c r="G166" s="31"/>
      <c r="H166" s="31"/>
      <c r="J166" s="35"/>
      <c r="K166" s="35"/>
      <c r="M166" s="35"/>
      <c r="N166" s="35"/>
      <c r="P166" s="35"/>
      <c r="Q166" s="35"/>
      <c r="S166" s="35"/>
      <c r="T166" s="35"/>
      <c r="V166" s="35"/>
      <c r="W166" s="35"/>
      <c r="Y166" s="35"/>
      <c r="Z166" s="35"/>
      <c r="AB166" s="35"/>
      <c r="AC166" s="35"/>
    </row>
    <row r="167" spans="4:29" s="2" customFormat="1">
      <c r="D167" s="31"/>
      <c r="E167" s="31"/>
      <c r="G167" s="31"/>
      <c r="H167" s="31"/>
      <c r="J167" s="35"/>
      <c r="K167" s="35"/>
      <c r="M167" s="35"/>
      <c r="N167" s="35"/>
      <c r="P167" s="35"/>
      <c r="Q167" s="35"/>
      <c r="S167" s="35"/>
      <c r="T167" s="35"/>
      <c r="V167" s="35"/>
      <c r="W167" s="35"/>
      <c r="Y167" s="35"/>
      <c r="Z167" s="35"/>
      <c r="AB167" s="35"/>
      <c r="AC167" s="35"/>
    </row>
    <row r="168" spans="4:29" s="2" customFormat="1">
      <c r="D168" s="31"/>
      <c r="E168" s="31"/>
      <c r="G168" s="31"/>
      <c r="H168" s="31"/>
      <c r="J168" s="35"/>
      <c r="K168" s="35"/>
      <c r="M168" s="35"/>
      <c r="N168" s="35"/>
      <c r="P168" s="35"/>
      <c r="Q168" s="35"/>
      <c r="S168" s="35"/>
      <c r="T168" s="35"/>
      <c r="V168" s="35"/>
      <c r="W168" s="35"/>
      <c r="Y168" s="35"/>
      <c r="Z168" s="35"/>
      <c r="AB168" s="35"/>
      <c r="AC168" s="35"/>
    </row>
    <row r="169" spans="4:29" s="2" customFormat="1">
      <c r="D169" s="31"/>
      <c r="E169" s="31"/>
      <c r="G169" s="31"/>
      <c r="H169" s="31"/>
      <c r="J169" s="35"/>
      <c r="K169" s="35"/>
      <c r="M169" s="35"/>
      <c r="N169" s="35"/>
      <c r="P169" s="35"/>
      <c r="Q169" s="35"/>
      <c r="S169" s="35"/>
      <c r="T169" s="35"/>
      <c r="V169" s="35"/>
      <c r="W169" s="35"/>
      <c r="Y169" s="35"/>
      <c r="Z169" s="35"/>
      <c r="AB169" s="35"/>
      <c r="AC169" s="35"/>
    </row>
    <row r="170" spans="4:29" s="2" customFormat="1">
      <c r="D170" s="31"/>
      <c r="E170" s="31"/>
      <c r="G170" s="31"/>
      <c r="H170" s="31"/>
      <c r="J170" s="35"/>
      <c r="K170" s="35"/>
      <c r="M170" s="35"/>
      <c r="N170" s="35"/>
      <c r="P170" s="35"/>
      <c r="Q170" s="35"/>
      <c r="S170" s="35"/>
      <c r="T170" s="35"/>
      <c r="V170" s="35"/>
      <c r="W170" s="35"/>
      <c r="Y170" s="35"/>
      <c r="Z170" s="35"/>
      <c r="AB170" s="35"/>
      <c r="AC170" s="35"/>
    </row>
    <row r="171" spans="4:29" s="2" customFormat="1">
      <c r="D171" s="31"/>
      <c r="E171" s="31"/>
      <c r="G171" s="31"/>
      <c r="H171" s="31"/>
      <c r="J171" s="35"/>
      <c r="K171" s="35"/>
      <c r="M171" s="35"/>
      <c r="N171" s="35"/>
      <c r="P171" s="35"/>
      <c r="Q171" s="35"/>
      <c r="S171" s="35"/>
      <c r="T171" s="35"/>
      <c r="V171" s="35"/>
      <c r="W171" s="35"/>
      <c r="Y171" s="35"/>
      <c r="Z171" s="35"/>
      <c r="AB171" s="35"/>
      <c r="AC171" s="35"/>
    </row>
    <row r="172" spans="4:29" s="2" customFormat="1">
      <c r="D172" s="31"/>
      <c r="E172" s="31"/>
      <c r="G172" s="31"/>
      <c r="H172" s="31"/>
      <c r="J172" s="35"/>
      <c r="K172" s="35"/>
      <c r="M172" s="35"/>
      <c r="N172" s="35"/>
      <c r="P172" s="35"/>
      <c r="Q172" s="35"/>
      <c r="S172" s="35"/>
      <c r="T172" s="35"/>
      <c r="V172" s="35"/>
      <c r="W172" s="35"/>
      <c r="Y172" s="35"/>
      <c r="Z172" s="35"/>
      <c r="AB172" s="35"/>
      <c r="AC172" s="35"/>
    </row>
    <row r="173" spans="4:29" s="2" customFormat="1">
      <c r="D173" s="31"/>
      <c r="E173" s="31"/>
      <c r="G173" s="31"/>
      <c r="H173" s="31"/>
      <c r="J173" s="35"/>
      <c r="K173" s="35"/>
      <c r="M173" s="35"/>
      <c r="N173" s="35"/>
      <c r="P173" s="35"/>
      <c r="Q173" s="35"/>
      <c r="S173" s="35"/>
      <c r="T173" s="35"/>
      <c r="V173" s="35"/>
      <c r="W173" s="35"/>
      <c r="Y173" s="35"/>
      <c r="Z173" s="35"/>
      <c r="AB173" s="35"/>
      <c r="AC173" s="35"/>
    </row>
    <row r="174" spans="4:29" s="2" customFormat="1">
      <c r="D174" s="31"/>
      <c r="E174" s="31"/>
      <c r="G174" s="31"/>
      <c r="H174" s="31"/>
      <c r="J174" s="35"/>
      <c r="K174" s="35"/>
      <c r="M174" s="35"/>
      <c r="N174" s="35"/>
      <c r="P174" s="35"/>
      <c r="Q174" s="35"/>
      <c r="S174" s="35"/>
      <c r="T174" s="35"/>
      <c r="V174" s="35"/>
      <c r="W174" s="35"/>
      <c r="Y174" s="35"/>
      <c r="Z174" s="35"/>
      <c r="AB174" s="35"/>
      <c r="AC174" s="35"/>
    </row>
    <row r="175" spans="4:29" s="2" customFormat="1">
      <c r="D175" s="31"/>
      <c r="E175" s="31"/>
      <c r="G175" s="31"/>
      <c r="H175" s="31"/>
      <c r="J175" s="35"/>
      <c r="K175" s="35"/>
      <c r="M175" s="35"/>
      <c r="N175" s="35"/>
      <c r="P175" s="35"/>
      <c r="Q175" s="35"/>
      <c r="S175" s="35"/>
      <c r="T175" s="35"/>
      <c r="V175" s="35"/>
      <c r="W175" s="35"/>
      <c r="Y175" s="35"/>
      <c r="Z175" s="35"/>
      <c r="AB175" s="35"/>
      <c r="AC175" s="35"/>
    </row>
    <row r="176" spans="4:29" s="2" customFormat="1">
      <c r="D176" s="31"/>
      <c r="E176" s="31"/>
      <c r="G176" s="31"/>
      <c r="H176" s="31"/>
      <c r="J176" s="35"/>
      <c r="K176" s="35"/>
      <c r="M176" s="35"/>
      <c r="N176" s="35"/>
      <c r="P176" s="35"/>
      <c r="Q176" s="35"/>
      <c r="S176" s="35"/>
      <c r="T176" s="35"/>
      <c r="V176" s="35"/>
      <c r="W176" s="35"/>
      <c r="Y176" s="35"/>
      <c r="Z176" s="35"/>
      <c r="AB176" s="35"/>
      <c r="AC176" s="35"/>
    </row>
    <row r="177" spans="4:29" s="2" customFormat="1">
      <c r="D177" s="31"/>
      <c r="E177" s="31"/>
      <c r="G177" s="31"/>
      <c r="H177" s="31"/>
      <c r="J177" s="35"/>
      <c r="K177" s="35"/>
      <c r="M177" s="35"/>
      <c r="N177" s="35"/>
      <c r="P177" s="35"/>
      <c r="Q177" s="35"/>
      <c r="S177" s="35"/>
      <c r="T177" s="35"/>
      <c r="V177" s="35"/>
      <c r="W177" s="35"/>
      <c r="Y177" s="35"/>
      <c r="Z177" s="35"/>
      <c r="AB177" s="35"/>
      <c r="AC177" s="35"/>
    </row>
    <row r="178" spans="4:29" s="2" customFormat="1">
      <c r="D178" s="31"/>
      <c r="E178" s="31"/>
      <c r="G178" s="31"/>
      <c r="H178" s="31"/>
      <c r="J178" s="35"/>
      <c r="K178" s="35"/>
      <c r="M178" s="35"/>
      <c r="N178" s="35"/>
      <c r="P178" s="35"/>
      <c r="Q178" s="35"/>
      <c r="S178" s="35"/>
      <c r="T178" s="35"/>
      <c r="V178" s="35"/>
      <c r="W178" s="35"/>
      <c r="Y178" s="35"/>
      <c r="Z178" s="35"/>
      <c r="AB178" s="35"/>
      <c r="AC178" s="35"/>
    </row>
    <row r="179" spans="4:29" s="2" customFormat="1">
      <c r="D179" s="31"/>
      <c r="E179" s="31"/>
      <c r="G179" s="31"/>
      <c r="H179" s="31"/>
      <c r="J179" s="35"/>
      <c r="K179" s="35"/>
      <c r="M179" s="35"/>
      <c r="N179" s="35"/>
      <c r="P179" s="35"/>
      <c r="Q179" s="35"/>
      <c r="S179" s="35"/>
      <c r="T179" s="35"/>
      <c r="V179" s="35"/>
      <c r="W179" s="35"/>
      <c r="Y179" s="35"/>
      <c r="Z179" s="35"/>
      <c r="AB179" s="35"/>
      <c r="AC179" s="35"/>
    </row>
    <row r="180" spans="4:29" s="2" customFormat="1">
      <c r="D180" s="31"/>
      <c r="E180" s="31"/>
      <c r="G180" s="31"/>
      <c r="H180" s="31"/>
      <c r="J180" s="35"/>
      <c r="K180" s="35"/>
      <c r="M180" s="35"/>
      <c r="N180" s="35"/>
      <c r="P180" s="35"/>
      <c r="Q180" s="35"/>
      <c r="S180" s="35"/>
      <c r="T180" s="35"/>
      <c r="V180" s="35"/>
      <c r="W180" s="35"/>
      <c r="Y180" s="35"/>
      <c r="Z180" s="35"/>
      <c r="AB180" s="35"/>
      <c r="AC180" s="35"/>
    </row>
    <row r="181" spans="4:29" s="2" customFormat="1">
      <c r="D181" s="31"/>
      <c r="E181" s="31"/>
      <c r="G181" s="31"/>
      <c r="H181" s="31"/>
      <c r="J181" s="35"/>
      <c r="K181" s="35"/>
      <c r="M181" s="35"/>
      <c r="N181" s="35"/>
      <c r="P181" s="35"/>
      <c r="Q181" s="35"/>
      <c r="S181" s="35"/>
      <c r="T181" s="35"/>
      <c r="V181" s="35"/>
      <c r="W181" s="35"/>
      <c r="Y181" s="35"/>
      <c r="Z181" s="35"/>
      <c r="AB181" s="35"/>
      <c r="AC181" s="35"/>
    </row>
    <row r="182" spans="4:29" s="2" customFormat="1">
      <c r="D182" s="31"/>
      <c r="E182" s="31"/>
      <c r="G182" s="31"/>
      <c r="H182" s="31"/>
      <c r="J182" s="35"/>
      <c r="K182" s="35"/>
      <c r="M182" s="35"/>
      <c r="N182" s="35"/>
      <c r="P182" s="35"/>
      <c r="Q182" s="35"/>
      <c r="S182" s="35"/>
      <c r="T182" s="35"/>
      <c r="V182" s="35"/>
      <c r="W182" s="35"/>
      <c r="Y182" s="35"/>
      <c r="Z182" s="35"/>
      <c r="AB182" s="35"/>
      <c r="AC182" s="35"/>
    </row>
    <row r="183" spans="4:29" s="2" customFormat="1">
      <c r="D183" s="31"/>
      <c r="E183" s="31"/>
      <c r="G183" s="31"/>
      <c r="H183" s="31"/>
      <c r="J183" s="35"/>
      <c r="K183" s="35"/>
      <c r="M183" s="35"/>
      <c r="N183" s="35"/>
      <c r="P183" s="35"/>
      <c r="Q183" s="35"/>
      <c r="S183" s="35"/>
      <c r="T183" s="35"/>
      <c r="V183" s="35"/>
      <c r="W183" s="35"/>
      <c r="Y183" s="35"/>
      <c r="Z183" s="35"/>
      <c r="AB183" s="35"/>
      <c r="AC183" s="35"/>
    </row>
    <row r="184" spans="4:29" s="2" customFormat="1">
      <c r="D184" s="31"/>
      <c r="E184" s="31"/>
      <c r="G184" s="31"/>
      <c r="H184" s="31"/>
      <c r="J184" s="35"/>
      <c r="K184" s="35"/>
      <c r="M184" s="35"/>
      <c r="N184" s="35"/>
      <c r="P184" s="35"/>
      <c r="Q184" s="35"/>
      <c r="S184" s="35"/>
      <c r="T184" s="35"/>
      <c r="V184" s="35"/>
      <c r="W184" s="35"/>
      <c r="Y184" s="35"/>
      <c r="Z184" s="35"/>
      <c r="AB184" s="35"/>
      <c r="AC184" s="35"/>
    </row>
    <row r="185" spans="4:29" s="2" customFormat="1">
      <c r="D185" s="31"/>
      <c r="E185" s="31"/>
      <c r="G185" s="31"/>
      <c r="H185" s="31"/>
      <c r="J185" s="35"/>
      <c r="K185" s="35"/>
      <c r="M185" s="35"/>
      <c r="N185" s="35"/>
      <c r="P185" s="35"/>
      <c r="Q185" s="35"/>
      <c r="S185" s="35"/>
      <c r="T185" s="35"/>
      <c r="V185" s="35"/>
      <c r="W185" s="35"/>
      <c r="Y185" s="35"/>
      <c r="Z185" s="35"/>
      <c r="AB185" s="35"/>
      <c r="AC185" s="35"/>
    </row>
    <row r="186" spans="4:29" s="2" customFormat="1">
      <c r="D186" s="31"/>
      <c r="E186" s="31"/>
      <c r="G186" s="31"/>
      <c r="H186" s="31"/>
      <c r="J186" s="35"/>
      <c r="K186" s="35"/>
      <c r="M186" s="35"/>
      <c r="N186" s="35"/>
      <c r="P186" s="35"/>
      <c r="Q186" s="35"/>
      <c r="S186" s="35"/>
      <c r="T186" s="35"/>
      <c r="V186" s="35"/>
      <c r="W186" s="35"/>
      <c r="Y186" s="35"/>
      <c r="Z186" s="35"/>
      <c r="AB186" s="35"/>
      <c r="AC186" s="35"/>
    </row>
    <row r="187" spans="4:29" s="2" customFormat="1">
      <c r="D187" s="31"/>
      <c r="E187" s="31"/>
      <c r="G187" s="31"/>
      <c r="H187" s="31"/>
      <c r="J187" s="35"/>
      <c r="K187" s="35"/>
      <c r="M187" s="35"/>
      <c r="N187" s="35"/>
      <c r="P187" s="35"/>
      <c r="Q187" s="35"/>
      <c r="S187" s="35"/>
      <c r="T187" s="35"/>
      <c r="V187" s="35"/>
      <c r="W187" s="35"/>
      <c r="Y187" s="35"/>
      <c r="Z187" s="35"/>
      <c r="AB187" s="35"/>
      <c r="AC187" s="35"/>
    </row>
    <row r="188" spans="4:29" s="2" customFormat="1">
      <c r="D188" s="31"/>
      <c r="E188" s="31"/>
      <c r="G188" s="31"/>
      <c r="H188" s="31"/>
      <c r="J188" s="35"/>
      <c r="K188" s="35"/>
      <c r="M188" s="35"/>
      <c r="N188" s="35"/>
      <c r="P188" s="35"/>
      <c r="Q188" s="35"/>
      <c r="S188" s="35"/>
      <c r="T188" s="35"/>
      <c r="V188" s="35"/>
      <c r="W188" s="35"/>
      <c r="Y188" s="35"/>
      <c r="Z188" s="35"/>
      <c r="AB188" s="35"/>
      <c r="AC188" s="35"/>
    </row>
    <row r="189" spans="4:29" s="2" customFormat="1">
      <c r="D189" s="31"/>
      <c r="E189" s="31"/>
      <c r="G189" s="31"/>
      <c r="H189" s="31"/>
      <c r="J189" s="35"/>
      <c r="K189" s="35"/>
      <c r="M189" s="35"/>
      <c r="N189" s="35"/>
      <c r="P189" s="35"/>
      <c r="Q189" s="35"/>
      <c r="S189" s="35"/>
      <c r="T189" s="35"/>
      <c r="V189" s="35"/>
      <c r="W189" s="35"/>
      <c r="Y189" s="35"/>
      <c r="Z189" s="35"/>
      <c r="AB189" s="35"/>
      <c r="AC189" s="35"/>
    </row>
    <row r="190" spans="4:29" s="2" customFormat="1">
      <c r="D190" s="31"/>
      <c r="E190" s="31"/>
      <c r="G190" s="31"/>
      <c r="H190" s="31"/>
      <c r="J190" s="35"/>
      <c r="K190" s="35"/>
      <c r="M190" s="35"/>
      <c r="N190" s="35"/>
      <c r="P190" s="35"/>
      <c r="Q190" s="35"/>
      <c r="S190" s="35"/>
      <c r="T190" s="35"/>
      <c r="V190" s="35"/>
      <c r="W190" s="35"/>
      <c r="Y190" s="35"/>
      <c r="Z190" s="35"/>
      <c r="AB190" s="35"/>
      <c r="AC190" s="35"/>
    </row>
    <row r="191" spans="4:29" s="2" customFormat="1">
      <c r="D191" s="31"/>
      <c r="E191" s="31"/>
      <c r="G191" s="31"/>
      <c r="H191" s="31"/>
      <c r="J191" s="35"/>
      <c r="K191" s="35"/>
      <c r="M191" s="35"/>
      <c r="N191" s="35"/>
      <c r="P191" s="35"/>
      <c r="Q191" s="35"/>
      <c r="S191" s="35"/>
      <c r="T191" s="35"/>
      <c r="V191" s="35"/>
      <c r="W191" s="35"/>
      <c r="Y191" s="35"/>
      <c r="Z191" s="35"/>
      <c r="AB191" s="35"/>
      <c r="AC191" s="35"/>
    </row>
    <row r="192" spans="4:29" s="2" customFormat="1">
      <c r="D192" s="31"/>
      <c r="E192" s="31"/>
      <c r="G192" s="31"/>
      <c r="H192" s="31"/>
      <c r="J192" s="35"/>
      <c r="K192" s="35"/>
      <c r="M192" s="35"/>
      <c r="N192" s="35"/>
      <c r="P192" s="35"/>
      <c r="Q192" s="35"/>
      <c r="S192" s="35"/>
      <c r="T192" s="35"/>
      <c r="V192" s="35"/>
      <c r="W192" s="35"/>
      <c r="Y192" s="35"/>
      <c r="Z192" s="35"/>
      <c r="AB192" s="35"/>
      <c r="AC192" s="35"/>
    </row>
    <row r="193" spans="4:29" s="2" customFormat="1">
      <c r="D193" s="31"/>
      <c r="E193" s="31"/>
      <c r="G193" s="31"/>
      <c r="H193" s="31"/>
      <c r="J193" s="35"/>
      <c r="K193" s="35"/>
      <c r="M193" s="35"/>
      <c r="N193" s="35"/>
      <c r="P193" s="35"/>
      <c r="Q193" s="35"/>
      <c r="S193" s="35"/>
      <c r="T193" s="35"/>
      <c r="V193" s="35"/>
      <c r="W193" s="35"/>
      <c r="Y193" s="35"/>
      <c r="Z193" s="35"/>
      <c r="AB193" s="35"/>
      <c r="AC193" s="35"/>
    </row>
    <row r="194" spans="4:29" s="2" customFormat="1">
      <c r="D194" s="31"/>
      <c r="E194" s="31"/>
      <c r="G194" s="31"/>
      <c r="H194" s="31"/>
      <c r="J194" s="35"/>
      <c r="K194" s="35"/>
      <c r="M194" s="35"/>
      <c r="N194" s="35"/>
      <c r="P194" s="35"/>
      <c r="Q194" s="35"/>
      <c r="S194" s="35"/>
      <c r="T194" s="35"/>
      <c r="V194" s="35"/>
      <c r="W194" s="35"/>
      <c r="Y194" s="35"/>
      <c r="Z194" s="35"/>
      <c r="AB194" s="35"/>
      <c r="AC194" s="35"/>
    </row>
    <row r="195" spans="4:29" s="2" customFormat="1">
      <c r="D195" s="31"/>
      <c r="E195" s="31"/>
      <c r="G195" s="31"/>
      <c r="H195" s="31"/>
      <c r="J195" s="35"/>
      <c r="K195" s="35"/>
      <c r="M195" s="35"/>
      <c r="N195" s="35"/>
      <c r="P195" s="35"/>
      <c r="Q195" s="35"/>
      <c r="S195" s="35"/>
      <c r="T195" s="35"/>
      <c r="V195" s="35"/>
      <c r="W195" s="35"/>
      <c r="Y195" s="35"/>
      <c r="Z195" s="35"/>
      <c r="AB195" s="35"/>
      <c r="AC195" s="35"/>
    </row>
    <row r="196" spans="4:29" s="2" customFormat="1">
      <c r="D196" s="31"/>
      <c r="E196" s="31"/>
      <c r="G196" s="31"/>
      <c r="H196" s="31"/>
      <c r="J196" s="35"/>
      <c r="K196" s="35"/>
      <c r="M196" s="35"/>
      <c r="N196" s="35"/>
      <c r="P196" s="35"/>
      <c r="Q196" s="35"/>
      <c r="S196" s="35"/>
      <c r="T196" s="35"/>
      <c r="V196" s="35"/>
      <c r="W196" s="35"/>
      <c r="Y196" s="35"/>
      <c r="Z196" s="35"/>
      <c r="AB196" s="35"/>
      <c r="AC196" s="35"/>
    </row>
    <row r="197" spans="4:29" s="2" customFormat="1">
      <c r="D197" s="31"/>
      <c r="E197" s="31"/>
      <c r="G197" s="31"/>
      <c r="H197" s="31"/>
      <c r="J197" s="35"/>
      <c r="K197" s="35"/>
      <c r="M197" s="35"/>
      <c r="N197" s="35"/>
      <c r="P197" s="35"/>
      <c r="Q197" s="35"/>
      <c r="S197" s="35"/>
      <c r="T197" s="35"/>
      <c r="V197" s="35"/>
      <c r="W197" s="35"/>
      <c r="Y197" s="35"/>
      <c r="Z197" s="35"/>
      <c r="AB197" s="35"/>
      <c r="AC197" s="35"/>
    </row>
    <row r="198" spans="4:29" s="2" customFormat="1">
      <c r="D198" s="31"/>
      <c r="E198" s="31"/>
      <c r="G198" s="31"/>
      <c r="H198" s="31"/>
      <c r="J198" s="35"/>
      <c r="K198" s="35"/>
      <c r="M198" s="35"/>
      <c r="N198" s="35"/>
      <c r="P198" s="35"/>
      <c r="Q198" s="35"/>
      <c r="S198" s="35"/>
      <c r="T198" s="35"/>
      <c r="V198" s="35"/>
      <c r="W198" s="35"/>
      <c r="Y198" s="35"/>
      <c r="Z198" s="35"/>
      <c r="AB198" s="35"/>
      <c r="AC198" s="35"/>
    </row>
    <row r="199" spans="4:29" s="2" customFormat="1">
      <c r="D199" s="31"/>
      <c r="E199" s="31"/>
      <c r="G199" s="31"/>
      <c r="H199" s="31"/>
      <c r="J199" s="35"/>
      <c r="K199" s="35"/>
      <c r="M199" s="35"/>
      <c r="N199" s="35"/>
      <c r="P199" s="35"/>
      <c r="Q199" s="35"/>
      <c r="S199" s="35"/>
      <c r="T199" s="35"/>
      <c r="V199" s="35"/>
      <c r="W199" s="35"/>
      <c r="Y199" s="35"/>
      <c r="Z199" s="35"/>
      <c r="AB199" s="35"/>
      <c r="AC199" s="35"/>
    </row>
    <row r="200" spans="4:29" s="2" customFormat="1">
      <c r="D200" s="31"/>
      <c r="E200" s="31"/>
      <c r="G200" s="31"/>
      <c r="H200" s="31"/>
      <c r="J200" s="35"/>
      <c r="K200" s="35"/>
      <c r="M200" s="35"/>
      <c r="N200" s="35"/>
      <c r="P200" s="35"/>
      <c r="Q200" s="35"/>
      <c r="S200" s="35"/>
      <c r="T200" s="35"/>
      <c r="V200" s="35"/>
      <c r="W200" s="35"/>
      <c r="Y200" s="35"/>
      <c r="Z200" s="35"/>
      <c r="AB200" s="35"/>
      <c r="AC200" s="35"/>
    </row>
    <row r="201" spans="4:29" s="2" customFormat="1">
      <c r="D201" s="31"/>
      <c r="E201" s="31"/>
      <c r="G201" s="31"/>
      <c r="H201" s="31"/>
      <c r="J201" s="35"/>
      <c r="K201" s="35"/>
      <c r="M201" s="35"/>
      <c r="N201" s="35"/>
      <c r="P201" s="35"/>
      <c r="Q201" s="35"/>
      <c r="S201" s="35"/>
      <c r="T201" s="35"/>
      <c r="V201" s="35"/>
      <c r="W201" s="35"/>
      <c r="Y201" s="35"/>
      <c r="Z201" s="35"/>
      <c r="AB201" s="35"/>
      <c r="AC201" s="35"/>
    </row>
    <row r="202" spans="4:29" s="2" customFormat="1">
      <c r="D202" s="31"/>
      <c r="E202" s="31"/>
      <c r="G202" s="31"/>
      <c r="H202" s="31"/>
      <c r="J202" s="35"/>
      <c r="K202" s="35"/>
      <c r="M202" s="35"/>
      <c r="N202" s="35"/>
      <c r="P202" s="35"/>
      <c r="Q202" s="35"/>
      <c r="S202" s="35"/>
      <c r="T202" s="35"/>
      <c r="V202" s="35"/>
      <c r="W202" s="35"/>
      <c r="Y202" s="35"/>
      <c r="Z202" s="35"/>
      <c r="AB202" s="35"/>
      <c r="AC202" s="35"/>
    </row>
    <row r="203" spans="4:29" s="2" customFormat="1">
      <c r="D203" s="31"/>
      <c r="E203" s="31"/>
      <c r="G203" s="31"/>
      <c r="H203" s="31"/>
      <c r="J203" s="35"/>
      <c r="K203" s="35"/>
      <c r="M203" s="35"/>
      <c r="N203" s="35"/>
      <c r="P203" s="35"/>
      <c r="Q203" s="35"/>
      <c r="S203" s="35"/>
      <c r="T203" s="35"/>
      <c r="V203" s="35"/>
      <c r="W203" s="35"/>
      <c r="Y203" s="35"/>
      <c r="Z203" s="35"/>
      <c r="AB203" s="35"/>
      <c r="AC203" s="35"/>
    </row>
    <row r="204" spans="4:29" s="2" customFormat="1">
      <c r="D204" s="31"/>
      <c r="E204" s="31"/>
      <c r="G204" s="31"/>
      <c r="H204" s="31"/>
      <c r="J204" s="35"/>
      <c r="K204" s="35"/>
      <c r="M204" s="35"/>
      <c r="N204" s="35"/>
      <c r="P204" s="35"/>
      <c r="Q204" s="35"/>
      <c r="S204" s="35"/>
      <c r="T204" s="35"/>
      <c r="V204" s="35"/>
      <c r="W204" s="35"/>
      <c r="Y204" s="35"/>
      <c r="Z204" s="35"/>
      <c r="AB204" s="35"/>
      <c r="AC204" s="35"/>
    </row>
    <row r="205" spans="4:29" s="2" customFormat="1">
      <c r="D205" s="31"/>
      <c r="E205" s="31"/>
      <c r="G205" s="31"/>
      <c r="H205" s="31"/>
      <c r="J205" s="35"/>
      <c r="K205" s="35"/>
      <c r="M205" s="35"/>
      <c r="N205" s="35"/>
      <c r="P205" s="35"/>
      <c r="Q205" s="35"/>
      <c r="S205" s="35"/>
      <c r="T205" s="35"/>
      <c r="V205" s="35"/>
      <c r="W205" s="35"/>
      <c r="Y205" s="35"/>
      <c r="Z205" s="35"/>
      <c r="AB205" s="35"/>
      <c r="AC205" s="35"/>
    </row>
    <row r="206" spans="4:29" s="2" customFormat="1">
      <c r="D206" s="31"/>
      <c r="E206" s="31"/>
      <c r="G206" s="31"/>
      <c r="H206" s="31"/>
      <c r="J206" s="35"/>
      <c r="K206" s="35"/>
      <c r="M206" s="35"/>
      <c r="N206" s="35"/>
      <c r="P206" s="35"/>
      <c r="Q206" s="35"/>
      <c r="S206" s="35"/>
      <c r="T206" s="35"/>
      <c r="V206" s="35"/>
      <c r="W206" s="35"/>
      <c r="Y206" s="35"/>
      <c r="Z206" s="35"/>
      <c r="AB206" s="35"/>
      <c r="AC206" s="35"/>
    </row>
    <row r="207" spans="4:29" s="2" customFormat="1">
      <c r="D207" s="31"/>
      <c r="E207" s="31"/>
      <c r="G207" s="31"/>
      <c r="H207" s="31"/>
      <c r="J207" s="35"/>
      <c r="K207" s="35"/>
      <c r="M207" s="35"/>
      <c r="N207" s="35"/>
      <c r="P207" s="35"/>
      <c r="Q207" s="35"/>
      <c r="S207" s="35"/>
      <c r="T207" s="35"/>
      <c r="V207" s="35"/>
      <c r="W207" s="35"/>
      <c r="Y207" s="35"/>
      <c r="Z207" s="35"/>
      <c r="AB207" s="35"/>
      <c r="AC207" s="35"/>
    </row>
    <row r="208" spans="4:29" s="2" customFormat="1">
      <c r="D208" s="31"/>
      <c r="E208" s="31"/>
      <c r="G208" s="31"/>
      <c r="H208" s="31"/>
      <c r="J208" s="35"/>
      <c r="K208" s="35"/>
      <c r="M208" s="35"/>
      <c r="N208" s="35"/>
      <c r="P208" s="35"/>
      <c r="Q208" s="35"/>
      <c r="S208" s="35"/>
      <c r="T208" s="35"/>
      <c r="V208" s="35"/>
      <c r="W208" s="35"/>
      <c r="Y208" s="35"/>
      <c r="Z208" s="35"/>
      <c r="AB208" s="35"/>
      <c r="AC208" s="35"/>
    </row>
    <row r="209" spans="4:29" s="2" customFormat="1">
      <c r="D209" s="31"/>
      <c r="E209" s="31"/>
      <c r="G209" s="31"/>
      <c r="H209" s="31"/>
      <c r="J209" s="35"/>
      <c r="K209" s="35"/>
      <c r="M209" s="35"/>
      <c r="N209" s="35"/>
      <c r="P209" s="35"/>
      <c r="Q209" s="35"/>
      <c r="S209" s="35"/>
      <c r="T209" s="35"/>
      <c r="V209" s="35"/>
      <c r="W209" s="35"/>
      <c r="Y209" s="35"/>
      <c r="Z209" s="35"/>
      <c r="AB209" s="35"/>
      <c r="AC209" s="35"/>
    </row>
    <row r="210" spans="4:29" s="2" customFormat="1">
      <c r="D210" s="31"/>
      <c r="E210" s="31"/>
      <c r="G210" s="31"/>
      <c r="H210" s="31"/>
      <c r="J210" s="35"/>
      <c r="K210" s="35"/>
      <c r="M210" s="35"/>
      <c r="N210" s="35"/>
      <c r="P210" s="35"/>
      <c r="Q210" s="35"/>
      <c r="S210" s="35"/>
      <c r="T210" s="35"/>
      <c r="V210" s="35"/>
      <c r="W210" s="35"/>
      <c r="Y210" s="35"/>
      <c r="Z210" s="35"/>
      <c r="AB210" s="35"/>
      <c r="AC210" s="35"/>
    </row>
    <row r="211" spans="4:29" s="2" customFormat="1">
      <c r="D211" s="31"/>
      <c r="E211" s="31"/>
      <c r="G211" s="31"/>
      <c r="H211" s="31"/>
      <c r="J211" s="35"/>
      <c r="K211" s="35"/>
      <c r="M211" s="35"/>
      <c r="N211" s="35"/>
      <c r="P211" s="35"/>
      <c r="Q211" s="35"/>
      <c r="S211" s="35"/>
      <c r="T211" s="35"/>
      <c r="V211" s="35"/>
      <c r="W211" s="35"/>
      <c r="Y211" s="35"/>
      <c r="Z211" s="35"/>
      <c r="AB211" s="35"/>
      <c r="AC211" s="35"/>
    </row>
    <row r="212" spans="4:29" s="2" customFormat="1">
      <c r="D212" s="31"/>
      <c r="E212" s="31"/>
      <c r="G212" s="31"/>
      <c r="H212" s="31"/>
      <c r="J212" s="35"/>
      <c r="K212" s="35"/>
      <c r="M212" s="35"/>
      <c r="N212" s="35"/>
      <c r="P212" s="35"/>
      <c r="Q212" s="35"/>
      <c r="S212" s="35"/>
      <c r="T212" s="35"/>
      <c r="V212" s="35"/>
      <c r="W212" s="35"/>
      <c r="Y212" s="35"/>
      <c r="Z212" s="35"/>
      <c r="AB212" s="35"/>
      <c r="AC212" s="35"/>
    </row>
    <row r="213" spans="4:29" s="2" customFormat="1">
      <c r="D213" s="31"/>
      <c r="E213" s="31"/>
      <c r="G213" s="31"/>
      <c r="H213" s="31"/>
      <c r="J213" s="35"/>
      <c r="K213" s="35"/>
      <c r="M213" s="35"/>
      <c r="N213" s="35"/>
      <c r="P213" s="35"/>
      <c r="Q213" s="35"/>
      <c r="S213" s="35"/>
      <c r="T213" s="35"/>
      <c r="V213" s="35"/>
      <c r="W213" s="35"/>
      <c r="Y213" s="35"/>
      <c r="Z213" s="35"/>
      <c r="AB213" s="35"/>
      <c r="AC213" s="35"/>
    </row>
    <row r="214" spans="4:29" s="2" customFormat="1">
      <c r="D214" s="31"/>
      <c r="E214" s="31"/>
      <c r="G214" s="31"/>
      <c r="H214" s="31"/>
      <c r="J214" s="35"/>
      <c r="K214" s="35"/>
      <c r="M214" s="35"/>
      <c r="N214" s="35"/>
      <c r="P214" s="35"/>
      <c r="Q214" s="35"/>
      <c r="S214" s="35"/>
      <c r="T214" s="35"/>
      <c r="V214" s="35"/>
      <c r="W214" s="35"/>
      <c r="Y214" s="35"/>
      <c r="Z214" s="35"/>
      <c r="AB214" s="35"/>
      <c r="AC214" s="35"/>
    </row>
    <row r="215" spans="4:29" s="2" customFormat="1">
      <c r="D215" s="31"/>
      <c r="E215" s="31"/>
      <c r="G215" s="31"/>
      <c r="H215" s="31"/>
      <c r="J215" s="35"/>
      <c r="K215" s="35"/>
      <c r="M215" s="35"/>
      <c r="N215" s="35"/>
      <c r="P215" s="35"/>
      <c r="Q215" s="35"/>
      <c r="S215" s="35"/>
      <c r="T215" s="35"/>
      <c r="V215" s="35"/>
      <c r="W215" s="35"/>
      <c r="Y215" s="35"/>
      <c r="Z215" s="35"/>
      <c r="AB215" s="35"/>
      <c r="AC215" s="35"/>
    </row>
    <row r="216" spans="4:29" s="2" customFormat="1">
      <c r="D216" s="31"/>
      <c r="E216" s="31"/>
      <c r="G216" s="31"/>
      <c r="H216" s="31"/>
      <c r="J216" s="35"/>
      <c r="K216" s="35"/>
      <c r="M216" s="35"/>
      <c r="N216" s="35"/>
      <c r="P216" s="35"/>
      <c r="Q216" s="35"/>
      <c r="S216" s="35"/>
      <c r="T216" s="35"/>
      <c r="V216" s="35"/>
      <c r="W216" s="35"/>
      <c r="Y216" s="35"/>
      <c r="Z216" s="35"/>
      <c r="AB216" s="35"/>
      <c r="AC216" s="35"/>
    </row>
    <row r="217" spans="4:29" s="2" customFormat="1">
      <c r="D217" s="31"/>
      <c r="E217" s="31"/>
      <c r="G217" s="31"/>
      <c r="H217" s="31"/>
      <c r="J217" s="35"/>
      <c r="K217" s="35"/>
      <c r="M217" s="35"/>
      <c r="N217" s="35"/>
      <c r="P217" s="35"/>
      <c r="Q217" s="35"/>
      <c r="S217" s="35"/>
      <c r="T217" s="35"/>
      <c r="V217" s="35"/>
      <c r="W217" s="35"/>
      <c r="Y217" s="35"/>
      <c r="Z217" s="35"/>
      <c r="AB217" s="35"/>
      <c r="AC217" s="35"/>
    </row>
    <row r="218" spans="4:29" s="2" customFormat="1">
      <c r="D218" s="31"/>
      <c r="E218" s="31"/>
      <c r="G218" s="31"/>
      <c r="H218" s="31"/>
      <c r="J218" s="35"/>
      <c r="K218" s="35"/>
      <c r="M218" s="35"/>
      <c r="N218" s="35"/>
      <c r="P218" s="35"/>
      <c r="Q218" s="35"/>
      <c r="S218" s="35"/>
      <c r="T218" s="35"/>
      <c r="V218" s="35"/>
      <c r="W218" s="35"/>
      <c r="Y218" s="35"/>
      <c r="Z218" s="35"/>
      <c r="AB218" s="35"/>
      <c r="AC218" s="35"/>
    </row>
    <row r="219" spans="4:29" s="2" customFormat="1">
      <c r="D219" s="31"/>
      <c r="E219" s="31"/>
      <c r="G219" s="31"/>
      <c r="H219" s="31"/>
      <c r="J219" s="35"/>
      <c r="K219" s="35"/>
      <c r="M219" s="35"/>
      <c r="N219" s="35"/>
      <c r="P219" s="35"/>
      <c r="Q219" s="35"/>
      <c r="S219" s="35"/>
      <c r="T219" s="35"/>
      <c r="V219" s="35"/>
      <c r="W219" s="35"/>
      <c r="Y219" s="35"/>
      <c r="Z219" s="35"/>
      <c r="AB219" s="35"/>
      <c r="AC219" s="35"/>
    </row>
    <row r="220" spans="4:29" s="2" customFormat="1">
      <c r="D220" s="31"/>
      <c r="E220" s="31"/>
      <c r="G220" s="31"/>
      <c r="H220" s="31"/>
      <c r="J220" s="35"/>
      <c r="K220" s="35"/>
      <c r="M220" s="35"/>
      <c r="N220" s="35"/>
      <c r="P220" s="35"/>
      <c r="Q220" s="35"/>
      <c r="S220" s="35"/>
      <c r="T220" s="35"/>
      <c r="V220" s="35"/>
      <c r="W220" s="35"/>
      <c r="Y220" s="35"/>
      <c r="Z220" s="35"/>
      <c r="AB220" s="35"/>
      <c r="AC220" s="35"/>
    </row>
    <row r="221" spans="4:29" s="2" customFormat="1">
      <c r="D221" s="31"/>
      <c r="E221" s="31"/>
      <c r="G221" s="31"/>
      <c r="H221" s="31"/>
      <c r="J221" s="35"/>
      <c r="K221" s="35"/>
      <c r="M221" s="35"/>
      <c r="N221" s="35"/>
      <c r="P221" s="35"/>
      <c r="Q221" s="35"/>
      <c r="S221" s="35"/>
      <c r="T221" s="35"/>
      <c r="V221" s="35"/>
      <c r="W221" s="35"/>
      <c r="Y221" s="35"/>
      <c r="Z221" s="35"/>
      <c r="AB221" s="35"/>
      <c r="AC221" s="35"/>
    </row>
    <row r="222" spans="4:29" s="2" customFormat="1">
      <c r="D222" s="31"/>
      <c r="E222" s="31"/>
      <c r="G222" s="31"/>
      <c r="H222" s="31"/>
      <c r="J222" s="35"/>
      <c r="K222" s="35"/>
      <c r="M222" s="35"/>
      <c r="N222" s="35"/>
      <c r="P222" s="35"/>
      <c r="Q222" s="35"/>
      <c r="S222" s="35"/>
      <c r="T222" s="35"/>
      <c r="V222" s="35"/>
      <c r="W222" s="35"/>
      <c r="Y222" s="35"/>
      <c r="Z222" s="35"/>
      <c r="AB222" s="35"/>
      <c r="AC222" s="35"/>
    </row>
    <row r="223" spans="4:29" s="2" customFormat="1">
      <c r="D223" s="31"/>
      <c r="E223" s="31"/>
      <c r="G223" s="31"/>
      <c r="H223" s="31"/>
      <c r="J223" s="35"/>
      <c r="K223" s="35"/>
      <c r="M223" s="35"/>
      <c r="N223" s="35"/>
      <c r="P223" s="35"/>
      <c r="Q223" s="35"/>
      <c r="S223" s="35"/>
      <c r="T223" s="35"/>
      <c r="V223" s="35"/>
      <c r="W223" s="35"/>
      <c r="Y223" s="35"/>
      <c r="Z223" s="35"/>
      <c r="AB223" s="35"/>
      <c r="AC223" s="35"/>
    </row>
    <row r="224" spans="4:29" s="2" customFormat="1">
      <c r="D224" s="31"/>
      <c r="E224" s="31"/>
      <c r="G224" s="31"/>
      <c r="H224" s="31"/>
      <c r="J224" s="35"/>
      <c r="K224" s="35"/>
      <c r="M224" s="35"/>
      <c r="N224" s="35"/>
      <c r="P224" s="35"/>
      <c r="Q224" s="35"/>
      <c r="S224" s="35"/>
      <c r="T224" s="35"/>
      <c r="V224" s="35"/>
      <c r="W224" s="35"/>
      <c r="Y224" s="35"/>
      <c r="Z224" s="35"/>
      <c r="AB224" s="35"/>
      <c r="AC224" s="35"/>
    </row>
    <row r="225" spans="4:29" s="2" customFormat="1">
      <c r="D225" s="31"/>
      <c r="E225" s="31"/>
      <c r="G225" s="31"/>
      <c r="H225" s="31"/>
      <c r="J225" s="35"/>
      <c r="K225" s="35"/>
      <c r="M225" s="35"/>
      <c r="N225" s="35"/>
      <c r="P225" s="35"/>
      <c r="Q225" s="35"/>
      <c r="S225" s="35"/>
      <c r="T225" s="35"/>
      <c r="V225" s="35"/>
      <c r="W225" s="35"/>
      <c r="Y225" s="35"/>
      <c r="Z225" s="35"/>
      <c r="AB225" s="35"/>
      <c r="AC225" s="35"/>
    </row>
    <row r="226" spans="4:29" s="2" customFormat="1">
      <c r="D226" s="31"/>
      <c r="E226" s="31"/>
      <c r="G226" s="31"/>
      <c r="H226" s="31"/>
      <c r="J226" s="35"/>
      <c r="K226" s="35"/>
      <c r="M226" s="35"/>
      <c r="N226" s="35"/>
      <c r="P226" s="35"/>
      <c r="Q226" s="35"/>
      <c r="S226" s="35"/>
      <c r="T226" s="35"/>
      <c r="V226" s="35"/>
      <c r="W226" s="35"/>
      <c r="Y226" s="35"/>
      <c r="Z226" s="35"/>
      <c r="AB226" s="35"/>
      <c r="AC226" s="35"/>
    </row>
    <row r="227" spans="4:29" s="2" customFormat="1">
      <c r="D227" s="31"/>
      <c r="E227" s="31"/>
      <c r="G227" s="31"/>
      <c r="H227" s="31"/>
      <c r="J227" s="35"/>
      <c r="K227" s="35"/>
      <c r="M227" s="35"/>
      <c r="N227" s="35"/>
      <c r="P227" s="35"/>
      <c r="Q227" s="35"/>
      <c r="S227" s="35"/>
      <c r="T227" s="35"/>
      <c r="V227" s="35"/>
      <c r="W227" s="35"/>
      <c r="Y227" s="35"/>
      <c r="Z227" s="35"/>
      <c r="AB227" s="35"/>
      <c r="AC227" s="35"/>
    </row>
    <row r="228" spans="4:29" s="2" customFormat="1">
      <c r="D228" s="31"/>
      <c r="E228" s="31"/>
      <c r="G228" s="31"/>
      <c r="H228" s="31"/>
      <c r="J228" s="35"/>
      <c r="K228" s="35"/>
      <c r="M228" s="35"/>
      <c r="N228" s="35"/>
      <c r="P228" s="35"/>
      <c r="Q228" s="35"/>
      <c r="S228" s="35"/>
      <c r="T228" s="35"/>
      <c r="V228" s="35"/>
      <c r="W228" s="35"/>
      <c r="Y228" s="35"/>
      <c r="Z228" s="35"/>
      <c r="AB228" s="35"/>
      <c r="AC228" s="35"/>
    </row>
    <row r="229" spans="4:29" s="2" customFormat="1">
      <c r="D229" s="31"/>
      <c r="E229" s="31"/>
      <c r="G229" s="31"/>
      <c r="H229" s="31"/>
      <c r="J229" s="35"/>
      <c r="K229" s="35"/>
      <c r="M229" s="35"/>
      <c r="N229" s="35"/>
      <c r="P229" s="35"/>
      <c r="Q229" s="35"/>
      <c r="S229" s="35"/>
      <c r="T229" s="35"/>
      <c r="V229" s="35"/>
      <c r="W229" s="35"/>
      <c r="Y229" s="35"/>
      <c r="Z229" s="35"/>
      <c r="AB229" s="35"/>
      <c r="AC229" s="35"/>
    </row>
    <row r="230" spans="4:29" s="2" customFormat="1">
      <c r="D230" s="31"/>
      <c r="E230" s="31"/>
      <c r="G230" s="31"/>
      <c r="H230" s="31"/>
      <c r="J230" s="35"/>
      <c r="K230" s="35"/>
      <c r="M230" s="35"/>
      <c r="N230" s="35"/>
      <c r="P230" s="35"/>
      <c r="Q230" s="35"/>
      <c r="S230" s="35"/>
      <c r="T230" s="35"/>
      <c r="V230" s="35"/>
      <c r="W230" s="35"/>
      <c r="Y230" s="35"/>
      <c r="Z230" s="35"/>
      <c r="AB230" s="35"/>
      <c r="AC230" s="35"/>
    </row>
    <row r="231" spans="4:29" s="2" customFormat="1">
      <c r="D231" s="31"/>
      <c r="E231" s="31"/>
      <c r="G231" s="31"/>
      <c r="H231" s="31"/>
      <c r="J231" s="35"/>
      <c r="K231" s="35"/>
      <c r="M231" s="35"/>
      <c r="N231" s="35"/>
      <c r="P231" s="35"/>
      <c r="Q231" s="35"/>
      <c r="S231" s="35"/>
      <c r="T231" s="35"/>
      <c r="V231" s="35"/>
      <c r="W231" s="35"/>
      <c r="Y231" s="35"/>
      <c r="Z231" s="35"/>
      <c r="AB231" s="35"/>
      <c r="AC231" s="35"/>
    </row>
    <row r="232" spans="4:29" s="2" customFormat="1">
      <c r="D232" s="31"/>
      <c r="E232" s="31"/>
      <c r="G232" s="31"/>
      <c r="H232" s="31"/>
      <c r="J232" s="35"/>
      <c r="K232" s="35"/>
      <c r="M232" s="35"/>
      <c r="N232" s="35"/>
      <c r="P232" s="35"/>
      <c r="Q232" s="35"/>
      <c r="S232" s="35"/>
      <c r="T232" s="35"/>
      <c r="V232" s="35"/>
      <c r="W232" s="35"/>
      <c r="Y232" s="35"/>
      <c r="Z232" s="35"/>
      <c r="AB232" s="35"/>
      <c r="AC232" s="35"/>
    </row>
    <row r="233" spans="4:29" s="2" customFormat="1">
      <c r="D233" s="31"/>
      <c r="E233" s="31"/>
      <c r="G233" s="31"/>
      <c r="H233" s="31"/>
      <c r="J233" s="35"/>
      <c r="K233" s="35"/>
      <c r="M233" s="35"/>
      <c r="N233" s="35"/>
      <c r="P233" s="35"/>
      <c r="Q233" s="35"/>
      <c r="S233" s="35"/>
      <c r="T233" s="35"/>
      <c r="V233" s="35"/>
      <c r="W233" s="35"/>
      <c r="Y233" s="35"/>
      <c r="Z233" s="35"/>
      <c r="AB233" s="35"/>
      <c r="AC233" s="35"/>
    </row>
    <row r="234" spans="4:29" s="2" customFormat="1">
      <c r="D234" s="31"/>
      <c r="E234" s="31"/>
      <c r="G234" s="31"/>
      <c r="H234" s="31"/>
      <c r="J234" s="35"/>
      <c r="K234" s="35"/>
      <c r="M234" s="35"/>
      <c r="N234" s="35"/>
      <c r="P234" s="35"/>
      <c r="Q234" s="35"/>
      <c r="S234" s="35"/>
      <c r="T234" s="35"/>
      <c r="V234" s="35"/>
      <c r="W234" s="35"/>
      <c r="Y234" s="35"/>
      <c r="Z234" s="35"/>
      <c r="AB234" s="35"/>
      <c r="AC234" s="35"/>
    </row>
    <row r="235" spans="4:29" s="2" customFormat="1">
      <c r="D235" s="31"/>
      <c r="E235" s="31"/>
      <c r="G235" s="31"/>
      <c r="H235" s="31"/>
      <c r="J235" s="35"/>
      <c r="K235" s="35"/>
      <c r="M235" s="35"/>
      <c r="N235" s="35"/>
      <c r="P235" s="35"/>
      <c r="Q235" s="35"/>
      <c r="S235" s="35"/>
      <c r="T235" s="35"/>
      <c r="V235" s="35"/>
      <c r="W235" s="35"/>
      <c r="Y235" s="35"/>
      <c r="Z235" s="35"/>
      <c r="AB235" s="35"/>
      <c r="AC235" s="35"/>
    </row>
    <row r="236" spans="4:29" s="2" customFormat="1">
      <c r="D236" s="31"/>
      <c r="E236" s="31"/>
      <c r="G236" s="31"/>
      <c r="H236" s="31"/>
      <c r="J236" s="35"/>
      <c r="K236" s="35"/>
      <c r="M236" s="35"/>
      <c r="N236" s="35"/>
      <c r="P236" s="35"/>
      <c r="Q236" s="35"/>
      <c r="S236" s="35"/>
      <c r="T236" s="35"/>
      <c r="V236" s="35"/>
      <c r="W236" s="35"/>
      <c r="Y236" s="35"/>
      <c r="Z236" s="35"/>
      <c r="AB236" s="35"/>
      <c r="AC236" s="35"/>
    </row>
    <row r="237" spans="4:29" s="2" customFormat="1">
      <c r="D237" s="31"/>
      <c r="E237" s="31"/>
      <c r="G237" s="31"/>
      <c r="H237" s="31"/>
      <c r="J237" s="35"/>
      <c r="K237" s="35"/>
      <c r="M237" s="35"/>
      <c r="N237" s="35"/>
      <c r="P237" s="35"/>
      <c r="Q237" s="35"/>
      <c r="S237" s="35"/>
      <c r="T237" s="35"/>
      <c r="V237" s="35"/>
      <c r="W237" s="35"/>
      <c r="Y237" s="35"/>
      <c r="Z237" s="35"/>
      <c r="AB237" s="35"/>
      <c r="AC237" s="35"/>
    </row>
    <row r="238" spans="4:29" s="2" customFormat="1">
      <c r="D238" s="31"/>
      <c r="E238" s="31"/>
      <c r="G238" s="31"/>
      <c r="H238" s="31"/>
      <c r="J238" s="35"/>
      <c r="K238" s="35"/>
      <c r="M238" s="35"/>
      <c r="N238" s="35"/>
      <c r="P238" s="35"/>
      <c r="Q238" s="35"/>
      <c r="S238" s="35"/>
      <c r="T238" s="35"/>
      <c r="V238" s="35"/>
      <c r="W238" s="35"/>
      <c r="Y238" s="35"/>
      <c r="Z238" s="35"/>
      <c r="AB238" s="35"/>
      <c r="AC238" s="35"/>
    </row>
    <row r="239" spans="4:29" s="2" customFormat="1">
      <c r="D239" s="31"/>
      <c r="E239" s="31"/>
      <c r="G239" s="31"/>
      <c r="H239" s="31"/>
      <c r="J239" s="35"/>
      <c r="K239" s="35"/>
      <c r="M239" s="35"/>
      <c r="N239" s="35"/>
      <c r="P239" s="35"/>
      <c r="Q239" s="35"/>
      <c r="S239" s="35"/>
      <c r="T239" s="35"/>
      <c r="V239" s="35"/>
      <c r="W239" s="35"/>
      <c r="Y239" s="35"/>
      <c r="Z239" s="35"/>
      <c r="AB239" s="35"/>
      <c r="AC239" s="35"/>
    </row>
    <row r="240" spans="4:29" s="2" customFormat="1">
      <c r="D240" s="31"/>
      <c r="E240" s="31"/>
      <c r="G240" s="31"/>
      <c r="H240" s="31"/>
      <c r="J240" s="35"/>
      <c r="K240" s="35"/>
      <c r="M240" s="35"/>
      <c r="N240" s="35"/>
      <c r="P240" s="35"/>
      <c r="Q240" s="35"/>
      <c r="S240" s="35"/>
      <c r="T240" s="35"/>
      <c r="V240" s="35"/>
      <c r="W240" s="35"/>
      <c r="Y240" s="35"/>
      <c r="Z240" s="35"/>
      <c r="AB240" s="35"/>
      <c r="AC240" s="35"/>
    </row>
    <row r="241" spans="4:29" s="2" customFormat="1">
      <c r="D241" s="31"/>
      <c r="E241" s="31"/>
      <c r="G241" s="31"/>
      <c r="H241" s="31"/>
      <c r="J241" s="35"/>
      <c r="K241" s="35"/>
      <c r="M241" s="35"/>
      <c r="N241" s="35"/>
      <c r="P241" s="35"/>
      <c r="Q241" s="35"/>
      <c r="S241" s="35"/>
      <c r="T241" s="35"/>
      <c r="V241" s="35"/>
      <c r="W241" s="35"/>
      <c r="Y241" s="35"/>
      <c r="Z241" s="35"/>
      <c r="AB241" s="35"/>
      <c r="AC241" s="35"/>
    </row>
    <row r="242" spans="4:29" s="2" customFormat="1">
      <c r="D242" s="31"/>
      <c r="E242" s="31"/>
      <c r="G242" s="31"/>
      <c r="H242" s="31"/>
      <c r="J242" s="35"/>
      <c r="K242" s="35"/>
      <c r="M242" s="35"/>
      <c r="N242" s="35"/>
      <c r="P242" s="35"/>
      <c r="Q242" s="35"/>
      <c r="S242" s="35"/>
      <c r="T242" s="35"/>
      <c r="V242" s="35"/>
      <c r="W242" s="35"/>
      <c r="Y242" s="35"/>
      <c r="Z242" s="35"/>
      <c r="AB242" s="35"/>
      <c r="AC242" s="35"/>
    </row>
    <row r="243" spans="4:29" s="2" customFormat="1">
      <c r="D243" s="31"/>
      <c r="E243" s="31"/>
      <c r="G243" s="31"/>
      <c r="H243" s="31"/>
      <c r="J243" s="35"/>
      <c r="K243" s="35"/>
      <c r="M243" s="35"/>
      <c r="N243" s="35"/>
      <c r="P243" s="35"/>
      <c r="Q243" s="35"/>
      <c r="S243" s="35"/>
      <c r="T243" s="35"/>
      <c r="V243" s="35"/>
      <c r="W243" s="35"/>
      <c r="Y243" s="35"/>
      <c r="Z243" s="35"/>
      <c r="AB243" s="35"/>
      <c r="AC243" s="35"/>
    </row>
    <row r="244" spans="4:29" s="2" customFormat="1">
      <c r="D244" s="31"/>
      <c r="E244" s="31"/>
      <c r="G244" s="31"/>
      <c r="H244" s="31"/>
      <c r="J244" s="35"/>
      <c r="K244" s="35"/>
      <c r="M244" s="35"/>
      <c r="N244" s="35"/>
      <c r="P244" s="35"/>
      <c r="Q244" s="35"/>
      <c r="S244" s="35"/>
      <c r="T244" s="35"/>
      <c r="V244" s="35"/>
      <c r="W244" s="35"/>
      <c r="Y244" s="35"/>
      <c r="Z244" s="35"/>
      <c r="AB244" s="35"/>
      <c r="AC244" s="35"/>
    </row>
    <row r="245" spans="4:29" s="2" customFormat="1">
      <c r="D245" s="31"/>
      <c r="E245" s="31"/>
      <c r="G245" s="31"/>
      <c r="H245" s="31"/>
      <c r="J245" s="35"/>
      <c r="K245" s="35"/>
      <c r="M245" s="35"/>
      <c r="N245" s="35"/>
      <c r="P245" s="35"/>
      <c r="Q245" s="35"/>
      <c r="S245" s="35"/>
      <c r="T245" s="35"/>
      <c r="V245" s="35"/>
      <c r="W245" s="35"/>
      <c r="Y245" s="35"/>
      <c r="Z245" s="35"/>
      <c r="AB245" s="35"/>
      <c r="AC245" s="35"/>
    </row>
    <row r="246" spans="4:29" s="2" customFormat="1">
      <c r="D246" s="31"/>
      <c r="E246" s="31"/>
      <c r="G246" s="31"/>
      <c r="H246" s="31"/>
      <c r="J246" s="35"/>
      <c r="K246" s="35"/>
      <c r="M246" s="35"/>
      <c r="N246" s="35"/>
      <c r="P246" s="35"/>
      <c r="Q246" s="35"/>
      <c r="S246" s="35"/>
      <c r="T246" s="35"/>
      <c r="V246" s="35"/>
      <c r="W246" s="35"/>
      <c r="Y246" s="35"/>
      <c r="Z246" s="35"/>
      <c r="AB246" s="35"/>
      <c r="AC246" s="35"/>
    </row>
    <row r="247" spans="4:29" s="2" customFormat="1">
      <c r="D247" s="31"/>
      <c r="E247" s="31"/>
      <c r="G247" s="31"/>
      <c r="H247" s="31"/>
      <c r="J247" s="35"/>
      <c r="K247" s="35"/>
      <c r="M247" s="35"/>
      <c r="N247" s="35"/>
      <c r="P247" s="35"/>
      <c r="Q247" s="35"/>
      <c r="S247" s="35"/>
      <c r="T247" s="35"/>
      <c r="V247" s="35"/>
      <c r="W247" s="35"/>
      <c r="Y247" s="35"/>
      <c r="Z247" s="35"/>
      <c r="AB247" s="35"/>
      <c r="AC247" s="35"/>
    </row>
    <row r="248" spans="4:29" s="2" customFormat="1">
      <c r="D248" s="31"/>
      <c r="E248" s="31"/>
      <c r="G248" s="31"/>
      <c r="H248" s="31"/>
      <c r="J248" s="35"/>
      <c r="K248" s="35"/>
      <c r="M248" s="35"/>
      <c r="N248" s="35"/>
      <c r="P248" s="35"/>
      <c r="Q248" s="35"/>
      <c r="S248" s="35"/>
      <c r="T248" s="35"/>
      <c r="V248" s="35"/>
      <c r="W248" s="35"/>
      <c r="Y248" s="35"/>
      <c r="Z248" s="35"/>
      <c r="AB248" s="35"/>
      <c r="AC248" s="35"/>
    </row>
    <row r="249" spans="4:29" s="2" customFormat="1">
      <c r="D249" s="31"/>
      <c r="E249" s="31"/>
      <c r="G249" s="31"/>
      <c r="H249" s="31"/>
      <c r="J249" s="35"/>
      <c r="K249" s="35"/>
      <c r="M249" s="35"/>
      <c r="N249" s="35"/>
      <c r="P249" s="35"/>
      <c r="Q249" s="35"/>
      <c r="S249" s="35"/>
      <c r="T249" s="35"/>
      <c r="V249" s="35"/>
      <c r="W249" s="35"/>
      <c r="Y249" s="35"/>
      <c r="Z249" s="35"/>
      <c r="AB249" s="35"/>
      <c r="AC249" s="35"/>
    </row>
    <row r="250" spans="4:29" s="2" customFormat="1">
      <c r="D250" s="31"/>
      <c r="E250" s="31"/>
      <c r="G250" s="31"/>
      <c r="H250" s="31"/>
      <c r="J250" s="35"/>
      <c r="K250" s="35"/>
      <c r="M250" s="35"/>
      <c r="N250" s="35"/>
      <c r="P250" s="35"/>
      <c r="Q250" s="35"/>
      <c r="S250" s="35"/>
      <c r="T250" s="35"/>
      <c r="V250" s="35"/>
      <c r="W250" s="35"/>
      <c r="Y250" s="35"/>
      <c r="Z250" s="35"/>
      <c r="AB250" s="35"/>
      <c r="AC250" s="35"/>
    </row>
    <row r="251" spans="4:29" s="2" customFormat="1">
      <c r="D251" s="31"/>
      <c r="E251" s="31"/>
      <c r="G251" s="31"/>
      <c r="H251" s="31"/>
      <c r="J251" s="35"/>
      <c r="K251" s="35"/>
      <c r="M251" s="35"/>
      <c r="N251" s="35"/>
      <c r="P251" s="35"/>
      <c r="Q251" s="35"/>
      <c r="S251" s="35"/>
      <c r="T251" s="35"/>
      <c r="V251" s="35"/>
      <c r="W251" s="35"/>
      <c r="Y251" s="35"/>
      <c r="Z251" s="35"/>
      <c r="AB251" s="35"/>
      <c r="AC251" s="35"/>
    </row>
    <row r="252" spans="4:29" s="2" customFormat="1">
      <c r="D252" s="31"/>
      <c r="E252" s="31"/>
      <c r="G252" s="31"/>
      <c r="H252" s="31"/>
      <c r="J252" s="35"/>
      <c r="K252" s="35"/>
      <c r="M252" s="35"/>
      <c r="N252" s="35"/>
      <c r="P252" s="35"/>
      <c r="Q252" s="35"/>
      <c r="S252" s="35"/>
      <c r="T252" s="35"/>
      <c r="V252" s="35"/>
      <c r="W252" s="35"/>
      <c r="Y252" s="35"/>
      <c r="Z252" s="35"/>
      <c r="AB252" s="35"/>
      <c r="AC252" s="35"/>
    </row>
    <row r="253" spans="4:29" s="2" customFormat="1">
      <c r="D253" s="31"/>
      <c r="E253" s="31"/>
      <c r="G253" s="31"/>
      <c r="H253" s="31"/>
      <c r="J253" s="35"/>
      <c r="K253" s="35"/>
      <c r="M253" s="35"/>
      <c r="N253" s="35"/>
      <c r="P253" s="35"/>
      <c r="Q253" s="35"/>
      <c r="S253" s="35"/>
      <c r="T253" s="35"/>
      <c r="V253" s="35"/>
      <c r="W253" s="35"/>
      <c r="Y253" s="35"/>
      <c r="Z253" s="35"/>
      <c r="AB253" s="35"/>
      <c r="AC253" s="35"/>
    </row>
    <row r="254" spans="4:29" s="2" customFormat="1">
      <c r="D254" s="31"/>
      <c r="E254" s="31"/>
      <c r="G254" s="31"/>
      <c r="H254" s="31"/>
      <c r="J254" s="35"/>
      <c r="K254" s="35"/>
      <c r="M254" s="35"/>
      <c r="N254" s="35"/>
      <c r="P254" s="35"/>
      <c r="Q254" s="35"/>
      <c r="S254" s="35"/>
      <c r="T254" s="35"/>
      <c r="V254" s="35"/>
      <c r="W254" s="35"/>
      <c r="Y254" s="35"/>
      <c r="Z254" s="35"/>
      <c r="AB254" s="35"/>
      <c r="AC254" s="35"/>
    </row>
    <row r="255" spans="4:29" s="2" customFormat="1">
      <c r="D255" s="31"/>
      <c r="E255" s="31"/>
      <c r="G255" s="31"/>
      <c r="H255" s="31"/>
      <c r="J255" s="35"/>
      <c r="K255" s="35"/>
      <c r="M255" s="35"/>
      <c r="N255" s="35"/>
      <c r="P255" s="35"/>
      <c r="Q255" s="35"/>
      <c r="S255" s="35"/>
      <c r="T255" s="35"/>
      <c r="V255" s="35"/>
      <c r="W255" s="35"/>
      <c r="Y255" s="35"/>
      <c r="Z255" s="35"/>
      <c r="AB255" s="35"/>
      <c r="AC255" s="35"/>
    </row>
    <row r="256" spans="4:29" s="2" customFormat="1">
      <c r="D256" s="31"/>
      <c r="E256" s="31"/>
      <c r="G256" s="31"/>
      <c r="H256" s="31"/>
      <c r="J256" s="35"/>
      <c r="K256" s="35"/>
      <c r="M256" s="35"/>
      <c r="N256" s="35"/>
      <c r="P256" s="35"/>
      <c r="Q256" s="35"/>
      <c r="S256" s="35"/>
      <c r="T256" s="35"/>
      <c r="V256" s="35"/>
      <c r="W256" s="35"/>
      <c r="Y256" s="35"/>
      <c r="Z256" s="35"/>
      <c r="AB256" s="35"/>
      <c r="AC256" s="35"/>
    </row>
    <row r="257" spans="4:29" s="2" customFormat="1">
      <c r="D257" s="31"/>
      <c r="E257" s="31"/>
      <c r="G257" s="31"/>
      <c r="H257" s="31"/>
      <c r="J257" s="35"/>
      <c r="K257" s="35"/>
      <c r="M257" s="35"/>
      <c r="N257" s="35"/>
      <c r="P257" s="35"/>
      <c r="Q257" s="35"/>
      <c r="S257" s="35"/>
      <c r="T257" s="35"/>
      <c r="V257" s="35"/>
      <c r="W257" s="35"/>
      <c r="Y257" s="35"/>
      <c r="Z257" s="35"/>
      <c r="AB257" s="35"/>
      <c r="AC257" s="35"/>
    </row>
    <row r="258" spans="4:29" s="2" customFormat="1">
      <c r="D258" s="31"/>
      <c r="E258" s="31"/>
      <c r="G258" s="31"/>
      <c r="H258" s="31"/>
      <c r="J258" s="35"/>
      <c r="K258" s="35"/>
      <c r="M258" s="35"/>
      <c r="N258" s="35"/>
      <c r="P258" s="35"/>
      <c r="Q258" s="35"/>
      <c r="S258" s="35"/>
      <c r="T258" s="35"/>
      <c r="V258" s="35"/>
      <c r="W258" s="35"/>
      <c r="Y258" s="35"/>
      <c r="Z258" s="35"/>
      <c r="AB258" s="35"/>
      <c r="AC258" s="35"/>
    </row>
    <row r="259" spans="4:29" s="2" customFormat="1">
      <c r="D259" s="31"/>
      <c r="E259" s="31"/>
      <c r="G259" s="31"/>
      <c r="H259" s="31"/>
      <c r="J259" s="35"/>
      <c r="K259" s="35"/>
      <c r="M259" s="35"/>
      <c r="N259" s="35"/>
      <c r="P259" s="35"/>
      <c r="Q259" s="35"/>
      <c r="S259" s="35"/>
      <c r="T259" s="35"/>
      <c r="V259" s="35"/>
      <c r="W259" s="35"/>
      <c r="Y259" s="35"/>
      <c r="Z259" s="35"/>
      <c r="AB259" s="35"/>
      <c r="AC259" s="35"/>
    </row>
    <row r="260" spans="4:29" s="2" customFormat="1">
      <c r="D260" s="31"/>
      <c r="E260" s="31"/>
      <c r="G260" s="31"/>
      <c r="H260" s="31"/>
      <c r="J260" s="35"/>
      <c r="K260" s="35"/>
      <c r="M260" s="35"/>
      <c r="N260" s="35"/>
      <c r="P260" s="35"/>
      <c r="Q260" s="35"/>
      <c r="S260" s="35"/>
      <c r="T260" s="35"/>
      <c r="V260" s="35"/>
      <c r="W260" s="35"/>
      <c r="Y260" s="35"/>
      <c r="Z260" s="35"/>
      <c r="AB260" s="35"/>
      <c r="AC260" s="35"/>
    </row>
    <row r="261" spans="4:29" s="2" customFormat="1">
      <c r="D261" s="31"/>
      <c r="E261" s="31"/>
      <c r="G261" s="31"/>
      <c r="H261" s="31"/>
      <c r="J261" s="35"/>
      <c r="K261" s="35"/>
      <c r="M261" s="35"/>
      <c r="N261" s="35"/>
      <c r="P261" s="35"/>
      <c r="Q261" s="35"/>
      <c r="S261" s="35"/>
      <c r="T261" s="35"/>
      <c r="V261" s="35"/>
      <c r="W261" s="35"/>
      <c r="Y261" s="35"/>
      <c r="Z261" s="35"/>
      <c r="AB261" s="35"/>
      <c r="AC261" s="35"/>
    </row>
    <row r="262" spans="4:29" s="2" customFormat="1">
      <c r="D262" s="31"/>
      <c r="E262" s="31"/>
      <c r="G262" s="31"/>
      <c r="H262" s="31"/>
      <c r="J262" s="35"/>
      <c r="K262" s="35"/>
      <c r="M262" s="35"/>
      <c r="N262" s="35"/>
      <c r="P262" s="35"/>
      <c r="Q262" s="35"/>
      <c r="S262" s="35"/>
      <c r="T262" s="35"/>
      <c r="V262" s="35"/>
      <c r="W262" s="35"/>
      <c r="Y262" s="35"/>
      <c r="Z262" s="35"/>
      <c r="AB262" s="35"/>
      <c r="AC262" s="35"/>
    </row>
    <row r="263" spans="4:29" s="2" customFormat="1">
      <c r="D263" s="31"/>
      <c r="E263" s="31"/>
      <c r="G263" s="31"/>
      <c r="H263" s="31"/>
      <c r="J263" s="35"/>
      <c r="K263" s="35"/>
      <c r="M263" s="35"/>
      <c r="N263" s="35"/>
      <c r="P263" s="35"/>
      <c r="Q263" s="35"/>
      <c r="S263" s="35"/>
      <c r="T263" s="35"/>
      <c r="V263" s="35"/>
      <c r="W263" s="35"/>
      <c r="Y263" s="35"/>
      <c r="Z263" s="35"/>
      <c r="AB263" s="35"/>
      <c r="AC263" s="35"/>
    </row>
    <row r="264" spans="4:29" s="2" customFormat="1">
      <c r="D264" s="31"/>
      <c r="E264" s="31"/>
      <c r="G264" s="31"/>
      <c r="H264" s="31"/>
      <c r="J264" s="35"/>
      <c r="K264" s="35"/>
      <c r="M264" s="35"/>
      <c r="N264" s="35"/>
      <c r="P264" s="35"/>
      <c r="Q264" s="35"/>
      <c r="S264" s="35"/>
      <c r="T264" s="35"/>
      <c r="V264" s="35"/>
      <c r="W264" s="35"/>
      <c r="Y264" s="35"/>
      <c r="Z264" s="35"/>
      <c r="AB264" s="35"/>
      <c r="AC264" s="35"/>
    </row>
    <row r="265" spans="4:29" s="2" customFormat="1">
      <c r="D265" s="31"/>
      <c r="E265" s="31"/>
      <c r="G265" s="31"/>
      <c r="H265" s="31"/>
      <c r="J265" s="35"/>
      <c r="K265" s="35"/>
      <c r="M265" s="35"/>
      <c r="N265" s="35"/>
      <c r="P265" s="35"/>
      <c r="Q265" s="35"/>
      <c r="S265" s="35"/>
      <c r="T265" s="35"/>
      <c r="V265" s="35"/>
      <c r="W265" s="35"/>
      <c r="Y265" s="35"/>
      <c r="Z265" s="35"/>
      <c r="AB265" s="35"/>
      <c r="AC265" s="35"/>
    </row>
    <row r="266" spans="4:29" s="2" customFormat="1">
      <c r="D266" s="31"/>
      <c r="E266" s="31"/>
      <c r="G266" s="31"/>
      <c r="H266" s="31"/>
      <c r="J266" s="35"/>
      <c r="K266" s="35"/>
      <c r="M266" s="35"/>
      <c r="N266" s="35"/>
      <c r="P266" s="35"/>
      <c r="Q266" s="35"/>
      <c r="S266" s="35"/>
      <c r="T266" s="35"/>
      <c r="V266" s="35"/>
      <c r="W266" s="35"/>
      <c r="Y266" s="35"/>
      <c r="Z266" s="35"/>
      <c r="AB266" s="35"/>
      <c r="AC266" s="35"/>
    </row>
    <row r="267" spans="4:29" s="2" customFormat="1">
      <c r="D267" s="31"/>
      <c r="E267" s="31"/>
      <c r="G267" s="31"/>
      <c r="H267" s="31"/>
      <c r="J267" s="35"/>
      <c r="K267" s="35"/>
      <c r="M267" s="35"/>
      <c r="N267" s="35"/>
      <c r="P267" s="35"/>
      <c r="Q267" s="35"/>
      <c r="S267" s="35"/>
      <c r="T267" s="35"/>
      <c r="V267" s="35"/>
      <c r="W267" s="35"/>
      <c r="Y267" s="35"/>
      <c r="Z267" s="35"/>
      <c r="AB267" s="35"/>
      <c r="AC267" s="35"/>
    </row>
    <row r="268" spans="4:29" s="2" customFormat="1">
      <c r="D268" s="31"/>
      <c r="E268" s="31"/>
      <c r="G268" s="31"/>
      <c r="H268" s="31"/>
      <c r="J268" s="35"/>
      <c r="K268" s="35"/>
      <c r="M268" s="35"/>
      <c r="N268" s="35"/>
      <c r="P268" s="35"/>
      <c r="Q268" s="35"/>
      <c r="S268" s="35"/>
      <c r="T268" s="35"/>
      <c r="V268" s="35"/>
      <c r="W268" s="35"/>
      <c r="Y268" s="35"/>
      <c r="Z268" s="35"/>
      <c r="AB268" s="35"/>
      <c r="AC268" s="35"/>
    </row>
    <row r="269" spans="4:29" s="2" customFormat="1">
      <c r="D269" s="31"/>
      <c r="E269" s="31"/>
      <c r="G269" s="31"/>
      <c r="H269" s="31"/>
      <c r="J269" s="35"/>
      <c r="K269" s="35"/>
      <c r="M269" s="35"/>
      <c r="N269" s="35"/>
      <c r="P269" s="35"/>
      <c r="Q269" s="35"/>
      <c r="S269" s="35"/>
      <c r="T269" s="35"/>
      <c r="V269" s="35"/>
      <c r="W269" s="35"/>
      <c r="Y269" s="35"/>
      <c r="Z269" s="35"/>
      <c r="AB269" s="35"/>
      <c r="AC269" s="35"/>
    </row>
    <row r="270" spans="4:29" s="2" customFormat="1">
      <c r="D270" s="31"/>
      <c r="E270" s="31"/>
      <c r="G270" s="31"/>
      <c r="H270" s="31"/>
      <c r="J270" s="35"/>
      <c r="K270" s="35"/>
      <c r="M270" s="35"/>
      <c r="N270" s="35"/>
      <c r="P270" s="35"/>
      <c r="Q270" s="35"/>
      <c r="S270" s="35"/>
      <c r="T270" s="35"/>
      <c r="V270" s="35"/>
      <c r="W270" s="35"/>
      <c r="Y270" s="35"/>
      <c r="Z270" s="35"/>
      <c r="AB270" s="35"/>
      <c r="AC270" s="35"/>
    </row>
    <row r="271" spans="4:29" s="2" customFormat="1">
      <c r="D271" s="31"/>
      <c r="E271" s="31"/>
      <c r="G271" s="31"/>
      <c r="H271" s="31"/>
      <c r="J271" s="35"/>
      <c r="K271" s="35"/>
      <c r="M271" s="35"/>
      <c r="N271" s="35"/>
      <c r="P271" s="35"/>
      <c r="Q271" s="35"/>
      <c r="S271" s="35"/>
      <c r="T271" s="35"/>
      <c r="V271" s="35"/>
      <c r="W271" s="35"/>
      <c r="Y271" s="35"/>
      <c r="Z271" s="35"/>
      <c r="AB271" s="35"/>
      <c r="AC271" s="35"/>
    </row>
    <row r="272" spans="4:29" s="2" customFormat="1">
      <c r="D272" s="31"/>
      <c r="E272" s="31"/>
      <c r="G272" s="31"/>
      <c r="H272" s="31"/>
      <c r="J272" s="35"/>
      <c r="K272" s="35"/>
      <c r="M272" s="35"/>
      <c r="N272" s="35"/>
      <c r="P272" s="35"/>
      <c r="Q272" s="35"/>
      <c r="S272" s="35"/>
      <c r="T272" s="35"/>
      <c r="V272" s="35"/>
      <c r="W272" s="35"/>
      <c r="Y272" s="35"/>
      <c r="Z272" s="35"/>
      <c r="AB272" s="35"/>
      <c r="AC272" s="35"/>
    </row>
    <row r="273" spans="4:29" s="2" customFormat="1">
      <c r="D273" s="31"/>
      <c r="E273" s="31"/>
      <c r="G273" s="31"/>
      <c r="H273" s="31"/>
      <c r="J273" s="35"/>
      <c r="K273" s="35"/>
      <c r="M273" s="35"/>
      <c r="N273" s="35"/>
      <c r="P273" s="35"/>
      <c r="Q273" s="35"/>
      <c r="S273" s="35"/>
      <c r="T273" s="35"/>
      <c r="V273" s="35"/>
      <c r="W273" s="35"/>
      <c r="Y273" s="35"/>
      <c r="Z273" s="35"/>
      <c r="AB273" s="35"/>
      <c r="AC273" s="35"/>
    </row>
    <row r="274" spans="4:29" s="2" customFormat="1">
      <c r="D274" s="31"/>
      <c r="E274" s="31"/>
      <c r="G274" s="31"/>
      <c r="H274" s="31"/>
      <c r="J274" s="35"/>
      <c r="K274" s="35"/>
      <c r="M274" s="35"/>
      <c r="N274" s="35"/>
      <c r="P274" s="35"/>
      <c r="Q274" s="35"/>
      <c r="S274" s="35"/>
      <c r="T274" s="35"/>
      <c r="V274" s="35"/>
      <c r="W274" s="35"/>
      <c r="Y274" s="35"/>
      <c r="Z274" s="35"/>
      <c r="AB274" s="35"/>
      <c r="AC274" s="35"/>
    </row>
    <row r="275" spans="4:29" s="2" customFormat="1">
      <c r="D275" s="31"/>
      <c r="E275" s="31"/>
      <c r="G275" s="31"/>
      <c r="H275" s="31"/>
      <c r="J275" s="35"/>
      <c r="K275" s="35"/>
      <c r="M275" s="35"/>
      <c r="N275" s="35"/>
      <c r="P275" s="35"/>
      <c r="Q275" s="35"/>
      <c r="S275" s="35"/>
      <c r="T275" s="35"/>
      <c r="V275" s="35"/>
      <c r="W275" s="35"/>
      <c r="Y275" s="35"/>
      <c r="Z275" s="35"/>
      <c r="AB275" s="35"/>
      <c r="AC275" s="35"/>
    </row>
    <row r="276" spans="4:29" s="2" customFormat="1">
      <c r="D276" s="31"/>
      <c r="E276" s="31"/>
      <c r="G276" s="31"/>
      <c r="H276" s="31"/>
      <c r="J276" s="35"/>
      <c r="K276" s="35"/>
      <c r="M276" s="35"/>
      <c r="N276" s="35"/>
      <c r="P276" s="35"/>
      <c r="Q276" s="35"/>
      <c r="S276" s="35"/>
      <c r="T276" s="35"/>
      <c r="V276" s="35"/>
      <c r="W276" s="35"/>
      <c r="Y276" s="35"/>
      <c r="Z276" s="35"/>
      <c r="AB276" s="35"/>
      <c r="AC276" s="35"/>
    </row>
    <row r="277" spans="4:29" s="2" customFormat="1">
      <c r="D277" s="31"/>
      <c r="E277" s="31"/>
      <c r="G277" s="31"/>
      <c r="H277" s="31"/>
      <c r="J277" s="35"/>
      <c r="K277" s="35"/>
      <c r="M277" s="35"/>
      <c r="N277" s="35"/>
      <c r="P277" s="35"/>
      <c r="Q277" s="35"/>
      <c r="S277" s="35"/>
      <c r="T277" s="35"/>
      <c r="V277" s="35"/>
      <c r="W277" s="35"/>
      <c r="Y277" s="35"/>
      <c r="Z277" s="35"/>
      <c r="AB277" s="35"/>
      <c r="AC277" s="35"/>
    </row>
    <row r="278" spans="4:29" s="2" customFormat="1">
      <c r="D278" s="31"/>
      <c r="E278" s="31"/>
      <c r="G278" s="31"/>
      <c r="H278" s="31"/>
      <c r="J278" s="35"/>
      <c r="K278" s="35"/>
      <c r="M278" s="35"/>
      <c r="N278" s="35"/>
      <c r="P278" s="35"/>
      <c r="Q278" s="35"/>
      <c r="S278" s="35"/>
      <c r="T278" s="35"/>
      <c r="V278" s="35"/>
      <c r="W278" s="35"/>
      <c r="Y278" s="35"/>
      <c r="Z278" s="35"/>
      <c r="AB278" s="35"/>
      <c r="AC278" s="35"/>
    </row>
    <row r="279" spans="4:29" s="2" customFormat="1">
      <c r="D279" s="31"/>
      <c r="E279" s="31"/>
      <c r="G279" s="31"/>
      <c r="H279" s="31"/>
      <c r="J279" s="35"/>
      <c r="K279" s="35"/>
      <c r="M279" s="35"/>
      <c r="N279" s="35"/>
      <c r="P279" s="35"/>
      <c r="Q279" s="35"/>
      <c r="S279" s="35"/>
      <c r="T279" s="35"/>
      <c r="V279" s="35"/>
      <c r="W279" s="35"/>
      <c r="Y279" s="35"/>
      <c r="Z279" s="35"/>
      <c r="AB279" s="35"/>
      <c r="AC279" s="35"/>
    </row>
    <row r="280" spans="4:29" s="2" customFormat="1">
      <c r="D280" s="31"/>
      <c r="E280" s="31"/>
      <c r="G280" s="31"/>
      <c r="H280" s="31"/>
      <c r="J280" s="35"/>
      <c r="K280" s="35"/>
      <c r="M280" s="35"/>
      <c r="N280" s="35"/>
      <c r="P280" s="35"/>
      <c r="Q280" s="35"/>
      <c r="S280" s="35"/>
      <c r="T280" s="35"/>
      <c r="V280" s="35"/>
      <c r="W280" s="35"/>
      <c r="Y280" s="35"/>
      <c r="Z280" s="35"/>
      <c r="AB280" s="35"/>
      <c r="AC280" s="35"/>
    </row>
    <row r="281" spans="4:29" s="2" customFormat="1">
      <c r="D281" s="31"/>
      <c r="E281" s="31"/>
      <c r="G281" s="31"/>
      <c r="H281" s="31"/>
      <c r="J281" s="35"/>
      <c r="K281" s="35"/>
      <c r="M281" s="35"/>
      <c r="N281" s="35"/>
      <c r="P281" s="35"/>
      <c r="Q281" s="35"/>
      <c r="S281" s="35"/>
      <c r="T281" s="35"/>
      <c r="V281" s="35"/>
      <c r="W281" s="35"/>
      <c r="Y281" s="35"/>
      <c r="Z281" s="35"/>
      <c r="AB281" s="35"/>
      <c r="AC281" s="35"/>
    </row>
    <row r="282" spans="4:29" s="2" customFormat="1">
      <c r="D282" s="31"/>
      <c r="E282" s="31"/>
      <c r="G282" s="31"/>
      <c r="H282" s="31"/>
      <c r="J282" s="35"/>
      <c r="K282" s="35"/>
      <c r="M282" s="35"/>
      <c r="N282" s="35"/>
      <c r="P282" s="35"/>
      <c r="Q282" s="35"/>
      <c r="S282" s="35"/>
      <c r="T282" s="35"/>
      <c r="V282" s="35"/>
      <c r="W282" s="35"/>
      <c r="Y282" s="35"/>
      <c r="Z282" s="35"/>
      <c r="AB282" s="35"/>
      <c r="AC282" s="35"/>
    </row>
    <row r="283" spans="4:29" s="2" customFormat="1">
      <c r="D283" s="31"/>
      <c r="E283" s="31"/>
      <c r="G283" s="31"/>
      <c r="H283" s="31"/>
      <c r="J283" s="35"/>
      <c r="K283" s="35"/>
      <c r="M283" s="35"/>
      <c r="N283" s="35"/>
      <c r="P283" s="35"/>
      <c r="Q283" s="35"/>
      <c r="S283" s="35"/>
      <c r="T283" s="35"/>
      <c r="V283" s="35"/>
      <c r="W283" s="35"/>
      <c r="Y283" s="35"/>
      <c r="Z283" s="35"/>
      <c r="AB283" s="35"/>
      <c r="AC283" s="35"/>
    </row>
    <row r="284" spans="4:29" s="2" customFormat="1">
      <c r="D284" s="31"/>
      <c r="E284" s="31"/>
      <c r="G284" s="31"/>
      <c r="H284" s="31"/>
      <c r="J284" s="35"/>
      <c r="K284" s="35"/>
      <c r="M284" s="35"/>
      <c r="N284" s="35"/>
      <c r="P284" s="35"/>
      <c r="Q284" s="35"/>
      <c r="S284" s="35"/>
      <c r="T284" s="35"/>
      <c r="V284" s="35"/>
      <c r="W284" s="35"/>
      <c r="Y284" s="35"/>
      <c r="Z284" s="35"/>
      <c r="AB284" s="35"/>
      <c r="AC284" s="35"/>
    </row>
    <row r="285" spans="4:29" s="2" customFormat="1">
      <c r="D285" s="31"/>
      <c r="E285" s="31"/>
      <c r="G285" s="31"/>
      <c r="H285" s="31"/>
      <c r="J285" s="35"/>
      <c r="K285" s="35"/>
      <c r="M285" s="35"/>
      <c r="N285" s="35"/>
      <c r="P285" s="35"/>
      <c r="Q285" s="35"/>
      <c r="S285" s="35"/>
      <c r="T285" s="35"/>
      <c r="V285" s="35"/>
      <c r="W285" s="35"/>
      <c r="Y285" s="35"/>
      <c r="Z285" s="35"/>
      <c r="AB285" s="35"/>
      <c r="AC285" s="35"/>
    </row>
    <row r="286" spans="4:29" s="2" customFormat="1">
      <c r="D286" s="31"/>
      <c r="E286" s="31"/>
      <c r="G286" s="31"/>
      <c r="H286" s="31"/>
      <c r="J286" s="35"/>
      <c r="K286" s="35"/>
      <c r="M286" s="35"/>
      <c r="N286" s="35"/>
      <c r="P286" s="35"/>
      <c r="Q286" s="35"/>
      <c r="S286" s="35"/>
      <c r="T286" s="35"/>
      <c r="V286" s="35"/>
      <c r="W286" s="35"/>
      <c r="Y286" s="35"/>
      <c r="Z286" s="35"/>
      <c r="AB286" s="35"/>
      <c r="AC286" s="35"/>
    </row>
    <row r="287" spans="4:29" s="2" customFormat="1">
      <c r="D287" s="31"/>
      <c r="E287" s="31"/>
      <c r="G287" s="31"/>
      <c r="H287" s="31"/>
      <c r="J287" s="35"/>
      <c r="K287" s="35"/>
      <c r="M287" s="35"/>
      <c r="N287" s="35"/>
      <c r="P287" s="35"/>
      <c r="Q287" s="35"/>
      <c r="S287" s="35"/>
      <c r="T287" s="35"/>
      <c r="V287" s="35"/>
      <c r="W287" s="35"/>
      <c r="Y287" s="35"/>
      <c r="Z287" s="35"/>
      <c r="AB287" s="35"/>
      <c r="AC287" s="35"/>
    </row>
    <row r="288" spans="4:29" s="2" customFormat="1">
      <c r="D288" s="31"/>
      <c r="E288" s="31"/>
      <c r="G288" s="31"/>
      <c r="H288" s="31"/>
      <c r="J288" s="35"/>
      <c r="K288" s="35"/>
      <c r="M288" s="35"/>
      <c r="N288" s="35"/>
      <c r="P288" s="35"/>
      <c r="Q288" s="35"/>
      <c r="S288" s="35"/>
      <c r="T288" s="35"/>
      <c r="V288" s="35"/>
      <c r="W288" s="35"/>
      <c r="Y288" s="35"/>
      <c r="Z288" s="35"/>
      <c r="AB288" s="35"/>
      <c r="AC288" s="35"/>
    </row>
    <row r="289" spans="4:29" s="2" customFormat="1">
      <c r="D289" s="31"/>
      <c r="E289" s="31"/>
      <c r="G289" s="31"/>
      <c r="H289" s="31"/>
      <c r="J289" s="35"/>
      <c r="K289" s="35"/>
      <c r="M289" s="35"/>
      <c r="N289" s="35"/>
      <c r="P289" s="35"/>
      <c r="Q289" s="35"/>
      <c r="S289" s="35"/>
      <c r="T289" s="35"/>
      <c r="V289" s="35"/>
      <c r="W289" s="35"/>
      <c r="Y289" s="35"/>
      <c r="Z289" s="35"/>
      <c r="AB289" s="35"/>
      <c r="AC289" s="35"/>
    </row>
    <row r="290" spans="4:29" s="2" customFormat="1">
      <c r="D290" s="31"/>
      <c r="E290" s="31"/>
      <c r="G290" s="31"/>
      <c r="H290" s="31"/>
      <c r="J290" s="35"/>
      <c r="K290" s="35"/>
      <c r="M290" s="35"/>
      <c r="N290" s="35"/>
      <c r="P290" s="35"/>
      <c r="Q290" s="35"/>
      <c r="S290" s="35"/>
      <c r="T290" s="35"/>
      <c r="V290" s="35"/>
      <c r="W290" s="35"/>
      <c r="Y290" s="35"/>
      <c r="Z290" s="35"/>
      <c r="AB290" s="35"/>
      <c r="AC290" s="35"/>
    </row>
    <row r="291" spans="4:29" s="2" customFormat="1">
      <c r="D291" s="31"/>
      <c r="E291" s="31"/>
      <c r="G291" s="31"/>
      <c r="H291" s="31"/>
      <c r="J291" s="35"/>
      <c r="K291" s="35"/>
      <c r="M291" s="35"/>
      <c r="N291" s="35"/>
      <c r="P291" s="35"/>
      <c r="Q291" s="35"/>
      <c r="S291" s="35"/>
      <c r="T291" s="35"/>
      <c r="V291" s="35"/>
      <c r="W291" s="35"/>
      <c r="Y291" s="35"/>
      <c r="Z291" s="35"/>
      <c r="AB291" s="35"/>
      <c r="AC291" s="35"/>
    </row>
    <row r="292" spans="4:29" s="2" customFormat="1">
      <c r="D292" s="31"/>
      <c r="E292" s="31"/>
      <c r="G292" s="31"/>
      <c r="H292" s="31"/>
      <c r="J292" s="35"/>
      <c r="K292" s="35"/>
      <c r="M292" s="35"/>
      <c r="N292" s="35"/>
      <c r="P292" s="35"/>
      <c r="Q292" s="35"/>
      <c r="S292" s="35"/>
      <c r="T292" s="35"/>
      <c r="V292" s="35"/>
      <c r="W292" s="35"/>
      <c r="Y292" s="35"/>
      <c r="Z292" s="35"/>
      <c r="AB292" s="35"/>
      <c r="AC292" s="35"/>
    </row>
    <row r="293" spans="4:29" s="2" customFormat="1">
      <c r="D293" s="31"/>
      <c r="E293" s="31"/>
      <c r="G293" s="31"/>
      <c r="H293" s="31"/>
      <c r="J293" s="35"/>
      <c r="K293" s="35"/>
      <c r="M293" s="35"/>
      <c r="N293" s="35"/>
      <c r="P293" s="35"/>
      <c r="Q293" s="35"/>
      <c r="S293" s="35"/>
      <c r="T293" s="35"/>
      <c r="V293" s="35"/>
      <c r="W293" s="35"/>
      <c r="Y293" s="35"/>
      <c r="Z293" s="35"/>
      <c r="AB293" s="35"/>
      <c r="AC293" s="35"/>
    </row>
    <row r="294" spans="4:29" s="2" customFormat="1">
      <c r="D294" s="31"/>
      <c r="E294" s="31"/>
      <c r="G294" s="31"/>
      <c r="H294" s="31"/>
      <c r="J294" s="35"/>
      <c r="K294" s="35"/>
      <c r="M294" s="35"/>
      <c r="N294" s="35"/>
      <c r="P294" s="35"/>
      <c r="Q294" s="35"/>
      <c r="S294" s="35"/>
      <c r="T294" s="35"/>
      <c r="V294" s="35"/>
      <c r="W294" s="35"/>
      <c r="Y294" s="35"/>
      <c r="Z294" s="35"/>
      <c r="AB294" s="35"/>
      <c r="AC294" s="35"/>
    </row>
    <row r="295" spans="4:29" s="2" customFormat="1">
      <c r="D295" s="31"/>
      <c r="E295" s="31"/>
      <c r="G295" s="31"/>
      <c r="H295" s="31"/>
      <c r="J295" s="35"/>
      <c r="K295" s="35"/>
      <c r="M295" s="35"/>
      <c r="N295" s="35"/>
      <c r="P295" s="35"/>
      <c r="Q295" s="35"/>
      <c r="S295" s="35"/>
      <c r="T295" s="35"/>
      <c r="V295" s="35"/>
      <c r="W295" s="35"/>
      <c r="Y295" s="35"/>
      <c r="Z295" s="35"/>
      <c r="AB295" s="35"/>
      <c r="AC295" s="35"/>
    </row>
    <row r="296" spans="4:29" s="2" customFormat="1">
      <c r="D296" s="31"/>
      <c r="E296" s="31"/>
      <c r="G296" s="31"/>
      <c r="H296" s="31"/>
      <c r="J296" s="35"/>
      <c r="K296" s="35"/>
      <c r="M296" s="35"/>
      <c r="N296" s="35"/>
      <c r="P296" s="35"/>
      <c r="Q296" s="35"/>
      <c r="S296" s="35"/>
      <c r="T296" s="35"/>
      <c r="V296" s="35"/>
      <c r="W296" s="35"/>
      <c r="Y296" s="35"/>
      <c r="Z296" s="35"/>
      <c r="AB296" s="35"/>
      <c r="AC296" s="35"/>
    </row>
    <row r="297" spans="4:29" s="2" customFormat="1">
      <c r="D297" s="31"/>
      <c r="E297" s="31"/>
      <c r="G297" s="31"/>
      <c r="H297" s="31"/>
      <c r="J297" s="35"/>
      <c r="K297" s="35"/>
      <c r="M297" s="35"/>
      <c r="N297" s="35"/>
      <c r="P297" s="35"/>
      <c r="Q297" s="35"/>
      <c r="S297" s="35"/>
      <c r="T297" s="35"/>
      <c r="V297" s="35"/>
      <c r="W297" s="35"/>
      <c r="Y297" s="35"/>
      <c r="Z297" s="35"/>
      <c r="AB297" s="35"/>
      <c r="AC297" s="35"/>
    </row>
    <row r="298" spans="4:29" s="2" customFormat="1">
      <c r="D298" s="31"/>
      <c r="E298" s="31"/>
      <c r="G298" s="31"/>
      <c r="H298" s="31"/>
      <c r="J298" s="35"/>
      <c r="K298" s="35"/>
      <c r="M298" s="35"/>
      <c r="N298" s="35"/>
      <c r="P298" s="35"/>
      <c r="Q298" s="35"/>
      <c r="S298" s="35"/>
      <c r="T298" s="35"/>
      <c r="V298" s="35"/>
      <c r="W298" s="35"/>
      <c r="Y298" s="35"/>
      <c r="Z298" s="35"/>
      <c r="AB298" s="35"/>
      <c r="AC298" s="35"/>
    </row>
    <row r="299" spans="4:29" s="2" customFormat="1">
      <c r="D299" s="31"/>
      <c r="E299" s="31"/>
      <c r="G299" s="31"/>
      <c r="H299" s="31"/>
      <c r="J299" s="35"/>
      <c r="K299" s="35"/>
      <c r="M299" s="35"/>
      <c r="N299" s="35"/>
      <c r="P299" s="35"/>
      <c r="Q299" s="35"/>
      <c r="S299" s="35"/>
      <c r="T299" s="35"/>
      <c r="V299" s="35"/>
      <c r="W299" s="35"/>
      <c r="Y299" s="35"/>
      <c r="Z299" s="35"/>
      <c r="AB299" s="35"/>
      <c r="AC299" s="35"/>
    </row>
    <row r="300" spans="4:29" s="2" customFormat="1">
      <c r="D300" s="31"/>
      <c r="E300" s="31"/>
      <c r="G300" s="31"/>
      <c r="H300" s="31"/>
      <c r="J300" s="35"/>
      <c r="K300" s="35"/>
      <c r="M300" s="35"/>
      <c r="N300" s="35"/>
      <c r="P300" s="35"/>
      <c r="Q300" s="35"/>
      <c r="S300" s="35"/>
      <c r="T300" s="35"/>
      <c r="V300" s="35"/>
      <c r="W300" s="35"/>
      <c r="Y300" s="35"/>
      <c r="Z300" s="35"/>
      <c r="AB300" s="35"/>
      <c r="AC300" s="35"/>
    </row>
    <row r="301" spans="4:29" s="2" customFormat="1">
      <c r="D301" s="31"/>
      <c r="E301" s="31"/>
      <c r="G301" s="31"/>
      <c r="H301" s="31"/>
      <c r="J301" s="35"/>
      <c r="K301" s="35"/>
      <c r="M301" s="35"/>
      <c r="N301" s="35"/>
      <c r="P301" s="35"/>
      <c r="Q301" s="35"/>
      <c r="S301" s="35"/>
      <c r="T301" s="35"/>
      <c r="V301" s="35"/>
      <c r="W301" s="35"/>
      <c r="Y301" s="35"/>
      <c r="Z301" s="35"/>
      <c r="AB301" s="35"/>
      <c r="AC301" s="35"/>
    </row>
    <row r="302" spans="4:29" s="2" customFormat="1">
      <c r="D302" s="31"/>
      <c r="E302" s="31"/>
      <c r="G302" s="31"/>
      <c r="H302" s="31"/>
      <c r="J302" s="35"/>
      <c r="K302" s="35"/>
      <c r="M302" s="35"/>
      <c r="N302" s="35"/>
      <c r="P302" s="35"/>
      <c r="Q302" s="35"/>
      <c r="S302" s="35"/>
      <c r="T302" s="35"/>
      <c r="V302" s="35"/>
      <c r="W302" s="35"/>
      <c r="Y302" s="35"/>
      <c r="Z302" s="35"/>
      <c r="AB302" s="35"/>
      <c r="AC302" s="35"/>
    </row>
    <row r="303" spans="4:29" s="2" customFormat="1">
      <c r="D303" s="31"/>
      <c r="E303" s="31"/>
      <c r="G303" s="31"/>
      <c r="H303" s="31"/>
      <c r="J303" s="35"/>
      <c r="K303" s="35"/>
      <c r="M303" s="35"/>
      <c r="N303" s="35"/>
      <c r="P303" s="35"/>
      <c r="Q303" s="35"/>
      <c r="S303" s="35"/>
      <c r="T303" s="35"/>
      <c r="V303" s="35"/>
      <c r="W303" s="35"/>
      <c r="Y303" s="35"/>
      <c r="Z303" s="35"/>
      <c r="AB303" s="35"/>
      <c r="AC303" s="35"/>
    </row>
    <row r="304" spans="4:29" s="2" customFormat="1">
      <c r="D304" s="31"/>
      <c r="E304" s="31"/>
      <c r="G304" s="31"/>
      <c r="H304" s="31"/>
      <c r="J304" s="35"/>
      <c r="K304" s="35"/>
      <c r="M304" s="35"/>
      <c r="N304" s="35"/>
      <c r="P304" s="35"/>
      <c r="Q304" s="35"/>
      <c r="S304" s="35"/>
      <c r="T304" s="35"/>
      <c r="V304" s="35"/>
      <c r="W304" s="35"/>
      <c r="Y304" s="35"/>
      <c r="Z304" s="35"/>
      <c r="AB304" s="35"/>
      <c r="AC304" s="35"/>
    </row>
    <row r="305" spans="4:29" s="2" customFormat="1">
      <c r="D305" s="31"/>
      <c r="E305" s="31"/>
      <c r="G305" s="31"/>
      <c r="H305" s="31"/>
      <c r="J305" s="35"/>
      <c r="K305" s="35"/>
      <c r="M305" s="35"/>
      <c r="N305" s="35"/>
      <c r="P305" s="35"/>
      <c r="Q305" s="35"/>
      <c r="S305" s="35"/>
      <c r="T305" s="35"/>
      <c r="V305" s="35"/>
      <c r="W305" s="35"/>
      <c r="Y305" s="35"/>
      <c r="Z305" s="35"/>
      <c r="AB305" s="35"/>
      <c r="AC305" s="35"/>
    </row>
    <row r="306" spans="4:29" s="2" customFormat="1">
      <c r="D306" s="31"/>
      <c r="E306" s="31"/>
      <c r="G306" s="31"/>
      <c r="H306" s="31"/>
      <c r="J306" s="35"/>
      <c r="K306" s="35"/>
      <c r="M306" s="35"/>
      <c r="N306" s="35"/>
      <c r="P306" s="35"/>
      <c r="Q306" s="35"/>
      <c r="S306" s="35"/>
      <c r="T306" s="35"/>
      <c r="V306" s="35"/>
      <c r="W306" s="35"/>
      <c r="Y306" s="35"/>
      <c r="Z306" s="35"/>
      <c r="AB306" s="35"/>
      <c r="AC306" s="35"/>
    </row>
    <row r="307" spans="4:29" s="2" customFormat="1">
      <c r="D307" s="31"/>
      <c r="E307" s="31"/>
      <c r="G307" s="31"/>
      <c r="H307" s="31"/>
      <c r="J307" s="35"/>
      <c r="K307" s="35"/>
      <c r="M307" s="35"/>
      <c r="N307" s="35"/>
      <c r="P307" s="35"/>
      <c r="Q307" s="35"/>
      <c r="S307" s="35"/>
      <c r="T307" s="35"/>
      <c r="V307" s="35"/>
      <c r="W307" s="35"/>
      <c r="Y307" s="35"/>
      <c r="Z307" s="35"/>
      <c r="AB307" s="35"/>
      <c r="AC307" s="35"/>
    </row>
    <row r="308" spans="4:29" s="2" customFormat="1">
      <c r="D308" s="31"/>
      <c r="E308" s="31"/>
      <c r="G308" s="31"/>
      <c r="H308" s="31"/>
      <c r="J308" s="35"/>
      <c r="K308" s="35"/>
      <c r="M308" s="35"/>
      <c r="N308" s="35"/>
      <c r="P308" s="35"/>
      <c r="Q308" s="35"/>
      <c r="S308" s="35"/>
      <c r="T308" s="35"/>
      <c r="V308" s="35"/>
      <c r="W308" s="35"/>
      <c r="Y308" s="35"/>
      <c r="Z308" s="35"/>
      <c r="AB308" s="35"/>
      <c r="AC308" s="35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107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107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107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107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107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107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107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107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107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107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107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107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107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107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107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107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107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107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107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107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107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107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107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107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107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107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107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107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107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107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107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107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107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107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107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107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107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107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107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107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107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107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107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107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107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107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107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107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107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107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222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1:85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1:85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1:85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4"/>
  </sheetPr>
  <dimension ref="A1:CG373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03E62-A361-4945-A4D3-37285C57498C}">
  <dimension ref="A3:B33"/>
  <sheetViews>
    <sheetView topLeftCell="A2" workbookViewId="0">
      <selection activeCell="B33" sqref="A3:B33"/>
    </sheetView>
  </sheetViews>
  <sheetFormatPr baseColWidth="10" defaultColWidth="8.83203125" defaultRowHeight="13"/>
  <cols>
    <col min="1" max="1" width="23.1640625" bestFit="1" customWidth="1"/>
    <col min="2" max="2" width="18.6640625" bestFit="1" customWidth="1"/>
  </cols>
  <sheetData>
    <row r="3" spans="1:2">
      <c r="A3" s="316" t="s">
        <v>626</v>
      </c>
      <c r="B3" t="s">
        <v>638</v>
      </c>
    </row>
    <row r="4" spans="1:2">
      <c r="A4" s="251" t="s">
        <v>634</v>
      </c>
      <c r="B4" s="38">
        <v>0</v>
      </c>
    </row>
    <row r="5" spans="1:2">
      <c r="A5" s="251" t="s">
        <v>582</v>
      </c>
      <c r="B5" s="38">
        <v>125</v>
      </c>
    </row>
    <row r="6" spans="1:2">
      <c r="A6" s="251" t="s">
        <v>584</v>
      </c>
      <c r="B6" s="38">
        <v>17125</v>
      </c>
    </row>
    <row r="7" spans="1:2">
      <c r="A7" s="251" t="s">
        <v>370</v>
      </c>
      <c r="B7" s="38">
        <v>531.25</v>
      </c>
    </row>
    <row r="8" spans="1:2">
      <c r="A8" s="251" t="s">
        <v>373</v>
      </c>
      <c r="B8" s="38">
        <v>23709.375</v>
      </c>
    </row>
    <row r="9" spans="1:2">
      <c r="A9" s="251" t="s">
        <v>52</v>
      </c>
      <c r="B9" s="38">
        <v>16875</v>
      </c>
    </row>
    <row r="10" spans="1:2">
      <c r="A10" s="251" t="s">
        <v>322</v>
      </c>
      <c r="B10" s="38">
        <v>8500</v>
      </c>
    </row>
    <row r="11" spans="1:2">
      <c r="A11" s="251" t="s">
        <v>580</v>
      </c>
      <c r="B11" s="38">
        <v>16750</v>
      </c>
    </row>
    <row r="12" spans="1:2">
      <c r="A12" s="251" t="s">
        <v>581</v>
      </c>
      <c r="B12" s="38">
        <v>5500</v>
      </c>
    </row>
    <row r="13" spans="1:2">
      <c r="A13" s="251" t="s">
        <v>290</v>
      </c>
      <c r="B13" s="38">
        <v>35931.5</v>
      </c>
    </row>
    <row r="14" spans="1:2">
      <c r="A14" s="251" t="s">
        <v>637</v>
      </c>
      <c r="B14" s="38">
        <v>19575</v>
      </c>
    </row>
    <row r="15" spans="1:2">
      <c r="A15" s="251" t="s">
        <v>341</v>
      </c>
      <c r="B15" s="38">
        <v>25357.5</v>
      </c>
    </row>
    <row r="16" spans="1:2">
      <c r="A16" s="251" t="s">
        <v>328</v>
      </c>
      <c r="B16" s="38">
        <v>44550</v>
      </c>
    </row>
    <row r="17" spans="1:2">
      <c r="A17" s="251" t="s">
        <v>587</v>
      </c>
      <c r="B17" s="38">
        <v>35670</v>
      </c>
    </row>
    <row r="18" spans="1:2">
      <c r="A18" s="251" t="s">
        <v>377</v>
      </c>
      <c r="B18" s="38">
        <v>3281.25</v>
      </c>
    </row>
    <row r="19" spans="1:2">
      <c r="A19" s="251" t="s">
        <v>256</v>
      </c>
      <c r="B19" s="38">
        <v>51468.75</v>
      </c>
    </row>
    <row r="20" spans="1:2">
      <c r="A20" s="251" t="s">
        <v>338</v>
      </c>
      <c r="B20" s="38">
        <v>312.5</v>
      </c>
    </row>
    <row r="21" spans="1:2">
      <c r="A21" s="251" t="s">
        <v>264</v>
      </c>
      <c r="B21" s="38">
        <v>25625</v>
      </c>
    </row>
    <row r="22" spans="1:2">
      <c r="A22" s="251" t="s">
        <v>374</v>
      </c>
      <c r="B22" s="38">
        <v>16681.25</v>
      </c>
    </row>
    <row r="23" spans="1:2">
      <c r="A23" s="251" t="s">
        <v>323</v>
      </c>
      <c r="B23" s="38">
        <v>32189.0625</v>
      </c>
    </row>
    <row r="24" spans="1:2">
      <c r="A24" s="251" t="s">
        <v>583</v>
      </c>
      <c r="B24" s="38">
        <v>3000</v>
      </c>
    </row>
    <row r="25" spans="1:2">
      <c r="A25" s="251" t="s">
        <v>376</v>
      </c>
      <c r="B25" s="38">
        <v>25000</v>
      </c>
    </row>
    <row r="26" spans="1:2">
      <c r="A26" s="251" t="s">
        <v>53</v>
      </c>
      <c r="B26" s="38">
        <v>1518.75</v>
      </c>
    </row>
    <row r="27" spans="1:2">
      <c r="A27" s="251" t="s">
        <v>635</v>
      </c>
      <c r="B27" s="38">
        <v>0</v>
      </c>
    </row>
    <row r="28" spans="1:2">
      <c r="A28" s="251" t="s">
        <v>578</v>
      </c>
      <c r="B28" s="38">
        <v>41175</v>
      </c>
    </row>
    <row r="29" spans="1:2">
      <c r="A29" s="251" t="s">
        <v>372</v>
      </c>
      <c r="B29" s="38">
        <v>23648.125</v>
      </c>
    </row>
    <row r="30" spans="1:2">
      <c r="A30" s="251" t="s">
        <v>519</v>
      </c>
      <c r="B30" s="38">
        <v>35606.25</v>
      </c>
    </row>
    <row r="31" spans="1:2">
      <c r="A31" s="251" t="s">
        <v>263</v>
      </c>
      <c r="B31" s="38">
        <v>2062.5</v>
      </c>
    </row>
    <row r="32" spans="1:2">
      <c r="A32" s="251" t="s">
        <v>579</v>
      </c>
      <c r="B32" s="38">
        <v>13875</v>
      </c>
    </row>
    <row r="33" spans="1:2">
      <c r="A33" s="251" t="s">
        <v>627</v>
      </c>
      <c r="B33" s="38">
        <v>525643.0625</v>
      </c>
    </row>
  </sheetData>
  <pageMargins left="0.7" right="0.7" top="0.75" bottom="0.75" header="0.3" footer="0.3"/>
  <pageSetup orientation="portrait" horizontalDpi="90" verticalDpi="90" r:id="rId2"/>
  <headerFooter>
    <oddHeader>&amp;C&amp;"Calibri"&amp;10&amp;K000000Internal&amp;1#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M1024"/>
  <sheetViews>
    <sheetView topLeftCell="A533" zoomScale="80" zoomScaleNormal="80" workbookViewId="0">
      <selection activeCell="A561" sqref="A561"/>
    </sheetView>
  </sheetViews>
  <sheetFormatPr baseColWidth="10" defaultColWidth="11.5" defaultRowHeight="13"/>
  <cols>
    <col min="1" max="1" width="14" style="7" customWidth="1"/>
    <col min="2" max="2" width="19.83203125" bestFit="1" customWidth="1"/>
    <col min="3" max="3" width="14" style="7" customWidth="1"/>
    <col min="4" max="6" width="14" style="187" customWidth="1"/>
    <col min="7" max="7" width="14" style="8" customWidth="1"/>
    <col min="8" max="8" width="21" style="250" customWidth="1"/>
    <col min="9" max="9" width="14" style="7" customWidth="1"/>
    <col min="10" max="11" width="14" style="283" customWidth="1"/>
    <col min="12" max="13" width="14" style="149" customWidth="1"/>
    <col min="14" max="14" width="15.6640625" bestFit="1" customWidth="1"/>
  </cols>
  <sheetData>
    <row r="1" spans="1:13">
      <c r="A1" s="306" t="s">
        <v>629</v>
      </c>
      <c r="B1" s="40" t="s">
        <v>69</v>
      </c>
      <c r="C1" s="306" t="s">
        <v>631</v>
      </c>
      <c r="D1" s="306" t="s">
        <v>293</v>
      </c>
      <c r="E1" s="306" t="s">
        <v>632</v>
      </c>
      <c r="F1" s="306" t="s">
        <v>70</v>
      </c>
      <c r="G1" s="40" t="s">
        <v>71</v>
      </c>
      <c r="H1" s="306" t="s">
        <v>72</v>
      </c>
      <c r="I1" s="306" t="s">
        <v>345</v>
      </c>
      <c r="J1" s="306" t="s">
        <v>321</v>
      </c>
      <c r="K1" s="306" t="s">
        <v>585</v>
      </c>
      <c r="L1" s="223" t="s">
        <v>378</v>
      </c>
      <c r="M1" s="223" t="s">
        <v>586</v>
      </c>
    </row>
    <row r="2" spans="1:13">
      <c r="A2" s="295" t="s">
        <v>357</v>
      </c>
      <c r="B2" s="250" t="str">
        <f t="shared" ref="B2:B7" si="0">MID(C2,9,11)</f>
        <v>Measure 251</v>
      </c>
      <c r="C2" s="295" t="s">
        <v>358</v>
      </c>
      <c r="D2" s="296">
        <v>44197</v>
      </c>
      <c r="E2" s="296">
        <v>44561</v>
      </c>
      <c r="F2" s="296">
        <v>44378</v>
      </c>
      <c r="G2" s="41">
        <f t="shared" ref="G2:G7" si="1">MONTH(F2)</f>
        <v>7</v>
      </c>
      <c r="H2" s="297" t="s">
        <v>290</v>
      </c>
      <c r="I2" s="295" t="s">
        <v>340</v>
      </c>
      <c r="J2" s="298">
        <v>6</v>
      </c>
      <c r="K2" s="298">
        <f t="shared" ref="K2:K19" si="2">J2/8</f>
        <v>0.75</v>
      </c>
      <c r="L2" s="221">
        <v>1112</v>
      </c>
      <c r="M2" s="221">
        <f t="shared" ref="M2:M19" si="3">L2*K2</f>
        <v>834</v>
      </c>
    </row>
    <row r="3" spans="1:13">
      <c r="A3" s="295" t="s">
        <v>357</v>
      </c>
      <c r="B3" s="250" t="str">
        <f t="shared" si="0"/>
        <v>Measure 251</v>
      </c>
      <c r="C3" s="295" t="s">
        <v>358</v>
      </c>
      <c r="D3" s="296">
        <v>44197</v>
      </c>
      <c r="E3" s="296">
        <v>44561</v>
      </c>
      <c r="F3" s="296">
        <v>44378</v>
      </c>
      <c r="G3" s="41">
        <f t="shared" si="1"/>
        <v>7</v>
      </c>
      <c r="H3" s="297" t="s">
        <v>341</v>
      </c>
      <c r="I3" s="295" t="s">
        <v>340</v>
      </c>
      <c r="J3" s="298">
        <v>0.75</v>
      </c>
      <c r="K3" s="298">
        <f t="shared" si="2"/>
        <v>9.375E-2</v>
      </c>
      <c r="L3" s="221">
        <v>980</v>
      </c>
      <c r="M3" s="221">
        <f t="shared" si="3"/>
        <v>91.875</v>
      </c>
    </row>
    <row r="4" spans="1:13">
      <c r="A4" s="295" t="s">
        <v>357</v>
      </c>
      <c r="B4" s="250" t="str">
        <f t="shared" si="0"/>
        <v>Measure 251</v>
      </c>
      <c r="C4" s="295" t="s">
        <v>358</v>
      </c>
      <c r="D4" s="296">
        <v>44197</v>
      </c>
      <c r="E4" s="296">
        <v>44561</v>
      </c>
      <c r="F4" s="296">
        <v>44378</v>
      </c>
      <c r="G4" s="41">
        <f t="shared" si="1"/>
        <v>7</v>
      </c>
      <c r="H4" s="297" t="s">
        <v>341</v>
      </c>
      <c r="I4" s="295" t="s">
        <v>340</v>
      </c>
      <c r="J4" s="298">
        <v>4.75</v>
      </c>
      <c r="K4" s="298">
        <f t="shared" si="2"/>
        <v>0.59375</v>
      </c>
      <c r="L4" s="221">
        <v>980</v>
      </c>
      <c r="M4" s="221">
        <f t="shared" si="3"/>
        <v>581.875</v>
      </c>
    </row>
    <row r="5" spans="1:13">
      <c r="A5" s="295" t="s">
        <v>357</v>
      </c>
      <c r="B5" s="250" t="str">
        <f t="shared" si="0"/>
        <v>Measure 251</v>
      </c>
      <c r="C5" s="295" t="s">
        <v>358</v>
      </c>
      <c r="D5" s="296">
        <v>44197</v>
      </c>
      <c r="E5" s="296">
        <v>44561</v>
      </c>
      <c r="F5" s="296">
        <v>44378</v>
      </c>
      <c r="G5" s="41">
        <f t="shared" si="1"/>
        <v>7</v>
      </c>
      <c r="H5" s="297" t="s">
        <v>587</v>
      </c>
      <c r="I5" s="295" t="s">
        <v>340</v>
      </c>
      <c r="J5" s="298">
        <v>6.75</v>
      </c>
      <c r="K5" s="298">
        <f t="shared" si="2"/>
        <v>0.84375</v>
      </c>
      <c r="L5" s="221">
        <v>820</v>
      </c>
      <c r="M5" s="221">
        <f t="shared" si="3"/>
        <v>691.875</v>
      </c>
    </row>
    <row r="6" spans="1:13">
      <c r="A6" s="295" t="s">
        <v>357</v>
      </c>
      <c r="B6" s="250" t="str">
        <f t="shared" si="0"/>
        <v>Measure 251</v>
      </c>
      <c r="C6" s="295" t="s">
        <v>358</v>
      </c>
      <c r="D6" s="296">
        <v>44197</v>
      </c>
      <c r="E6" s="296">
        <v>44561</v>
      </c>
      <c r="F6" s="296">
        <v>44379</v>
      </c>
      <c r="G6" s="41">
        <f t="shared" si="1"/>
        <v>7</v>
      </c>
      <c r="H6" s="297" t="s">
        <v>290</v>
      </c>
      <c r="I6" s="295" t="s">
        <v>340</v>
      </c>
      <c r="J6" s="298">
        <v>7.5</v>
      </c>
      <c r="K6" s="298">
        <f t="shared" si="2"/>
        <v>0.9375</v>
      </c>
      <c r="L6" s="221">
        <v>1112</v>
      </c>
      <c r="M6" s="221">
        <f t="shared" si="3"/>
        <v>1042.5</v>
      </c>
    </row>
    <row r="7" spans="1:13">
      <c r="A7" s="295" t="s">
        <v>357</v>
      </c>
      <c r="B7" s="250" t="str">
        <f t="shared" si="0"/>
        <v>Measure 251</v>
      </c>
      <c r="C7" s="295" t="s">
        <v>358</v>
      </c>
      <c r="D7" s="296">
        <v>44197</v>
      </c>
      <c r="E7" s="296">
        <v>44561</v>
      </c>
      <c r="F7" s="296">
        <v>44379</v>
      </c>
      <c r="G7" s="41">
        <f t="shared" si="1"/>
        <v>7</v>
      </c>
      <c r="H7" s="297" t="s">
        <v>341</v>
      </c>
      <c r="I7" s="295" t="s">
        <v>340</v>
      </c>
      <c r="J7" s="298">
        <v>0.25</v>
      </c>
      <c r="K7" s="298">
        <f t="shared" si="2"/>
        <v>3.125E-2</v>
      </c>
      <c r="L7" s="221">
        <v>980</v>
      </c>
      <c r="M7" s="221">
        <f t="shared" si="3"/>
        <v>30.625</v>
      </c>
    </row>
    <row r="8" spans="1:13">
      <c r="A8" s="295" t="s">
        <v>357</v>
      </c>
      <c r="B8" s="250" t="str">
        <f t="shared" ref="B8:B71" si="4">MID(C8,9,11)</f>
        <v>Measure 251</v>
      </c>
      <c r="C8" s="295" t="s">
        <v>358</v>
      </c>
      <c r="D8" s="296">
        <v>44197</v>
      </c>
      <c r="E8" s="296">
        <v>44561</v>
      </c>
      <c r="F8" s="296">
        <v>44379</v>
      </c>
      <c r="G8" s="41">
        <f t="shared" ref="G8:G71" si="5">MONTH(F8)</f>
        <v>7</v>
      </c>
      <c r="H8" s="297" t="s">
        <v>341</v>
      </c>
      <c r="I8" s="295" t="s">
        <v>340</v>
      </c>
      <c r="J8" s="298">
        <v>7</v>
      </c>
      <c r="K8" s="298">
        <f t="shared" si="2"/>
        <v>0.875</v>
      </c>
      <c r="L8" s="221">
        <v>980</v>
      </c>
      <c r="M8" s="221">
        <f t="shared" si="3"/>
        <v>857.5</v>
      </c>
    </row>
    <row r="9" spans="1:13">
      <c r="A9" s="295" t="s">
        <v>357</v>
      </c>
      <c r="B9" s="250" t="str">
        <f t="shared" si="4"/>
        <v>Measure 251</v>
      </c>
      <c r="C9" s="295" t="s">
        <v>358</v>
      </c>
      <c r="D9" s="296">
        <v>44197</v>
      </c>
      <c r="E9" s="296">
        <v>44561</v>
      </c>
      <c r="F9" s="296">
        <v>44380</v>
      </c>
      <c r="G9" s="41">
        <f t="shared" si="5"/>
        <v>7</v>
      </c>
      <c r="H9" s="297" t="s">
        <v>587</v>
      </c>
      <c r="I9" s="295" t="s">
        <v>340</v>
      </c>
      <c r="J9" s="298">
        <v>24</v>
      </c>
      <c r="K9" s="298">
        <f t="shared" si="2"/>
        <v>3</v>
      </c>
      <c r="L9" s="221">
        <v>820</v>
      </c>
      <c r="M9" s="221">
        <f t="shared" si="3"/>
        <v>2460</v>
      </c>
    </row>
    <row r="10" spans="1:13">
      <c r="A10" s="295" t="s">
        <v>357</v>
      </c>
      <c r="B10" s="250" t="str">
        <f t="shared" si="4"/>
        <v>Measure 251</v>
      </c>
      <c r="C10" s="295" t="s">
        <v>358</v>
      </c>
      <c r="D10" s="296">
        <v>44197</v>
      </c>
      <c r="E10" s="296">
        <v>44561</v>
      </c>
      <c r="F10" s="296">
        <v>44381</v>
      </c>
      <c r="G10" s="41">
        <f t="shared" si="5"/>
        <v>7</v>
      </c>
      <c r="H10" s="297" t="s">
        <v>587</v>
      </c>
      <c r="I10" s="295" t="s">
        <v>340</v>
      </c>
      <c r="J10" s="298">
        <v>16.75</v>
      </c>
      <c r="K10" s="298">
        <f t="shared" si="2"/>
        <v>2.09375</v>
      </c>
      <c r="L10" s="221">
        <v>820</v>
      </c>
      <c r="M10" s="221">
        <f t="shared" si="3"/>
        <v>1716.875</v>
      </c>
    </row>
    <row r="11" spans="1:13">
      <c r="A11" s="295" t="s">
        <v>357</v>
      </c>
      <c r="B11" s="250" t="str">
        <f t="shared" si="4"/>
        <v>Measure 251</v>
      </c>
      <c r="C11" s="295" t="s">
        <v>358</v>
      </c>
      <c r="D11" s="296">
        <v>44197</v>
      </c>
      <c r="E11" s="296">
        <v>44561</v>
      </c>
      <c r="F11" s="296">
        <v>44382</v>
      </c>
      <c r="G11" s="41">
        <f t="shared" si="5"/>
        <v>7</v>
      </c>
      <c r="H11" s="297" t="s">
        <v>290</v>
      </c>
      <c r="I11" s="295" t="s">
        <v>340</v>
      </c>
      <c r="J11" s="298">
        <v>6.5</v>
      </c>
      <c r="K11" s="298">
        <f t="shared" si="2"/>
        <v>0.8125</v>
      </c>
      <c r="L11" s="221">
        <v>1112</v>
      </c>
      <c r="M11" s="221">
        <f t="shared" si="3"/>
        <v>903.5</v>
      </c>
    </row>
    <row r="12" spans="1:13">
      <c r="A12" s="295" t="s">
        <v>357</v>
      </c>
      <c r="B12" s="250" t="str">
        <f t="shared" si="4"/>
        <v>Measure 251</v>
      </c>
      <c r="C12" s="295" t="s">
        <v>358</v>
      </c>
      <c r="D12" s="296">
        <v>44197</v>
      </c>
      <c r="E12" s="296">
        <v>44561</v>
      </c>
      <c r="F12" s="296">
        <v>44382</v>
      </c>
      <c r="G12" s="41">
        <f t="shared" si="5"/>
        <v>7</v>
      </c>
      <c r="H12" s="297" t="s">
        <v>341</v>
      </c>
      <c r="I12" s="295" t="s">
        <v>340</v>
      </c>
      <c r="J12" s="298">
        <v>3</v>
      </c>
      <c r="K12" s="298">
        <f t="shared" si="2"/>
        <v>0.375</v>
      </c>
      <c r="L12" s="221">
        <v>980</v>
      </c>
      <c r="M12" s="221">
        <f t="shared" si="3"/>
        <v>367.5</v>
      </c>
    </row>
    <row r="13" spans="1:13">
      <c r="A13" s="295" t="s">
        <v>357</v>
      </c>
      <c r="B13" s="250" t="str">
        <f t="shared" si="4"/>
        <v>Measure 251</v>
      </c>
      <c r="C13" s="295" t="s">
        <v>358</v>
      </c>
      <c r="D13" s="296">
        <v>44197</v>
      </c>
      <c r="E13" s="296">
        <v>44561</v>
      </c>
      <c r="F13" s="296">
        <v>44382</v>
      </c>
      <c r="G13" s="41">
        <f t="shared" si="5"/>
        <v>7</v>
      </c>
      <c r="H13" s="297" t="s">
        <v>341</v>
      </c>
      <c r="I13" s="295" t="s">
        <v>340</v>
      </c>
      <c r="J13" s="298">
        <v>2.75</v>
      </c>
      <c r="K13" s="298">
        <f t="shared" si="2"/>
        <v>0.34375</v>
      </c>
      <c r="L13" s="221">
        <v>980</v>
      </c>
      <c r="M13" s="221">
        <f t="shared" si="3"/>
        <v>336.875</v>
      </c>
    </row>
    <row r="14" spans="1:13">
      <c r="A14" s="295" t="s">
        <v>357</v>
      </c>
      <c r="B14" s="250" t="str">
        <f t="shared" si="4"/>
        <v>Measure 251</v>
      </c>
      <c r="C14" s="295" t="s">
        <v>358</v>
      </c>
      <c r="D14" s="296">
        <v>44197</v>
      </c>
      <c r="E14" s="296">
        <v>44561</v>
      </c>
      <c r="F14" s="296">
        <v>44382</v>
      </c>
      <c r="G14" s="41">
        <f t="shared" si="5"/>
        <v>7</v>
      </c>
      <c r="H14" s="297" t="s">
        <v>587</v>
      </c>
      <c r="I14" s="295" t="s">
        <v>340</v>
      </c>
      <c r="J14" s="298">
        <v>0.25</v>
      </c>
      <c r="K14" s="298">
        <f t="shared" si="2"/>
        <v>3.125E-2</v>
      </c>
      <c r="L14" s="221">
        <v>820</v>
      </c>
      <c r="M14" s="221">
        <f t="shared" si="3"/>
        <v>25.625</v>
      </c>
    </row>
    <row r="15" spans="1:13">
      <c r="A15" s="295" t="s">
        <v>357</v>
      </c>
      <c r="B15" s="250" t="str">
        <f t="shared" si="4"/>
        <v>Measure 251</v>
      </c>
      <c r="C15" s="295" t="s">
        <v>358</v>
      </c>
      <c r="D15" s="296">
        <v>44197</v>
      </c>
      <c r="E15" s="296">
        <v>44561</v>
      </c>
      <c r="F15" s="296">
        <v>44382</v>
      </c>
      <c r="G15" s="41">
        <f t="shared" si="5"/>
        <v>7</v>
      </c>
      <c r="H15" s="297" t="s">
        <v>587</v>
      </c>
      <c r="I15" s="295" t="s">
        <v>340</v>
      </c>
      <c r="J15" s="298">
        <v>0.5</v>
      </c>
      <c r="K15" s="298">
        <f t="shared" si="2"/>
        <v>6.25E-2</v>
      </c>
      <c r="L15" s="221">
        <v>820</v>
      </c>
      <c r="M15" s="221">
        <f t="shared" si="3"/>
        <v>51.25</v>
      </c>
    </row>
    <row r="16" spans="1:13">
      <c r="A16" s="295" t="s">
        <v>357</v>
      </c>
      <c r="B16" s="250" t="str">
        <f t="shared" si="4"/>
        <v>Measure 251</v>
      </c>
      <c r="C16" s="295" t="s">
        <v>358</v>
      </c>
      <c r="D16" s="296">
        <v>44197</v>
      </c>
      <c r="E16" s="296">
        <v>44561</v>
      </c>
      <c r="F16" s="296">
        <v>44383</v>
      </c>
      <c r="G16" s="41">
        <f t="shared" si="5"/>
        <v>7</v>
      </c>
      <c r="H16" s="297" t="s">
        <v>290</v>
      </c>
      <c r="I16" s="295" t="s">
        <v>340</v>
      </c>
      <c r="J16" s="298">
        <v>7</v>
      </c>
      <c r="K16" s="298">
        <f t="shared" si="2"/>
        <v>0.875</v>
      </c>
      <c r="L16" s="221">
        <v>1112</v>
      </c>
      <c r="M16" s="221">
        <f t="shared" si="3"/>
        <v>973</v>
      </c>
    </row>
    <row r="17" spans="1:13">
      <c r="A17" s="295" t="s">
        <v>357</v>
      </c>
      <c r="B17" s="250" t="str">
        <f t="shared" si="4"/>
        <v>Measure 251</v>
      </c>
      <c r="C17" s="295" t="s">
        <v>358</v>
      </c>
      <c r="D17" s="296">
        <v>44197</v>
      </c>
      <c r="E17" s="296">
        <v>44561</v>
      </c>
      <c r="F17" s="296">
        <v>44383</v>
      </c>
      <c r="G17" s="41">
        <f t="shared" si="5"/>
        <v>7</v>
      </c>
      <c r="H17" s="297" t="s">
        <v>341</v>
      </c>
      <c r="I17" s="295" t="s">
        <v>340</v>
      </c>
      <c r="J17" s="298">
        <v>3.75</v>
      </c>
      <c r="K17" s="298">
        <f t="shared" si="2"/>
        <v>0.46875</v>
      </c>
      <c r="L17" s="221">
        <v>980</v>
      </c>
      <c r="M17" s="221">
        <f t="shared" si="3"/>
        <v>459.375</v>
      </c>
    </row>
    <row r="18" spans="1:13">
      <c r="A18" s="295" t="s">
        <v>357</v>
      </c>
      <c r="B18" s="250" t="str">
        <f t="shared" si="4"/>
        <v>Measure 251</v>
      </c>
      <c r="C18" s="295" t="s">
        <v>358</v>
      </c>
      <c r="D18" s="296">
        <v>44197</v>
      </c>
      <c r="E18" s="296">
        <v>44561</v>
      </c>
      <c r="F18" s="296">
        <v>44383</v>
      </c>
      <c r="G18" s="41">
        <f t="shared" si="5"/>
        <v>7</v>
      </c>
      <c r="H18" s="297" t="s">
        <v>341</v>
      </c>
      <c r="I18" s="295" t="s">
        <v>340</v>
      </c>
      <c r="J18" s="298">
        <v>2.5</v>
      </c>
      <c r="K18" s="298">
        <f t="shared" si="2"/>
        <v>0.3125</v>
      </c>
      <c r="L18" s="221">
        <v>980</v>
      </c>
      <c r="M18" s="221">
        <f t="shared" si="3"/>
        <v>306.25</v>
      </c>
    </row>
    <row r="19" spans="1:13">
      <c r="A19" s="295" t="s">
        <v>357</v>
      </c>
      <c r="B19" s="250" t="str">
        <f t="shared" si="4"/>
        <v>Measure 251</v>
      </c>
      <c r="C19" s="295" t="s">
        <v>358</v>
      </c>
      <c r="D19" s="296">
        <v>44197</v>
      </c>
      <c r="E19" s="296">
        <v>44561</v>
      </c>
      <c r="F19" s="296">
        <v>44383</v>
      </c>
      <c r="G19" s="41">
        <f t="shared" si="5"/>
        <v>7</v>
      </c>
      <c r="H19" s="297" t="s">
        <v>587</v>
      </c>
      <c r="I19" s="295" t="s">
        <v>340</v>
      </c>
      <c r="J19" s="298">
        <v>0.75</v>
      </c>
      <c r="K19" s="298">
        <f t="shared" si="2"/>
        <v>9.375E-2</v>
      </c>
      <c r="L19" s="221">
        <v>820</v>
      </c>
      <c r="M19" s="221">
        <f t="shared" si="3"/>
        <v>76.875</v>
      </c>
    </row>
    <row r="20" spans="1:13">
      <c r="A20" s="295" t="s">
        <v>357</v>
      </c>
      <c r="B20" s="250" t="str">
        <f t="shared" si="4"/>
        <v>Measure 251</v>
      </c>
      <c r="C20" s="295" t="s">
        <v>358</v>
      </c>
      <c r="D20" s="296">
        <v>44197</v>
      </c>
      <c r="E20" s="296">
        <v>44561</v>
      </c>
      <c r="F20" s="296">
        <v>44383</v>
      </c>
      <c r="G20" s="41">
        <f t="shared" si="5"/>
        <v>7</v>
      </c>
      <c r="H20" s="297" t="s">
        <v>587</v>
      </c>
      <c r="I20" s="295" t="s">
        <v>340</v>
      </c>
      <c r="J20" s="298">
        <v>0.75</v>
      </c>
      <c r="K20" s="298">
        <f t="shared" ref="K20:K83" si="6">J20/8</f>
        <v>9.375E-2</v>
      </c>
      <c r="L20" s="221">
        <v>820</v>
      </c>
      <c r="M20" s="221">
        <f t="shared" ref="M20:M83" si="7">L20*K20</f>
        <v>76.875</v>
      </c>
    </row>
    <row r="21" spans="1:13">
      <c r="A21" s="295" t="s">
        <v>357</v>
      </c>
      <c r="B21" s="250" t="str">
        <f t="shared" si="4"/>
        <v>Measure 251</v>
      </c>
      <c r="C21" s="295" t="s">
        <v>358</v>
      </c>
      <c r="D21" s="296">
        <v>44197</v>
      </c>
      <c r="E21" s="296">
        <v>44561</v>
      </c>
      <c r="F21" s="296">
        <v>44384</v>
      </c>
      <c r="G21" s="41">
        <f t="shared" si="5"/>
        <v>7</v>
      </c>
      <c r="H21" s="297" t="s">
        <v>290</v>
      </c>
      <c r="I21" s="295" t="s">
        <v>340</v>
      </c>
      <c r="J21" s="298">
        <v>8.5</v>
      </c>
      <c r="K21" s="298">
        <f t="shared" si="6"/>
        <v>1.0625</v>
      </c>
      <c r="L21" s="221">
        <v>1112</v>
      </c>
      <c r="M21" s="221">
        <f t="shared" si="7"/>
        <v>1181.5</v>
      </c>
    </row>
    <row r="22" spans="1:13">
      <c r="A22" s="295" t="s">
        <v>357</v>
      </c>
      <c r="B22" s="250" t="str">
        <f t="shared" si="4"/>
        <v>Measure 251</v>
      </c>
      <c r="C22" s="295" t="s">
        <v>358</v>
      </c>
      <c r="D22" s="296">
        <v>44197</v>
      </c>
      <c r="E22" s="296">
        <v>44561</v>
      </c>
      <c r="F22" s="296">
        <v>44384</v>
      </c>
      <c r="G22" s="41">
        <f t="shared" si="5"/>
        <v>7</v>
      </c>
      <c r="H22" s="297" t="s">
        <v>341</v>
      </c>
      <c r="I22" s="295" t="s">
        <v>340</v>
      </c>
      <c r="J22" s="298">
        <v>4.75</v>
      </c>
      <c r="K22" s="298">
        <f t="shared" si="6"/>
        <v>0.59375</v>
      </c>
      <c r="L22" s="221">
        <v>980</v>
      </c>
      <c r="M22" s="221">
        <f t="shared" si="7"/>
        <v>581.875</v>
      </c>
    </row>
    <row r="23" spans="1:13">
      <c r="A23" s="295" t="s">
        <v>357</v>
      </c>
      <c r="B23" s="250" t="str">
        <f t="shared" si="4"/>
        <v>Measure 251</v>
      </c>
      <c r="C23" s="295" t="s">
        <v>358</v>
      </c>
      <c r="D23" s="296">
        <v>44197</v>
      </c>
      <c r="E23" s="296">
        <v>44561</v>
      </c>
      <c r="F23" s="296">
        <v>44384</v>
      </c>
      <c r="G23" s="41">
        <f t="shared" si="5"/>
        <v>7</v>
      </c>
      <c r="H23" s="297" t="s">
        <v>341</v>
      </c>
      <c r="I23" s="295" t="s">
        <v>340</v>
      </c>
      <c r="J23" s="298">
        <v>2.25</v>
      </c>
      <c r="K23" s="298">
        <f t="shared" si="6"/>
        <v>0.28125</v>
      </c>
      <c r="L23" s="221">
        <v>980</v>
      </c>
      <c r="M23" s="221">
        <f t="shared" si="7"/>
        <v>275.625</v>
      </c>
    </row>
    <row r="24" spans="1:13">
      <c r="A24" s="295" t="s">
        <v>357</v>
      </c>
      <c r="B24" s="250" t="str">
        <f t="shared" si="4"/>
        <v>Measure 251</v>
      </c>
      <c r="C24" s="295" t="s">
        <v>358</v>
      </c>
      <c r="D24" s="296">
        <v>44197</v>
      </c>
      <c r="E24" s="296">
        <v>44561</v>
      </c>
      <c r="F24" s="296">
        <v>44384</v>
      </c>
      <c r="G24" s="41">
        <f t="shared" si="5"/>
        <v>7</v>
      </c>
      <c r="H24" s="297" t="s">
        <v>587</v>
      </c>
      <c r="I24" s="295" t="s">
        <v>340</v>
      </c>
      <c r="J24" s="298">
        <v>0.25</v>
      </c>
      <c r="K24" s="298">
        <f t="shared" si="6"/>
        <v>3.125E-2</v>
      </c>
      <c r="L24" s="221">
        <v>820</v>
      </c>
      <c r="M24" s="221">
        <f t="shared" si="7"/>
        <v>25.625</v>
      </c>
    </row>
    <row r="25" spans="1:13">
      <c r="A25" s="295" t="s">
        <v>357</v>
      </c>
      <c r="B25" s="250" t="str">
        <f t="shared" si="4"/>
        <v>Measure 251</v>
      </c>
      <c r="C25" s="295" t="s">
        <v>358</v>
      </c>
      <c r="D25" s="296">
        <v>44197</v>
      </c>
      <c r="E25" s="296">
        <v>44561</v>
      </c>
      <c r="F25" s="296">
        <v>44385</v>
      </c>
      <c r="G25" s="41">
        <f t="shared" si="5"/>
        <v>7</v>
      </c>
      <c r="H25" s="297" t="s">
        <v>290</v>
      </c>
      <c r="I25" s="295" t="s">
        <v>340</v>
      </c>
      <c r="J25" s="298">
        <v>8</v>
      </c>
      <c r="K25" s="298">
        <f t="shared" si="6"/>
        <v>1</v>
      </c>
      <c r="L25" s="221">
        <v>1112</v>
      </c>
      <c r="M25" s="221">
        <f t="shared" si="7"/>
        <v>1112</v>
      </c>
    </row>
    <row r="26" spans="1:13">
      <c r="A26" s="295" t="s">
        <v>357</v>
      </c>
      <c r="B26" s="250" t="str">
        <f t="shared" si="4"/>
        <v>Measure 251</v>
      </c>
      <c r="C26" s="295" t="s">
        <v>358</v>
      </c>
      <c r="D26" s="296">
        <v>44197</v>
      </c>
      <c r="E26" s="296">
        <v>44561</v>
      </c>
      <c r="F26" s="296">
        <v>44385</v>
      </c>
      <c r="G26" s="41">
        <f t="shared" si="5"/>
        <v>7</v>
      </c>
      <c r="H26" s="297" t="s">
        <v>341</v>
      </c>
      <c r="I26" s="295" t="s">
        <v>340</v>
      </c>
      <c r="J26" s="298">
        <v>2.5</v>
      </c>
      <c r="K26" s="298">
        <f t="shared" si="6"/>
        <v>0.3125</v>
      </c>
      <c r="L26" s="221">
        <v>980</v>
      </c>
      <c r="M26" s="221">
        <f t="shared" si="7"/>
        <v>306.25</v>
      </c>
    </row>
    <row r="27" spans="1:13">
      <c r="A27" s="295" t="s">
        <v>357</v>
      </c>
      <c r="B27" s="250" t="str">
        <f t="shared" si="4"/>
        <v>Measure 251</v>
      </c>
      <c r="C27" s="295" t="s">
        <v>358</v>
      </c>
      <c r="D27" s="296">
        <v>44197</v>
      </c>
      <c r="E27" s="296">
        <v>44561</v>
      </c>
      <c r="F27" s="296">
        <v>44385</v>
      </c>
      <c r="G27" s="41">
        <f t="shared" si="5"/>
        <v>7</v>
      </c>
      <c r="H27" s="297" t="s">
        <v>341</v>
      </c>
      <c r="I27" s="295" t="s">
        <v>340</v>
      </c>
      <c r="J27" s="298">
        <v>4.75</v>
      </c>
      <c r="K27" s="298">
        <f t="shared" si="6"/>
        <v>0.59375</v>
      </c>
      <c r="L27" s="221">
        <v>980</v>
      </c>
      <c r="M27" s="221">
        <f t="shared" si="7"/>
        <v>581.875</v>
      </c>
    </row>
    <row r="28" spans="1:13">
      <c r="A28" s="295" t="s">
        <v>357</v>
      </c>
      <c r="B28" s="250" t="str">
        <f t="shared" si="4"/>
        <v>Measure 251</v>
      </c>
      <c r="C28" s="295" t="s">
        <v>358</v>
      </c>
      <c r="D28" s="296">
        <v>44197</v>
      </c>
      <c r="E28" s="296">
        <v>44561</v>
      </c>
      <c r="F28" s="296">
        <v>44385</v>
      </c>
      <c r="G28" s="41">
        <f t="shared" si="5"/>
        <v>7</v>
      </c>
      <c r="H28" s="297" t="s">
        <v>587</v>
      </c>
      <c r="I28" s="295" t="s">
        <v>340</v>
      </c>
      <c r="J28" s="298">
        <v>1.5</v>
      </c>
      <c r="K28" s="298">
        <f t="shared" si="6"/>
        <v>0.1875</v>
      </c>
      <c r="L28" s="221">
        <v>820</v>
      </c>
      <c r="M28" s="221">
        <f t="shared" si="7"/>
        <v>153.75</v>
      </c>
    </row>
    <row r="29" spans="1:13">
      <c r="A29" s="295" t="s">
        <v>357</v>
      </c>
      <c r="B29" s="250" t="str">
        <f t="shared" si="4"/>
        <v>Measure 251</v>
      </c>
      <c r="C29" s="295" t="s">
        <v>358</v>
      </c>
      <c r="D29" s="296">
        <v>44197</v>
      </c>
      <c r="E29" s="296">
        <v>44561</v>
      </c>
      <c r="F29" s="296">
        <v>44386</v>
      </c>
      <c r="G29" s="41">
        <f t="shared" si="5"/>
        <v>7</v>
      </c>
      <c r="H29" s="297" t="s">
        <v>290</v>
      </c>
      <c r="I29" s="295" t="s">
        <v>340</v>
      </c>
      <c r="J29" s="298">
        <v>10</v>
      </c>
      <c r="K29" s="298">
        <f t="shared" si="6"/>
        <v>1.25</v>
      </c>
      <c r="L29" s="221">
        <v>1112</v>
      </c>
      <c r="M29" s="221">
        <f t="shared" si="7"/>
        <v>1390</v>
      </c>
    </row>
    <row r="30" spans="1:13">
      <c r="A30" s="295" t="s">
        <v>357</v>
      </c>
      <c r="B30" s="250" t="str">
        <f t="shared" si="4"/>
        <v>Measure 251</v>
      </c>
      <c r="C30" s="295" t="s">
        <v>358</v>
      </c>
      <c r="D30" s="296">
        <v>44197</v>
      </c>
      <c r="E30" s="296">
        <v>44561</v>
      </c>
      <c r="F30" s="296">
        <v>44387</v>
      </c>
      <c r="G30" s="41">
        <f t="shared" si="5"/>
        <v>7</v>
      </c>
      <c r="H30" s="297" t="s">
        <v>587</v>
      </c>
      <c r="I30" s="295" t="s">
        <v>340</v>
      </c>
      <c r="J30" s="298">
        <v>10.5</v>
      </c>
      <c r="K30" s="298">
        <f t="shared" si="6"/>
        <v>1.3125</v>
      </c>
      <c r="L30" s="221">
        <v>820</v>
      </c>
      <c r="M30" s="221">
        <f t="shared" si="7"/>
        <v>1076.25</v>
      </c>
    </row>
    <row r="31" spans="1:13">
      <c r="A31" s="295" t="s">
        <v>357</v>
      </c>
      <c r="B31" s="250" t="str">
        <f t="shared" si="4"/>
        <v>Measure 251</v>
      </c>
      <c r="C31" s="295" t="s">
        <v>358</v>
      </c>
      <c r="D31" s="296">
        <v>44197</v>
      </c>
      <c r="E31" s="296">
        <v>44561</v>
      </c>
      <c r="F31" s="296">
        <v>44389</v>
      </c>
      <c r="G31" s="41">
        <f t="shared" si="5"/>
        <v>7</v>
      </c>
      <c r="H31" s="297" t="s">
        <v>290</v>
      </c>
      <c r="I31" s="295" t="s">
        <v>340</v>
      </c>
      <c r="J31" s="298">
        <v>8.5</v>
      </c>
      <c r="K31" s="298">
        <f t="shared" si="6"/>
        <v>1.0625</v>
      </c>
      <c r="L31" s="221">
        <v>1112</v>
      </c>
      <c r="M31" s="221">
        <f t="shared" si="7"/>
        <v>1181.5</v>
      </c>
    </row>
    <row r="32" spans="1:13">
      <c r="A32" s="295" t="s">
        <v>357</v>
      </c>
      <c r="B32" s="250" t="str">
        <f t="shared" si="4"/>
        <v>Measure 251</v>
      </c>
      <c r="C32" s="295" t="s">
        <v>358</v>
      </c>
      <c r="D32" s="296">
        <v>44197</v>
      </c>
      <c r="E32" s="296">
        <v>44561</v>
      </c>
      <c r="F32" s="296">
        <v>44389</v>
      </c>
      <c r="G32" s="41">
        <f t="shared" si="5"/>
        <v>7</v>
      </c>
      <c r="H32" s="297" t="s">
        <v>341</v>
      </c>
      <c r="I32" s="295" t="s">
        <v>340</v>
      </c>
      <c r="J32" s="298">
        <v>1.25</v>
      </c>
      <c r="K32" s="298">
        <f t="shared" si="6"/>
        <v>0.15625</v>
      </c>
      <c r="L32" s="221">
        <v>980</v>
      </c>
      <c r="M32" s="221">
        <f t="shared" si="7"/>
        <v>153.125</v>
      </c>
    </row>
    <row r="33" spans="1:13">
      <c r="A33" s="295" t="s">
        <v>357</v>
      </c>
      <c r="B33" s="250" t="str">
        <f t="shared" si="4"/>
        <v>Measure 251</v>
      </c>
      <c r="C33" s="295" t="s">
        <v>358</v>
      </c>
      <c r="D33" s="296">
        <v>44197</v>
      </c>
      <c r="E33" s="296">
        <v>44561</v>
      </c>
      <c r="F33" s="296">
        <v>44389</v>
      </c>
      <c r="G33" s="41">
        <f t="shared" si="5"/>
        <v>7</v>
      </c>
      <c r="H33" s="297" t="s">
        <v>341</v>
      </c>
      <c r="I33" s="295" t="s">
        <v>340</v>
      </c>
      <c r="J33" s="298">
        <v>4.25</v>
      </c>
      <c r="K33" s="298">
        <f t="shared" si="6"/>
        <v>0.53125</v>
      </c>
      <c r="L33" s="221">
        <v>980</v>
      </c>
      <c r="M33" s="221">
        <f t="shared" si="7"/>
        <v>520.625</v>
      </c>
    </row>
    <row r="34" spans="1:13">
      <c r="A34" s="295" t="s">
        <v>357</v>
      </c>
      <c r="B34" s="250" t="str">
        <f t="shared" si="4"/>
        <v>Measure 251</v>
      </c>
      <c r="C34" s="295" t="s">
        <v>358</v>
      </c>
      <c r="D34" s="296">
        <v>44197</v>
      </c>
      <c r="E34" s="296">
        <v>44561</v>
      </c>
      <c r="F34" s="296">
        <v>44389</v>
      </c>
      <c r="G34" s="41">
        <f t="shared" si="5"/>
        <v>7</v>
      </c>
      <c r="H34" s="297" t="s">
        <v>587</v>
      </c>
      <c r="I34" s="295" t="s">
        <v>340</v>
      </c>
      <c r="J34" s="298">
        <v>6</v>
      </c>
      <c r="K34" s="298">
        <f t="shared" si="6"/>
        <v>0.75</v>
      </c>
      <c r="L34" s="221">
        <v>820</v>
      </c>
      <c r="M34" s="221">
        <f t="shared" si="7"/>
        <v>615</v>
      </c>
    </row>
    <row r="35" spans="1:13">
      <c r="A35" s="295" t="s">
        <v>357</v>
      </c>
      <c r="B35" s="250" t="str">
        <f t="shared" si="4"/>
        <v>Measure 251</v>
      </c>
      <c r="C35" s="295" t="s">
        <v>358</v>
      </c>
      <c r="D35" s="296">
        <v>44197</v>
      </c>
      <c r="E35" s="296">
        <v>44561</v>
      </c>
      <c r="F35" s="296">
        <v>44389</v>
      </c>
      <c r="G35" s="41">
        <f t="shared" si="5"/>
        <v>7</v>
      </c>
      <c r="H35" s="297" t="s">
        <v>587</v>
      </c>
      <c r="I35" s="295" t="s">
        <v>340</v>
      </c>
      <c r="J35" s="298">
        <v>0.25</v>
      </c>
      <c r="K35" s="298">
        <f t="shared" si="6"/>
        <v>3.125E-2</v>
      </c>
      <c r="L35" s="221">
        <v>820</v>
      </c>
      <c r="M35" s="221">
        <f t="shared" si="7"/>
        <v>25.625</v>
      </c>
    </row>
    <row r="36" spans="1:13">
      <c r="A36" s="295" t="s">
        <v>357</v>
      </c>
      <c r="B36" s="250" t="str">
        <f t="shared" si="4"/>
        <v>Measure 251</v>
      </c>
      <c r="C36" s="295" t="s">
        <v>358</v>
      </c>
      <c r="D36" s="296">
        <v>44197</v>
      </c>
      <c r="E36" s="296">
        <v>44561</v>
      </c>
      <c r="F36" s="296">
        <v>44390</v>
      </c>
      <c r="G36" s="41">
        <f t="shared" si="5"/>
        <v>7</v>
      </c>
      <c r="H36" s="297" t="s">
        <v>290</v>
      </c>
      <c r="I36" s="295" t="s">
        <v>340</v>
      </c>
      <c r="J36" s="298">
        <v>9</v>
      </c>
      <c r="K36" s="298">
        <f t="shared" si="6"/>
        <v>1.125</v>
      </c>
      <c r="L36" s="221">
        <v>1112</v>
      </c>
      <c r="M36" s="221">
        <f t="shared" si="7"/>
        <v>1251</v>
      </c>
    </row>
    <row r="37" spans="1:13">
      <c r="A37" s="295" t="s">
        <v>357</v>
      </c>
      <c r="B37" s="250" t="str">
        <f t="shared" si="4"/>
        <v>Measure 251</v>
      </c>
      <c r="C37" s="295" t="s">
        <v>358</v>
      </c>
      <c r="D37" s="296">
        <v>44197</v>
      </c>
      <c r="E37" s="296">
        <v>44561</v>
      </c>
      <c r="F37" s="296">
        <v>44390</v>
      </c>
      <c r="G37" s="41">
        <f t="shared" si="5"/>
        <v>7</v>
      </c>
      <c r="H37" s="297" t="s">
        <v>341</v>
      </c>
      <c r="I37" s="295" t="s">
        <v>340</v>
      </c>
      <c r="J37" s="298">
        <v>0.75</v>
      </c>
      <c r="K37" s="298">
        <f t="shared" si="6"/>
        <v>9.375E-2</v>
      </c>
      <c r="L37" s="221">
        <v>980</v>
      </c>
      <c r="M37" s="221">
        <f t="shared" si="7"/>
        <v>91.875</v>
      </c>
    </row>
    <row r="38" spans="1:13">
      <c r="A38" s="295" t="s">
        <v>357</v>
      </c>
      <c r="B38" s="250" t="str">
        <f t="shared" si="4"/>
        <v>Measure 251</v>
      </c>
      <c r="C38" s="295" t="s">
        <v>358</v>
      </c>
      <c r="D38" s="296">
        <v>44197</v>
      </c>
      <c r="E38" s="296">
        <v>44561</v>
      </c>
      <c r="F38" s="296">
        <v>44390</v>
      </c>
      <c r="G38" s="41">
        <f t="shared" si="5"/>
        <v>7</v>
      </c>
      <c r="H38" s="297" t="s">
        <v>341</v>
      </c>
      <c r="I38" s="295" t="s">
        <v>340</v>
      </c>
      <c r="J38" s="298">
        <v>4.75</v>
      </c>
      <c r="K38" s="298">
        <f t="shared" si="6"/>
        <v>0.59375</v>
      </c>
      <c r="L38" s="221">
        <v>980</v>
      </c>
      <c r="M38" s="221">
        <f t="shared" si="7"/>
        <v>581.875</v>
      </c>
    </row>
    <row r="39" spans="1:13">
      <c r="A39" s="295" t="s">
        <v>357</v>
      </c>
      <c r="B39" s="250" t="str">
        <f t="shared" si="4"/>
        <v>Measure 251</v>
      </c>
      <c r="C39" s="295" t="s">
        <v>358</v>
      </c>
      <c r="D39" s="296">
        <v>44197</v>
      </c>
      <c r="E39" s="296">
        <v>44561</v>
      </c>
      <c r="F39" s="296">
        <v>44390</v>
      </c>
      <c r="G39" s="41">
        <f t="shared" si="5"/>
        <v>7</v>
      </c>
      <c r="H39" s="297" t="s">
        <v>587</v>
      </c>
      <c r="I39" s="295" t="s">
        <v>340</v>
      </c>
      <c r="J39" s="298">
        <v>8</v>
      </c>
      <c r="K39" s="298">
        <f t="shared" si="6"/>
        <v>1</v>
      </c>
      <c r="L39" s="221">
        <v>820</v>
      </c>
      <c r="M39" s="221">
        <f t="shared" si="7"/>
        <v>820</v>
      </c>
    </row>
    <row r="40" spans="1:13">
      <c r="A40" s="295" t="s">
        <v>357</v>
      </c>
      <c r="B40" s="250" t="str">
        <f t="shared" si="4"/>
        <v>Measure 251</v>
      </c>
      <c r="C40" s="295" t="s">
        <v>358</v>
      </c>
      <c r="D40" s="296">
        <v>44197</v>
      </c>
      <c r="E40" s="296">
        <v>44561</v>
      </c>
      <c r="F40" s="296">
        <v>44390</v>
      </c>
      <c r="G40" s="41">
        <f t="shared" si="5"/>
        <v>7</v>
      </c>
      <c r="H40" s="297" t="s">
        <v>587</v>
      </c>
      <c r="I40" s="295" t="s">
        <v>340</v>
      </c>
      <c r="J40" s="298">
        <v>0.75</v>
      </c>
      <c r="K40" s="298">
        <f t="shared" si="6"/>
        <v>9.375E-2</v>
      </c>
      <c r="L40" s="221">
        <v>820</v>
      </c>
      <c r="M40" s="221">
        <f t="shared" si="7"/>
        <v>76.875</v>
      </c>
    </row>
    <row r="41" spans="1:13">
      <c r="A41" s="295" t="s">
        <v>357</v>
      </c>
      <c r="B41" s="250" t="str">
        <f t="shared" si="4"/>
        <v>Measure 251</v>
      </c>
      <c r="C41" s="295" t="s">
        <v>358</v>
      </c>
      <c r="D41" s="296">
        <v>44197</v>
      </c>
      <c r="E41" s="296">
        <v>44561</v>
      </c>
      <c r="F41" s="296">
        <v>44391</v>
      </c>
      <c r="G41" s="41">
        <f t="shared" si="5"/>
        <v>7</v>
      </c>
      <c r="H41" s="297" t="s">
        <v>290</v>
      </c>
      <c r="I41" s="295" t="s">
        <v>340</v>
      </c>
      <c r="J41" s="298">
        <v>8</v>
      </c>
      <c r="K41" s="298">
        <f t="shared" si="6"/>
        <v>1</v>
      </c>
      <c r="L41" s="221">
        <v>1112</v>
      </c>
      <c r="M41" s="221">
        <f t="shared" si="7"/>
        <v>1112</v>
      </c>
    </row>
    <row r="42" spans="1:13">
      <c r="A42" s="295" t="s">
        <v>357</v>
      </c>
      <c r="B42" s="250" t="str">
        <f t="shared" si="4"/>
        <v>Measure 251</v>
      </c>
      <c r="C42" s="295" t="s">
        <v>358</v>
      </c>
      <c r="D42" s="296">
        <v>44197</v>
      </c>
      <c r="E42" s="296">
        <v>44561</v>
      </c>
      <c r="F42" s="296">
        <v>44391</v>
      </c>
      <c r="G42" s="41">
        <f t="shared" si="5"/>
        <v>7</v>
      </c>
      <c r="H42" s="297" t="s">
        <v>341</v>
      </c>
      <c r="I42" s="295" t="s">
        <v>340</v>
      </c>
      <c r="J42" s="298">
        <v>2.25</v>
      </c>
      <c r="K42" s="298">
        <f t="shared" si="6"/>
        <v>0.28125</v>
      </c>
      <c r="L42" s="221">
        <v>980</v>
      </c>
      <c r="M42" s="221">
        <f t="shared" si="7"/>
        <v>275.625</v>
      </c>
    </row>
    <row r="43" spans="1:13">
      <c r="A43" s="295" t="s">
        <v>357</v>
      </c>
      <c r="B43" s="250" t="str">
        <f t="shared" si="4"/>
        <v>Measure 251</v>
      </c>
      <c r="C43" s="295" t="s">
        <v>358</v>
      </c>
      <c r="D43" s="296">
        <v>44197</v>
      </c>
      <c r="E43" s="296">
        <v>44561</v>
      </c>
      <c r="F43" s="296">
        <v>44391</v>
      </c>
      <c r="G43" s="41">
        <f t="shared" si="5"/>
        <v>7</v>
      </c>
      <c r="H43" s="297" t="s">
        <v>341</v>
      </c>
      <c r="I43" s="295" t="s">
        <v>340</v>
      </c>
      <c r="J43" s="298">
        <v>3.5</v>
      </c>
      <c r="K43" s="298">
        <f t="shared" si="6"/>
        <v>0.4375</v>
      </c>
      <c r="L43" s="221">
        <v>980</v>
      </c>
      <c r="M43" s="221">
        <f t="shared" si="7"/>
        <v>428.75</v>
      </c>
    </row>
    <row r="44" spans="1:13">
      <c r="A44" s="295" t="s">
        <v>357</v>
      </c>
      <c r="B44" s="250" t="str">
        <f t="shared" si="4"/>
        <v>Measure 251</v>
      </c>
      <c r="C44" s="295" t="s">
        <v>358</v>
      </c>
      <c r="D44" s="296">
        <v>44197</v>
      </c>
      <c r="E44" s="296">
        <v>44561</v>
      </c>
      <c r="F44" s="296">
        <v>44391</v>
      </c>
      <c r="G44" s="41">
        <f t="shared" si="5"/>
        <v>7</v>
      </c>
      <c r="H44" s="297" t="s">
        <v>587</v>
      </c>
      <c r="I44" s="295" t="s">
        <v>340</v>
      </c>
      <c r="J44" s="298">
        <v>5</v>
      </c>
      <c r="K44" s="298">
        <f t="shared" si="6"/>
        <v>0.625</v>
      </c>
      <c r="L44" s="221">
        <v>820</v>
      </c>
      <c r="M44" s="221">
        <f t="shared" si="7"/>
        <v>512.5</v>
      </c>
    </row>
    <row r="45" spans="1:13">
      <c r="A45" s="295" t="s">
        <v>357</v>
      </c>
      <c r="B45" s="250" t="str">
        <f t="shared" si="4"/>
        <v>Measure 251</v>
      </c>
      <c r="C45" s="295" t="s">
        <v>358</v>
      </c>
      <c r="D45" s="296">
        <v>44197</v>
      </c>
      <c r="E45" s="296">
        <v>44561</v>
      </c>
      <c r="F45" s="296">
        <v>44391</v>
      </c>
      <c r="G45" s="41">
        <f t="shared" si="5"/>
        <v>7</v>
      </c>
      <c r="H45" s="297" t="s">
        <v>587</v>
      </c>
      <c r="I45" s="295" t="s">
        <v>340</v>
      </c>
      <c r="J45" s="298">
        <v>0.25</v>
      </c>
      <c r="K45" s="298">
        <f t="shared" si="6"/>
        <v>3.125E-2</v>
      </c>
      <c r="L45" s="221">
        <v>820</v>
      </c>
      <c r="M45" s="221">
        <f t="shared" si="7"/>
        <v>25.625</v>
      </c>
    </row>
    <row r="46" spans="1:13">
      <c r="A46" s="295" t="s">
        <v>357</v>
      </c>
      <c r="B46" s="250" t="str">
        <f t="shared" si="4"/>
        <v>Measure 251</v>
      </c>
      <c r="C46" s="295" t="s">
        <v>358</v>
      </c>
      <c r="D46" s="296">
        <v>44197</v>
      </c>
      <c r="E46" s="296">
        <v>44561</v>
      </c>
      <c r="F46" s="296">
        <v>44392</v>
      </c>
      <c r="G46" s="41">
        <f t="shared" si="5"/>
        <v>7</v>
      </c>
      <c r="H46" s="297" t="s">
        <v>290</v>
      </c>
      <c r="I46" s="295" t="s">
        <v>340</v>
      </c>
      <c r="J46" s="298">
        <v>7</v>
      </c>
      <c r="K46" s="298">
        <f t="shared" si="6"/>
        <v>0.875</v>
      </c>
      <c r="L46" s="221">
        <v>1112</v>
      </c>
      <c r="M46" s="221">
        <f t="shared" si="7"/>
        <v>973</v>
      </c>
    </row>
    <row r="47" spans="1:13">
      <c r="A47" s="295" t="s">
        <v>357</v>
      </c>
      <c r="B47" s="250" t="str">
        <f t="shared" si="4"/>
        <v>Measure 251</v>
      </c>
      <c r="C47" s="295" t="s">
        <v>358</v>
      </c>
      <c r="D47" s="296">
        <v>44197</v>
      </c>
      <c r="E47" s="296">
        <v>44561</v>
      </c>
      <c r="F47" s="296">
        <v>44392</v>
      </c>
      <c r="G47" s="41">
        <f t="shared" si="5"/>
        <v>7</v>
      </c>
      <c r="H47" s="297" t="s">
        <v>341</v>
      </c>
      <c r="I47" s="295" t="s">
        <v>340</v>
      </c>
      <c r="J47" s="298">
        <v>0.5</v>
      </c>
      <c r="K47" s="298">
        <f t="shared" si="6"/>
        <v>6.25E-2</v>
      </c>
      <c r="L47" s="221">
        <v>980</v>
      </c>
      <c r="M47" s="221">
        <f t="shared" si="7"/>
        <v>61.25</v>
      </c>
    </row>
    <row r="48" spans="1:13">
      <c r="A48" s="295" t="s">
        <v>357</v>
      </c>
      <c r="B48" s="250" t="str">
        <f t="shared" si="4"/>
        <v>Measure 251</v>
      </c>
      <c r="C48" s="295" t="s">
        <v>358</v>
      </c>
      <c r="D48" s="296">
        <v>44197</v>
      </c>
      <c r="E48" s="296">
        <v>44561</v>
      </c>
      <c r="F48" s="296">
        <v>44392</v>
      </c>
      <c r="G48" s="41">
        <f t="shared" si="5"/>
        <v>7</v>
      </c>
      <c r="H48" s="297" t="s">
        <v>341</v>
      </c>
      <c r="I48" s="295" t="s">
        <v>340</v>
      </c>
      <c r="J48" s="298">
        <v>4</v>
      </c>
      <c r="K48" s="298">
        <f t="shared" si="6"/>
        <v>0.5</v>
      </c>
      <c r="L48" s="221">
        <v>980</v>
      </c>
      <c r="M48" s="221">
        <f t="shared" si="7"/>
        <v>490</v>
      </c>
    </row>
    <row r="49" spans="1:13">
      <c r="A49" s="295" t="s">
        <v>357</v>
      </c>
      <c r="B49" s="250" t="str">
        <f t="shared" si="4"/>
        <v>Measure 251</v>
      </c>
      <c r="C49" s="295" t="s">
        <v>358</v>
      </c>
      <c r="D49" s="296">
        <v>44197</v>
      </c>
      <c r="E49" s="296">
        <v>44561</v>
      </c>
      <c r="F49" s="296">
        <v>44392</v>
      </c>
      <c r="G49" s="41">
        <f t="shared" si="5"/>
        <v>7</v>
      </c>
      <c r="H49" s="297" t="s">
        <v>587</v>
      </c>
      <c r="I49" s="295" t="s">
        <v>340</v>
      </c>
      <c r="J49" s="298">
        <v>5</v>
      </c>
      <c r="K49" s="298">
        <f t="shared" si="6"/>
        <v>0.625</v>
      </c>
      <c r="L49" s="221">
        <v>820</v>
      </c>
      <c r="M49" s="221">
        <f t="shared" si="7"/>
        <v>512.5</v>
      </c>
    </row>
    <row r="50" spans="1:13">
      <c r="A50" s="295" t="s">
        <v>357</v>
      </c>
      <c r="B50" s="250" t="str">
        <f t="shared" si="4"/>
        <v>Measure 251</v>
      </c>
      <c r="C50" s="295" t="s">
        <v>358</v>
      </c>
      <c r="D50" s="296">
        <v>44197</v>
      </c>
      <c r="E50" s="296">
        <v>44561</v>
      </c>
      <c r="F50" s="296">
        <v>44392</v>
      </c>
      <c r="G50" s="41">
        <f t="shared" si="5"/>
        <v>7</v>
      </c>
      <c r="H50" s="297" t="s">
        <v>587</v>
      </c>
      <c r="I50" s="295" t="s">
        <v>340</v>
      </c>
      <c r="J50" s="298">
        <v>0.25</v>
      </c>
      <c r="K50" s="298">
        <f t="shared" si="6"/>
        <v>3.125E-2</v>
      </c>
      <c r="L50" s="221">
        <v>820</v>
      </c>
      <c r="M50" s="221">
        <f t="shared" si="7"/>
        <v>25.625</v>
      </c>
    </row>
    <row r="51" spans="1:13">
      <c r="A51" s="295" t="s">
        <v>357</v>
      </c>
      <c r="B51" s="250" t="str">
        <f t="shared" si="4"/>
        <v>Measure 251</v>
      </c>
      <c r="C51" s="295" t="s">
        <v>358</v>
      </c>
      <c r="D51" s="296">
        <v>44197</v>
      </c>
      <c r="E51" s="296">
        <v>44561</v>
      </c>
      <c r="F51" s="296">
        <v>44393</v>
      </c>
      <c r="G51" s="41">
        <f t="shared" si="5"/>
        <v>7</v>
      </c>
      <c r="H51" s="297" t="s">
        <v>290</v>
      </c>
      <c r="I51" s="295" t="s">
        <v>340</v>
      </c>
      <c r="J51" s="298">
        <v>5</v>
      </c>
      <c r="K51" s="298">
        <f t="shared" si="6"/>
        <v>0.625</v>
      </c>
      <c r="L51" s="221">
        <v>1112</v>
      </c>
      <c r="M51" s="221">
        <f t="shared" si="7"/>
        <v>695</v>
      </c>
    </row>
    <row r="52" spans="1:13">
      <c r="A52" s="295" t="s">
        <v>357</v>
      </c>
      <c r="B52" s="250" t="str">
        <f t="shared" si="4"/>
        <v>Measure 251</v>
      </c>
      <c r="C52" s="295" t="s">
        <v>358</v>
      </c>
      <c r="D52" s="296">
        <v>44197</v>
      </c>
      <c r="E52" s="296">
        <v>44561</v>
      </c>
      <c r="F52" s="296">
        <v>44393</v>
      </c>
      <c r="G52" s="41">
        <f t="shared" si="5"/>
        <v>7</v>
      </c>
      <c r="H52" s="297" t="s">
        <v>341</v>
      </c>
      <c r="I52" s="295" t="s">
        <v>340</v>
      </c>
      <c r="J52" s="298">
        <v>2.25</v>
      </c>
      <c r="K52" s="298">
        <f t="shared" si="6"/>
        <v>0.28125</v>
      </c>
      <c r="L52" s="221">
        <v>980</v>
      </c>
      <c r="M52" s="221">
        <f t="shared" si="7"/>
        <v>275.625</v>
      </c>
    </row>
    <row r="53" spans="1:13">
      <c r="A53" s="295" t="s">
        <v>357</v>
      </c>
      <c r="B53" s="250" t="str">
        <f t="shared" si="4"/>
        <v>Measure 251</v>
      </c>
      <c r="C53" s="295" t="s">
        <v>358</v>
      </c>
      <c r="D53" s="296">
        <v>44197</v>
      </c>
      <c r="E53" s="296">
        <v>44561</v>
      </c>
      <c r="F53" s="296">
        <v>44393</v>
      </c>
      <c r="G53" s="41">
        <f t="shared" si="5"/>
        <v>7</v>
      </c>
      <c r="H53" s="297" t="s">
        <v>341</v>
      </c>
      <c r="I53" s="295" t="s">
        <v>340</v>
      </c>
      <c r="J53" s="298">
        <v>2.25</v>
      </c>
      <c r="K53" s="298">
        <f t="shared" si="6"/>
        <v>0.28125</v>
      </c>
      <c r="L53" s="221">
        <v>980</v>
      </c>
      <c r="M53" s="221">
        <f t="shared" si="7"/>
        <v>275.625</v>
      </c>
    </row>
    <row r="54" spans="1:13">
      <c r="A54" s="295" t="s">
        <v>357</v>
      </c>
      <c r="B54" s="250" t="str">
        <f t="shared" si="4"/>
        <v>Measure 251</v>
      </c>
      <c r="C54" s="295" t="s">
        <v>358</v>
      </c>
      <c r="D54" s="296">
        <v>44197</v>
      </c>
      <c r="E54" s="296">
        <v>44561</v>
      </c>
      <c r="F54" s="296">
        <v>44393</v>
      </c>
      <c r="G54" s="41">
        <f t="shared" si="5"/>
        <v>7</v>
      </c>
      <c r="H54" s="297" t="s">
        <v>587</v>
      </c>
      <c r="I54" s="295" t="s">
        <v>340</v>
      </c>
      <c r="J54" s="298">
        <v>6</v>
      </c>
      <c r="K54" s="298">
        <f t="shared" si="6"/>
        <v>0.75</v>
      </c>
      <c r="L54" s="221">
        <v>820</v>
      </c>
      <c r="M54" s="221">
        <f t="shared" si="7"/>
        <v>615</v>
      </c>
    </row>
    <row r="55" spans="1:13">
      <c r="A55" s="295" t="s">
        <v>357</v>
      </c>
      <c r="B55" s="250" t="str">
        <f t="shared" si="4"/>
        <v>Measure 251</v>
      </c>
      <c r="C55" s="295" t="s">
        <v>358</v>
      </c>
      <c r="D55" s="296">
        <v>44197</v>
      </c>
      <c r="E55" s="296">
        <v>44561</v>
      </c>
      <c r="F55" s="296">
        <v>44393</v>
      </c>
      <c r="G55" s="41">
        <f t="shared" si="5"/>
        <v>7</v>
      </c>
      <c r="H55" s="297" t="s">
        <v>587</v>
      </c>
      <c r="I55" s="295" t="s">
        <v>340</v>
      </c>
      <c r="J55" s="298">
        <v>0.25</v>
      </c>
      <c r="K55" s="298">
        <f t="shared" si="6"/>
        <v>3.125E-2</v>
      </c>
      <c r="L55" s="221">
        <v>820</v>
      </c>
      <c r="M55" s="221">
        <f t="shared" si="7"/>
        <v>25.625</v>
      </c>
    </row>
    <row r="56" spans="1:13">
      <c r="A56" s="295" t="s">
        <v>357</v>
      </c>
      <c r="B56" s="250" t="str">
        <f t="shared" si="4"/>
        <v>Measure 251</v>
      </c>
      <c r="C56" s="295" t="s">
        <v>358</v>
      </c>
      <c r="D56" s="296">
        <v>44197</v>
      </c>
      <c r="E56" s="296">
        <v>44561</v>
      </c>
      <c r="F56" s="296">
        <v>44395</v>
      </c>
      <c r="G56" s="41">
        <f t="shared" si="5"/>
        <v>7</v>
      </c>
      <c r="H56" s="297" t="s">
        <v>290</v>
      </c>
      <c r="I56" s="295" t="s">
        <v>340</v>
      </c>
      <c r="J56" s="298">
        <v>1</v>
      </c>
      <c r="K56" s="298">
        <f t="shared" si="6"/>
        <v>0.125</v>
      </c>
      <c r="L56" s="221">
        <v>1112</v>
      </c>
      <c r="M56" s="221">
        <f t="shared" si="7"/>
        <v>139</v>
      </c>
    </row>
    <row r="57" spans="1:13">
      <c r="A57" s="295" t="s">
        <v>357</v>
      </c>
      <c r="B57" s="250" t="str">
        <f t="shared" si="4"/>
        <v>Measure 251</v>
      </c>
      <c r="C57" s="295" t="s">
        <v>358</v>
      </c>
      <c r="D57" s="296">
        <v>44197</v>
      </c>
      <c r="E57" s="296">
        <v>44561</v>
      </c>
      <c r="F57" s="296">
        <v>44395</v>
      </c>
      <c r="G57" s="41">
        <f t="shared" si="5"/>
        <v>7</v>
      </c>
      <c r="H57" s="297" t="s">
        <v>290</v>
      </c>
      <c r="I57" s="295" t="s">
        <v>340</v>
      </c>
      <c r="J57" s="298">
        <v>1</v>
      </c>
      <c r="K57" s="298">
        <f t="shared" si="6"/>
        <v>0.125</v>
      </c>
      <c r="L57" s="221">
        <v>1112</v>
      </c>
      <c r="M57" s="221">
        <f t="shared" si="7"/>
        <v>139</v>
      </c>
    </row>
    <row r="58" spans="1:13">
      <c r="A58" s="295" t="s">
        <v>357</v>
      </c>
      <c r="B58" s="250" t="str">
        <f t="shared" si="4"/>
        <v>Measure 251</v>
      </c>
      <c r="C58" s="295" t="s">
        <v>358</v>
      </c>
      <c r="D58" s="296">
        <v>44197</v>
      </c>
      <c r="E58" s="296">
        <v>44561</v>
      </c>
      <c r="F58" s="296">
        <v>44396</v>
      </c>
      <c r="G58" s="41">
        <f t="shared" si="5"/>
        <v>7</v>
      </c>
      <c r="H58" s="297" t="s">
        <v>290</v>
      </c>
      <c r="I58" s="295" t="s">
        <v>340</v>
      </c>
      <c r="J58" s="298">
        <v>8.5</v>
      </c>
      <c r="K58" s="298">
        <f t="shared" si="6"/>
        <v>1.0625</v>
      </c>
      <c r="L58" s="221">
        <v>1112</v>
      </c>
      <c r="M58" s="221">
        <f t="shared" si="7"/>
        <v>1181.5</v>
      </c>
    </row>
    <row r="59" spans="1:13">
      <c r="A59" s="295" t="s">
        <v>357</v>
      </c>
      <c r="B59" s="250" t="str">
        <f t="shared" si="4"/>
        <v>Measure 251</v>
      </c>
      <c r="C59" s="295" t="s">
        <v>358</v>
      </c>
      <c r="D59" s="296">
        <v>44197</v>
      </c>
      <c r="E59" s="296">
        <v>44561</v>
      </c>
      <c r="F59" s="296">
        <v>44396</v>
      </c>
      <c r="G59" s="41">
        <f t="shared" si="5"/>
        <v>7</v>
      </c>
      <c r="H59" s="297" t="s">
        <v>341</v>
      </c>
      <c r="I59" s="295" t="s">
        <v>340</v>
      </c>
      <c r="J59" s="298">
        <v>1</v>
      </c>
      <c r="K59" s="298">
        <f t="shared" si="6"/>
        <v>0.125</v>
      </c>
      <c r="L59" s="221">
        <v>980</v>
      </c>
      <c r="M59" s="221">
        <f t="shared" si="7"/>
        <v>122.5</v>
      </c>
    </row>
    <row r="60" spans="1:13">
      <c r="A60" s="295" t="s">
        <v>357</v>
      </c>
      <c r="B60" s="250" t="str">
        <f t="shared" si="4"/>
        <v>Measure 251</v>
      </c>
      <c r="C60" s="295" t="s">
        <v>358</v>
      </c>
      <c r="D60" s="296">
        <v>44197</v>
      </c>
      <c r="E60" s="296">
        <v>44561</v>
      </c>
      <c r="F60" s="296">
        <v>44396</v>
      </c>
      <c r="G60" s="41">
        <f t="shared" si="5"/>
        <v>7</v>
      </c>
      <c r="H60" s="297" t="s">
        <v>341</v>
      </c>
      <c r="I60" s="295" t="s">
        <v>340</v>
      </c>
      <c r="J60" s="298">
        <v>4</v>
      </c>
      <c r="K60" s="298">
        <f t="shared" si="6"/>
        <v>0.5</v>
      </c>
      <c r="L60" s="221">
        <v>980</v>
      </c>
      <c r="M60" s="221">
        <f t="shared" si="7"/>
        <v>490</v>
      </c>
    </row>
    <row r="61" spans="1:13">
      <c r="A61" s="295" t="s">
        <v>357</v>
      </c>
      <c r="B61" s="250" t="str">
        <f t="shared" si="4"/>
        <v>Measure 251</v>
      </c>
      <c r="C61" s="295" t="s">
        <v>358</v>
      </c>
      <c r="D61" s="296">
        <v>44197</v>
      </c>
      <c r="E61" s="296">
        <v>44561</v>
      </c>
      <c r="F61" s="296">
        <v>44396</v>
      </c>
      <c r="G61" s="41">
        <f t="shared" si="5"/>
        <v>7</v>
      </c>
      <c r="H61" s="297" t="s">
        <v>587</v>
      </c>
      <c r="I61" s="295" t="s">
        <v>340</v>
      </c>
      <c r="J61" s="298">
        <v>4</v>
      </c>
      <c r="K61" s="298">
        <f t="shared" si="6"/>
        <v>0.5</v>
      </c>
      <c r="L61" s="221">
        <v>820</v>
      </c>
      <c r="M61" s="221">
        <f t="shared" si="7"/>
        <v>410</v>
      </c>
    </row>
    <row r="62" spans="1:13">
      <c r="A62" s="295" t="s">
        <v>357</v>
      </c>
      <c r="B62" s="250" t="str">
        <f t="shared" si="4"/>
        <v>Measure 251</v>
      </c>
      <c r="C62" s="295" t="s">
        <v>358</v>
      </c>
      <c r="D62" s="296">
        <v>44197</v>
      </c>
      <c r="E62" s="296">
        <v>44561</v>
      </c>
      <c r="F62" s="296">
        <v>44396</v>
      </c>
      <c r="G62" s="41">
        <f t="shared" si="5"/>
        <v>7</v>
      </c>
      <c r="H62" s="297" t="s">
        <v>587</v>
      </c>
      <c r="I62" s="295" t="s">
        <v>340</v>
      </c>
      <c r="J62" s="298">
        <v>0.25</v>
      </c>
      <c r="K62" s="298">
        <f t="shared" si="6"/>
        <v>3.125E-2</v>
      </c>
      <c r="L62" s="221">
        <v>820</v>
      </c>
      <c r="M62" s="221">
        <f t="shared" si="7"/>
        <v>25.625</v>
      </c>
    </row>
    <row r="63" spans="1:13">
      <c r="A63" s="295" t="s">
        <v>357</v>
      </c>
      <c r="B63" s="250" t="str">
        <f t="shared" si="4"/>
        <v>Measure 251</v>
      </c>
      <c r="C63" s="295" t="s">
        <v>358</v>
      </c>
      <c r="D63" s="296">
        <v>44197</v>
      </c>
      <c r="E63" s="296">
        <v>44561</v>
      </c>
      <c r="F63" s="296">
        <v>44397</v>
      </c>
      <c r="G63" s="41">
        <f t="shared" si="5"/>
        <v>7</v>
      </c>
      <c r="H63" s="297" t="s">
        <v>290</v>
      </c>
      <c r="I63" s="295" t="s">
        <v>340</v>
      </c>
      <c r="J63" s="298">
        <v>8.5</v>
      </c>
      <c r="K63" s="298">
        <f t="shared" si="6"/>
        <v>1.0625</v>
      </c>
      <c r="L63" s="221">
        <v>1112</v>
      </c>
      <c r="M63" s="221">
        <f t="shared" si="7"/>
        <v>1181.5</v>
      </c>
    </row>
    <row r="64" spans="1:13">
      <c r="A64" s="295" t="s">
        <v>357</v>
      </c>
      <c r="B64" s="250" t="str">
        <f t="shared" si="4"/>
        <v>Measure 251</v>
      </c>
      <c r="C64" s="295" t="s">
        <v>358</v>
      </c>
      <c r="D64" s="296">
        <v>44197</v>
      </c>
      <c r="E64" s="296">
        <v>44561</v>
      </c>
      <c r="F64" s="296">
        <v>44397</v>
      </c>
      <c r="G64" s="41">
        <f t="shared" si="5"/>
        <v>7</v>
      </c>
      <c r="H64" s="297" t="s">
        <v>341</v>
      </c>
      <c r="I64" s="295" t="s">
        <v>340</v>
      </c>
      <c r="J64" s="298">
        <v>1.5</v>
      </c>
      <c r="K64" s="298">
        <f t="shared" si="6"/>
        <v>0.1875</v>
      </c>
      <c r="L64" s="221">
        <v>980</v>
      </c>
      <c r="M64" s="221">
        <f t="shared" si="7"/>
        <v>183.75</v>
      </c>
    </row>
    <row r="65" spans="1:13">
      <c r="A65" s="295" t="s">
        <v>357</v>
      </c>
      <c r="B65" s="250" t="str">
        <f t="shared" si="4"/>
        <v>Measure 251</v>
      </c>
      <c r="C65" s="295" t="s">
        <v>358</v>
      </c>
      <c r="D65" s="296">
        <v>44197</v>
      </c>
      <c r="E65" s="296">
        <v>44561</v>
      </c>
      <c r="F65" s="296">
        <v>44397</v>
      </c>
      <c r="G65" s="41">
        <f t="shared" si="5"/>
        <v>7</v>
      </c>
      <c r="H65" s="297" t="s">
        <v>341</v>
      </c>
      <c r="I65" s="295" t="s">
        <v>340</v>
      </c>
      <c r="J65" s="298">
        <v>4</v>
      </c>
      <c r="K65" s="298">
        <f t="shared" si="6"/>
        <v>0.5</v>
      </c>
      <c r="L65" s="221">
        <v>980</v>
      </c>
      <c r="M65" s="221">
        <f t="shared" si="7"/>
        <v>490</v>
      </c>
    </row>
    <row r="66" spans="1:13">
      <c r="A66" s="295" t="s">
        <v>357</v>
      </c>
      <c r="B66" s="250" t="str">
        <f t="shared" si="4"/>
        <v>Measure 251</v>
      </c>
      <c r="C66" s="295" t="s">
        <v>358</v>
      </c>
      <c r="D66" s="296">
        <v>44197</v>
      </c>
      <c r="E66" s="296">
        <v>44561</v>
      </c>
      <c r="F66" s="296">
        <v>44397</v>
      </c>
      <c r="G66" s="41">
        <f t="shared" si="5"/>
        <v>7</v>
      </c>
      <c r="H66" s="297" t="s">
        <v>587</v>
      </c>
      <c r="I66" s="295" t="s">
        <v>340</v>
      </c>
      <c r="J66" s="298">
        <v>8</v>
      </c>
      <c r="K66" s="298">
        <f t="shared" si="6"/>
        <v>1</v>
      </c>
      <c r="L66" s="221">
        <v>820</v>
      </c>
      <c r="M66" s="221">
        <f t="shared" si="7"/>
        <v>820</v>
      </c>
    </row>
    <row r="67" spans="1:13">
      <c r="A67" s="295" t="s">
        <v>357</v>
      </c>
      <c r="B67" s="250" t="str">
        <f t="shared" si="4"/>
        <v>Measure 251</v>
      </c>
      <c r="C67" s="295" t="s">
        <v>358</v>
      </c>
      <c r="D67" s="296">
        <v>44197</v>
      </c>
      <c r="E67" s="296">
        <v>44561</v>
      </c>
      <c r="F67" s="296">
        <v>44397</v>
      </c>
      <c r="G67" s="41">
        <f t="shared" si="5"/>
        <v>7</v>
      </c>
      <c r="H67" s="297" t="s">
        <v>587</v>
      </c>
      <c r="I67" s="295" t="s">
        <v>340</v>
      </c>
      <c r="J67" s="298">
        <v>5.5</v>
      </c>
      <c r="K67" s="298">
        <f t="shared" si="6"/>
        <v>0.6875</v>
      </c>
      <c r="L67" s="221">
        <v>820</v>
      </c>
      <c r="M67" s="221">
        <f t="shared" si="7"/>
        <v>563.75</v>
      </c>
    </row>
    <row r="68" spans="1:13">
      <c r="A68" s="295" t="s">
        <v>357</v>
      </c>
      <c r="B68" s="250" t="str">
        <f t="shared" si="4"/>
        <v>Measure 251</v>
      </c>
      <c r="C68" s="295" t="s">
        <v>358</v>
      </c>
      <c r="D68" s="296">
        <v>44197</v>
      </c>
      <c r="E68" s="296">
        <v>44561</v>
      </c>
      <c r="F68" s="296">
        <v>44398</v>
      </c>
      <c r="G68" s="41">
        <f t="shared" si="5"/>
        <v>7</v>
      </c>
      <c r="H68" s="297" t="s">
        <v>290</v>
      </c>
      <c r="I68" s="295" t="s">
        <v>340</v>
      </c>
      <c r="J68" s="298">
        <v>7.5</v>
      </c>
      <c r="K68" s="298">
        <f t="shared" si="6"/>
        <v>0.9375</v>
      </c>
      <c r="L68" s="221">
        <v>1112</v>
      </c>
      <c r="M68" s="221">
        <f t="shared" si="7"/>
        <v>1042.5</v>
      </c>
    </row>
    <row r="69" spans="1:13">
      <c r="A69" s="295" t="s">
        <v>357</v>
      </c>
      <c r="B69" s="250" t="str">
        <f t="shared" si="4"/>
        <v>Measure 251</v>
      </c>
      <c r="C69" s="295" t="s">
        <v>358</v>
      </c>
      <c r="D69" s="296">
        <v>44197</v>
      </c>
      <c r="E69" s="296">
        <v>44561</v>
      </c>
      <c r="F69" s="296">
        <v>44398</v>
      </c>
      <c r="G69" s="41">
        <f t="shared" si="5"/>
        <v>7</v>
      </c>
      <c r="H69" s="297" t="s">
        <v>341</v>
      </c>
      <c r="I69" s="295" t="s">
        <v>340</v>
      </c>
      <c r="J69" s="298">
        <v>1.75</v>
      </c>
      <c r="K69" s="298">
        <f t="shared" si="6"/>
        <v>0.21875</v>
      </c>
      <c r="L69" s="221">
        <v>980</v>
      </c>
      <c r="M69" s="221">
        <f t="shared" si="7"/>
        <v>214.375</v>
      </c>
    </row>
    <row r="70" spans="1:13">
      <c r="A70" s="295" t="s">
        <v>357</v>
      </c>
      <c r="B70" s="250" t="str">
        <f t="shared" si="4"/>
        <v>Measure 251</v>
      </c>
      <c r="C70" s="295" t="s">
        <v>358</v>
      </c>
      <c r="D70" s="296">
        <v>44197</v>
      </c>
      <c r="E70" s="296">
        <v>44561</v>
      </c>
      <c r="F70" s="296">
        <v>44398</v>
      </c>
      <c r="G70" s="41">
        <f t="shared" si="5"/>
        <v>7</v>
      </c>
      <c r="H70" s="297" t="s">
        <v>341</v>
      </c>
      <c r="I70" s="295" t="s">
        <v>340</v>
      </c>
      <c r="J70" s="298">
        <v>4.25</v>
      </c>
      <c r="K70" s="298">
        <f t="shared" si="6"/>
        <v>0.53125</v>
      </c>
      <c r="L70" s="221">
        <v>980</v>
      </c>
      <c r="M70" s="221">
        <f t="shared" si="7"/>
        <v>520.625</v>
      </c>
    </row>
    <row r="71" spans="1:13">
      <c r="A71" s="295" t="s">
        <v>357</v>
      </c>
      <c r="B71" s="250" t="str">
        <f t="shared" si="4"/>
        <v>Measure 251</v>
      </c>
      <c r="C71" s="295" t="s">
        <v>358</v>
      </c>
      <c r="D71" s="296">
        <v>44197</v>
      </c>
      <c r="E71" s="296">
        <v>44561</v>
      </c>
      <c r="F71" s="296">
        <v>44398</v>
      </c>
      <c r="G71" s="41">
        <f t="shared" si="5"/>
        <v>7</v>
      </c>
      <c r="H71" s="297" t="s">
        <v>587</v>
      </c>
      <c r="I71" s="295" t="s">
        <v>340</v>
      </c>
      <c r="J71" s="298">
        <v>8</v>
      </c>
      <c r="K71" s="298">
        <f t="shared" si="6"/>
        <v>1</v>
      </c>
      <c r="L71" s="221">
        <v>820</v>
      </c>
      <c r="M71" s="221">
        <f t="shared" si="7"/>
        <v>820</v>
      </c>
    </row>
    <row r="72" spans="1:13">
      <c r="A72" s="295" t="s">
        <v>357</v>
      </c>
      <c r="B72" s="250" t="str">
        <f t="shared" ref="B72:B115" si="8">MID(C72,9,11)</f>
        <v>Measure 251</v>
      </c>
      <c r="C72" s="295" t="s">
        <v>358</v>
      </c>
      <c r="D72" s="296">
        <v>44197</v>
      </c>
      <c r="E72" s="296">
        <v>44561</v>
      </c>
      <c r="F72" s="296">
        <v>44398</v>
      </c>
      <c r="G72" s="41">
        <f t="shared" ref="G72:G115" si="9">MONTH(F72)</f>
        <v>7</v>
      </c>
      <c r="H72" s="297" t="s">
        <v>587</v>
      </c>
      <c r="I72" s="295" t="s">
        <v>340</v>
      </c>
      <c r="J72" s="298">
        <v>0.75</v>
      </c>
      <c r="K72" s="298">
        <f t="shared" si="6"/>
        <v>9.375E-2</v>
      </c>
      <c r="L72" s="221">
        <v>820</v>
      </c>
      <c r="M72" s="221">
        <f t="shared" si="7"/>
        <v>76.875</v>
      </c>
    </row>
    <row r="73" spans="1:13">
      <c r="A73" s="295" t="s">
        <v>357</v>
      </c>
      <c r="B73" s="250" t="str">
        <f t="shared" si="8"/>
        <v>Measure 251</v>
      </c>
      <c r="C73" s="295" t="s">
        <v>358</v>
      </c>
      <c r="D73" s="296">
        <v>44197</v>
      </c>
      <c r="E73" s="296">
        <v>44561</v>
      </c>
      <c r="F73" s="296">
        <v>44399</v>
      </c>
      <c r="G73" s="41">
        <f t="shared" si="9"/>
        <v>7</v>
      </c>
      <c r="H73" s="297" t="s">
        <v>290</v>
      </c>
      <c r="I73" s="295" t="s">
        <v>340</v>
      </c>
      <c r="J73" s="298">
        <v>6</v>
      </c>
      <c r="K73" s="298">
        <f t="shared" si="6"/>
        <v>0.75</v>
      </c>
      <c r="L73" s="221">
        <v>1112</v>
      </c>
      <c r="M73" s="221">
        <f t="shared" si="7"/>
        <v>834</v>
      </c>
    </row>
    <row r="74" spans="1:13">
      <c r="A74" s="295" t="s">
        <v>357</v>
      </c>
      <c r="B74" s="250" t="str">
        <f t="shared" si="8"/>
        <v>Measure 251</v>
      </c>
      <c r="C74" s="295" t="s">
        <v>358</v>
      </c>
      <c r="D74" s="296">
        <v>44197</v>
      </c>
      <c r="E74" s="296">
        <v>44561</v>
      </c>
      <c r="F74" s="296">
        <v>44399</v>
      </c>
      <c r="G74" s="41">
        <f t="shared" si="9"/>
        <v>7</v>
      </c>
      <c r="H74" s="297" t="s">
        <v>341</v>
      </c>
      <c r="I74" s="295" t="s">
        <v>340</v>
      </c>
      <c r="J74" s="298">
        <v>3</v>
      </c>
      <c r="K74" s="298">
        <f t="shared" si="6"/>
        <v>0.375</v>
      </c>
      <c r="L74" s="221">
        <v>980</v>
      </c>
      <c r="M74" s="221">
        <f t="shared" si="7"/>
        <v>367.5</v>
      </c>
    </row>
    <row r="75" spans="1:13">
      <c r="A75" s="295" t="s">
        <v>357</v>
      </c>
      <c r="B75" s="250" t="str">
        <f t="shared" si="8"/>
        <v>Measure 251</v>
      </c>
      <c r="C75" s="295" t="s">
        <v>358</v>
      </c>
      <c r="D75" s="296">
        <v>44197</v>
      </c>
      <c r="E75" s="296">
        <v>44561</v>
      </c>
      <c r="F75" s="296">
        <v>44399</v>
      </c>
      <c r="G75" s="41">
        <f t="shared" si="9"/>
        <v>7</v>
      </c>
      <c r="H75" s="297" t="s">
        <v>341</v>
      </c>
      <c r="I75" s="295" t="s">
        <v>340</v>
      </c>
      <c r="J75" s="298">
        <v>1.25</v>
      </c>
      <c r="K75" s="298">
        <f t="shared" si="6"/>
        <v>0.15625</v>
      </c>
      <c r="L75" s="221">
        <v>980</v>
      </c>
      <c r="M75" s="221">
        <f t="shared" si="7"/>
        <v>153.125</v>
      </c>
    </row>
    <row r="76" spans="1:13">
      <c r="A76" s="295" t="s">
        <v>357</v>
      </c>
      <c r="B76" s="250" t="str">
        <f t="shared" si="8"/>
        <v>Measure 251</v>
      </c>
      <c r="C76" s="295" t="s">
        <v>358</v>
      </c>
      <c r="D76" s="296">
        <v>44197</v>
      </c>
      <c r="E76" s="296">
        <v>44561</v>
      </c>
      <c r="F76" s="296">
        <v>44399</v>
      </c>
      <c r="G76" s="41">
        <f t="shared" si="9"/>
        <v>7</v>
      </c>
      <c r="H76" s="297" t="s">
        <v>587</v>
      </c>
      <c r="I76" s="295" t="s">
        <v>340</v>
      </c>
      <c r="J76" s="298">
        <v>8</v>
      </c>
      <c r="K76" s="298">
        <f t="shared" si="6"/>
        <v>1</v>
      </c>
      <c r="L76" s="221">
        <v>820</v>
      </c>
      <c r="M76" s="221">
        <f t="shared" si="7"/>
        <v>820</v>
      </c>
    </row>
    <row r="77" spans="1:13">
      <c r="A77" s="295" t="s">
        <v>357</v>
      </c>
      <c r="B77" s="250" t="str">
        <f t="shared" si="8"/>
        <v>Measure 251</v>
      </c>
      <c r="C77" s="295" t="s">
        <v>358</v>
      </c>
      <c r="D77" s="296">
        <v>44197</v>
      </c>
      <c r="E77" s="296">
        <v>44561</v>
      </c>
      <c r="F77" s="296">
        <v>44399</v>
      </c>
      <c r="G77" s="41">
        <f t="shared" si="9"/>
        <v>7</v>
      </c>
      <c r="H77" s="297" t="s">
        <v>587</v>
      </c>
      <c r="I77" s="295" t="s">
        <v>340</v>
      </c>
      <c r="J77" s="298">
        <v>0.25</v>
      </c>
      <c r="K77" s="298">
        <f t="shared" si="6"/>
        <v>3.125E-2</v>
      </c>
      <c r="L77" s="221">
        <v>820</v>
      </c>
      <c r="M77" s="221">
        <f t="shared" si="7"/>
        <v>25.625</v>
      </c>
    </row>
    <row r="78" spans="1:13">
      <c r="A78" s="295" t="s">
        <v>357</v>
      </c>
      <c r="B78" s="250" t="str">
        <f t="shared" si="8"/>
        <v>Measure 251</v>
      </c>
      <c r="C78" s="295" t="s">
        <v>358</v>
      </c>
      <c r="D78" s="296">
        <v>44197</v>
      </c>
      <c r="E78" s="296">
        <v>44561</v>
      </c>
      <c r="F78" s="296">
        <v>44400</v>
      </c>
      <c r="G78" s="41">
        <f t="shared" si="9"/>
        <v>7</v>
      </c>
      <c r="H78" s="297" t="s">
        <v>290</v>
      </c>
      <c r="I78" s="295" t="s">
        <v>340</v>
      </c>
      <c r="J78" s="298">
        <v>5.5</v>
      </c>
      <c r="K78" s="298">
        <f t="shared" si="6"/>
        <v>0.6875</v>
      </c>
      <c r="L78" s="221">
        <v>1112</v>
      </c>
      <c r="M78" s="221">
        <f t="shared" si="7"/>
        <v>764.5</v>
      </c>
    </row>
    <row r="79" spans="1:13">
      <c r="A79" s="295" t="s">
        <v>357</v>
      </c>
      <c r="B79" s="250" t="str">
        <f t="shared" si="8"/>
        <v>Measure 251</v>
      </c>
      <c r="C79" s="295" t="s">
        <v>358</v>
      </c>
      <c r="D79" s="296">
        <v>44197</v>
      </c>
      <c r="E79" s="296">
        <v>44561</v>
      </c>
      <c r="F79" s="296">
        <v>44400</v>
      </c>
      <c r="G79" s="41">
        <f t="shared" si="9"/>
        <v>7</v>
      </c>
      <c r="H79" s="297" t="s">
        <v>341</v>
      </c>
      <c r="I79" s="295" t="s">
        <v>340</v>
      </c>
      <c r="J79" s="298">
        <v>0.5</v>
      </c>
      <c r="K79" s="298">
        <f t="shared" si="6"/>
        <v>6.25E-2</v>
      </c>
      <c r="L79" s="221">
        <v>980</v>
      </c>
      <c r="M79" s="221">
        <f t="shared" si="7"/>
        <v>61.25</v>
      </c>
    </row>
    <row r="80" spans="1:13">
      <c r="A80" s="295" t="s">
        <v>357</v>
      </c>
      <c r="B80" s="250" t="str">
        <f t="shared" si="8"/>
        <v>Measure 251</v>
      </c>
      <c r="C80" s="295" t="s">
        <v>358</v>
      </c>
      <c r="D80" s="296">
        <v>44197</v>
      </c>
      <c r="E80" s="296">
        <v>44561</v>
      </c>
      <c r="F80" s="296">
        <v>44400</v>
      </c>
      <c r="G80" s="41">
        <f t="shared" si="9"/>
        <v>7</v>
      </c>
      <c r="H80" s="297" t="s">
        <v>341</v>
      </c>
      <c r="I80" s="295" t="s">
        <v>340</v>
      </c>
      <c r="J80" s="298">
        <v>1</v>
      </c>
      <c r="K80" s="298">
        <f t="shared" si="6"/>
        <v>0.125</v>
      </c>
      <c r="L80" s="221">
        <v>980</v>
      </c>
      <c r="M80" s="221">
        <f t="shared" si="7"/>
        <v>122.5</v>
      </c>
    </row>
    <row r="81" spans="1:13">
      <c r="A81" s="295" t="s">
        <v>357</v>
      </c>
      <c r="B81" s="250" t="str">
        <f t="shared" si="8"/>
        <v>Measure 251</v>
      </c>
      <c r="C81" s="295" t="s">
        <v>358</v>
      </c>
      <c r="D81" s="296">
        <v>44197</v>
      </c>
      <c r="E81" s="296">
        <v>44561</v>
      </c>
      <c r="F81" s="296">
        <v>44400</v>
      </c>
      <c r="G81" s="41">
        <f t="shared" si="9"/>
        <v>7</v>
      </c>
      <c r="H81" s="297" t="s">
        <v>587</v>
      </c>
      <c r="I81" s="295" t="s">
        <v>340</v>
      </c>
      <c r="J81" s="298">
        <v>8</v>
      </c>
      <c r="K81" s="298">
        <f t="shared" si="6"/>
        <v>1</v>
      </c>
      <c r="L81" s="221">
        <v>820</v>
      </c>
      <c r="M81" s="221">
        <f t="shared" si="7"/>
        <v>820</v>
      </c>
    </row>
    <row r="82" spans="1:13">
      <c r="A82" s="295" t="s">
        <v>357</v>
      </c>
      <c r="B82" s="250" t="str">
        <f t="shared" si="8"/>
        <v>Measure 251</v>
      </c>
      <c r="C82" s="295" t="s">
        <v>358</v>
      </c>
      <c r="D82" s="296">
        <v>44197</v>
      </c>
      <c r="E82" s="296">
        <v>44561</v>
      </c>
      <c r="F82" s="296">
        <v>44403</v>
      </c>
      <c r="G82" s="41">
        <f t="shared" si="9"/>
        <v>7</v>
      </c>
      <c r="H82" s="297" t="s">
        <v>290</v>
      </c>
      <c r="I82" s="295" t="s">
        <v>340</v>
      </c>
      <c r="J82" s="298">
        <v>7.5</v>
      </c>
      <c r="K82" s="298">
        <f t="shared" si="6"/>
        <v>0.9375</v>
      </c>
      <c r="L82" s="221">
        <v>1112</v>
      </c>
      <c r="M82" s="221">
        <f t="shared" si="7"/>
        <v>1042.5</v>
      </c>
    </row>
    <row r="83" spans="1:13">
      <c r="A83" s="295" t="s">
        <v>357</v>
      </c>
      <c r="B83" s="250" t="str">
        <f t="shared" si="8"/>
        <v>Measure 251</v>
      </c>
      <c r="C83" s="295" t="s">
        <v>358</v>
      </c>
      <c r="D83" s="296">
        <v>44197</v>
      </c>
      <c r="E83" s="296">
        <v>44561</v>
      </c>
      <c r="F83" s="296">
        <v>44403</v>
      </c>
      <c r="G83" s="41">
        <f t="shared" si="9"/>
        <v>7</v>
      </c>
      <c r="H83" s="297" t="s">
        <v>341</v>
      </c>
      <c r="I83" s="295" t="s">
        <v>340</v>
      </c>
      <c r="J83" s="298">
        <v>2.75</v>
      </c>
      <c r="K83" s="298">
        <f t="shared" si="6"/>
        <v>0.34375</v>
      </c>
      <c r="L83" s="221">
        <v>980</v>
      </c>
      <c r="M83" s="221">
        <f t="shared" si="7"/>
        <v>336.875</v>
      </c>
    </row>
    <row r="84" spans="1:13">
      <c r="A84" s="295" t="s">
        <v>357</v>
      </c>
      <c r="B84" s="250" t="str">
        <f t="shared" si="8"/>
        <v>Measure 251</v>
      </c>
      <c r="C84" s="295" t="s">
        <v>358</v>
      </c>
      <c r="D84" s="296">
        <v>44197</v>
      </c>
      <c r="E84" s="296">
        <v>44561</v>
      </c>
      <c r="F84" s="296">
        <v>44403</v>
      </c>
      <c r="G84" s="41">
        <f t="shared" si="9"/>
        <v>7</v>
      </c>
      <c r="H84" s="297" t="s">
        <v>341</v>
      </c>
      <c r="I84" s="295" t="s">
        <v>340</v>
      </c>
      <c r="J84" s="298">
        <v>1.75</v>
      </c>
      <c r="K84" s="298">
        <f t="shared" ref="K84:K147" si="10">J84/8</f>
        <v>0.21875</v>
      </c>
      <c r="L84" s="221">
        <v>980</v>
      </c>
      <c r="M84" s="221">
        <f t="shared" ref="M84:M147" si="11">L84*K84</f>
        <v>214.375</v>
      </c>
    </row>
    <row r="85" spans="1:13">
      <c r="A85" s="295" t="s">
        <v>357</v>
      </c>
      <c r="B85" s="250" t="str">
        <f t="shared" si="8"/>
        <v>Measure 251</v>
      </c>
      <c r="C85" s="295" t="s">
        <v>358</v>
      </c>
      <c r="D85" s="296">
        <v>44197</v>
      </c>
      <c r="E85" s="296">
        <v>44561</v>
      </c>
      <c r="F85" s="296">
        <v>44403</v>
      </c>
      <c r="G85" s="41">
        <f t="shared" si="9"/>
        <v>7</v>
      </c>
      <c r="H85" s="297" t="s">
        <v>587</v>
      </c>
      <c r="I85" s="295" t="s">
        <v>340</v>
      </c>
      <c r="J85" s="298">
        <v>8</v>
      </c>
      <c r="K85" s="298">
        <f t="shared" si="10"/>
        <v>1</v>
      </c>
      <c r="L85" s="221">
        <v>820</v>
      </c>
      <c r="M85" s="221">
        <f t="shared" si="11"/>
        <v>820</v>
      </c>
    </row>
    <row r="86" spans="1:13">
      <c r="A86" s="295" t="s">
        <v>357</v>
      </c>
      <c r="B86" s="250" t="str">
        <f t="shared" si="8"/>
        <v>Measure 251</v>
      </c>
      <c r="C86" s="295" t="s">
        <v>358</v>
      </c>
      <c r="D86" s="296">
        <v>44197</v>
      </c>
      <c r="E86" s="296">
        <v>44561</v>
      </c>
      <c r="F86" s="296">
        <v>44403</v>
      </c>
      <c r="G86" s="41">
        <f t="shared" si="9"/>
        <v>7</v>
      </c>
      <c r="H86" s="297" t="s">
        <v>587</v>
      </c>
      <c r="I86" s="295" t="s">
        <v>340</v>
      </c>
      <c r="J86" s="298">
        <v>0.25</v>
      </c>
      <c r="K86" s="298">
        <f t="shared" si="10"/>
        <v>3.125E-2</v>
      </c>
      <c r="L86" s="221">
        <v>820</v>
      </c>
      <c r="M86" s="221">
        <f t="shared" si="11"/>
        <v>25.625</v>
      </c>
    </row>
    <row r="87" spans="1:13">
      <c r="A87" s="295" t="s">
        <v>357</v>
      </c>
      <c r="B87" s="250" t="str">
        <f t="shared" si="8"/>
        <v>Measure 251</v>
      </c>
      <c r="C87" s="295" t="s">
        <v>358</v>
      </c>
      <c r="D87" s="296">
        <v>44197</v>
      </c>
      <c r="E87" s="296">
        <v>44561</v>
      </c>
      <c r="F87" s="296">
        <v>44404</v>
      </c>
      <c r="G87" s="41">
        <f t="shared" si="9"/>
        <v>7</v>
      </c>
      <c r="H87" s="297" t="s">
        <v>290</v>
      </c>
      <c r="I87" s="295" t="s">
        <v>340</v>
      </c>
      <c r="J87" s="298">
        <v>3</v>
      </c>
      <c r="K87" s="298">
        <f t="shared" si="10"/>
        <v>0.375</v>
      </c>
      <c r="L87" s="221">
        <v>1112</v>
      </c>
      <c r="M87" s="221">
        <f t="shared" si="11"/>
        <v>417</v>
      </c>
    </row>
    <row r="88" spans="1:13">
      <c r="A88" s="295" t="s">
        <v>357</v>
      </c>
      <c r="B88" s="250" t="str">
        <f t="shared" si="8"/>
        <v>Measure 251</v>
      </c>
      <c r="C88" s="295" t="s">
        <v>358</v>
      </c>
      <c r="D88" s="296">
        <v>44197</v>
      </c>
      <c r="E88" s="296">
        <v>44561</v>
      </c>
      <c r="F88" s="296">
        <v>44404</v>
      </c>
      <c r="G88" s="41">
        <f t="shared" si="9"/>
        <v>7</v>
      </c>
      <c r="H88" s="297" t="s">
        <v>341</v>
      </c>
      <c r="I88" s="295" t="s">
        <v>340</v>
      </c>
      <c r="J88" s="298">
        <v>1.75</v>
      </c>
      <c r="K88" s="298">
        <f t="shared" si="10"/>
        <v>0.21875</v>
      </c>
      <c r="L88" s="221">
        <v>980</v>
      </c>
      <c r="M88" s="221">
        <f t="shared" si="11"/>
        <v>214.375</v>
      </c>
    </row>
    <row r="89" spans="1:13">
      <c r="A89" s="295" t="s">
        <v>357</v>
      </c>
      <c r="B89" s="250" t="str">
        <f t="shared" si="8"/>
        <v>Measure 251</v>
      </c>
      <c r="C89" s="295" t="s">
        <v>358</v>
      </c>
      <c r="D89" s="296">
        <v>44197</v>
      </c>
      <c r="E89" s="296">
        <v>44561</v>
      </c>
      <c r="F89" s="296">
        <v>44404</v>
      </c>
      <c r="G89" s="41">
        <f t="shared" si="9"/>
        <v>7</v>
      </c>
      <c r="H89" s="297" t="s">
        <v>341</v>
      </c>
      <c r="I89" s="295" t="s">
        <v>340</v>
      </c>
      <c r="J89" s="298">
        <v>4.25</v>
      </c>
      <c r="K89" s="298">
        <f t="shared" si="10"/>
        <v>0.53125</v>
      </c>
      <c r="L89" s="221">
        <v>980</v>
      </c>
      <c r="M89" s="221">
        <f t="shared" si="11"/>
        <v>520.625</v>
      </c>
    </row>
    <row r="90" spans="1:13">
      <c r="A90" s="295" t="s">
        <v>357</v>
      </c>
      <c r="B90" s="250" t="str">
        <f t="shared" si="8"/>
        <v>Measure 251</v>
      </c>
      <c r="C90" s="295" t="s">
        <v>358</v>
      </c>
      <c r="D90" s="296">
        <v>44197</v>
      </c>
      <c r="E90" s="296">
        <v>44561</v>
      </c>
      <c r="F90" s="296">
        <v>44404</v>
      </c>
      <c r="G90" s="41">
        <f t="shared" si="9"/>
        <v>7</v>
      </c>
      <c r="H90" s="297" t="s">
        <v>587</v>
      </c>
      <c r="I90" s="295" t="s">
        <v>340</v>
      </c>
      <c r="J90" s="298">
        <v>8</v>
      </c>
      <c r="K90" s="298">
        <f t="shared" si="10"/>
        <v>1</v>
      </c>
      <c r="L90" s="221">
        <v>820</v>
      </c>
      <c r="M90" s="221">
        <f t="shared" si="11"/>
        <v>820</v>
      </c>
    </row>
    <row r="91" spans="1:13">
      <c r="A91" s="295" t="s">
        <v>357</v>
      </c>
      <c r="B91" s="250" t="str">
        <f t="shared" si="8"/>
        <v>Measure 251</v>
      </c>
      <c r="C91" s="295" t="s">
        <v>358</v>
      </c>
      <c r="D91" s="296">
        <v>44197</v>
      </c>
      <c r="E91" s="296">
        <v>44561</v>
      </c>
      <c r="F91" s="296">
        <v>44404</v>
      </c>
      <c r="G91" s="41">
        <f t="shared" si="9"/>
        <v>7</v>
      </c>
      <c r="H91" s="297" t="s">
        <v>587</v>
      </c>
      <c r="I91" s="295" t="s">
        <v>340</v>
      </c>
      <c r="J91" s="298">
        <v>1.25</v>
      </c>
      <c r="K91" s="298">
        <f t="shared" si="10"/>
        <v>0.15625</v>
      </c>
      <c r="L91" s="221">
        <v>820</v>
      </c>
      <c r="M91" s="221">
        <f t="shared" si="11"/>
        <v>128.125</v>
      </c>
    </row>
    <row r="92" spans="1:13">
      <c r="A92" s="295" t="s">
        <v>357</v>
      </c>
      <c r="B92" s="250" t="str">
        <f t="shared" si="8"/>
        <v>Measure 251</v>
      </c>
      <c r="C92" s="295" t="s">
        <v>358</v>
      </c>
      <c r="D92" s="296">
        <v>44197</v>
      </c>
      <c r="E92" s="296">
        <v>44561</v>
      </c>
      <c r="F92" s="296">
        <v>44405</v>
      </c>
      <c r="G92" s="41">
        <f t="shared" si="9"/>
        <v>7</v>
      </c>
      <c r="H92" s="297" t="s">
        <v>290</v>
      </c>
      <c r="I92" s="295" t="s">
        <v>340</v>
      </c>
      <c r="J92" s="298">
        <v>5.5</v>
      </c>
      <c r="K92" s="298">
        <f t="shared" si="10"/>
        <v>0.6875</v>
      </c>
      <c r="L92" s="221">
        <v>1112</v>
      </c>
      <c r="M92" s="221">
        <f t="shared" si="11"/>
        <v>764.5</v>
      </c>
    </row>
    <row r="93" spans="1:13">
      <c r="A93" s="295" t="s">
        <v>357</v>
      </c>
      <c r="B93" s="250" t="str">
        <f t="shared" si="8"/>
        <v>Measure 251</v>
      </c>
      <c r="C93" s="295" t="s">
        <v>358</v>
      </c>
      <c r="D93" s="296">
        <v>44197</v>
      </c>
      <c r="E93" s="296">
        <v>44561</v>
      </c>
      <c r="F93" s="296">
        <v>44405</v>
      </c>
      <c r="G93" s="41">
        <f t="shared" si="9"/>
        <v>7</v>
      </c>
      <c r="H93" s="297" t="s">
        <v>341</v>
      </c>
      <c r="I93" s="295" t="s">
        <v>340</v>
      </c>
      <c r="J93" s="298">
        <v>3</v>
      </c>
      <c r="K93" s="298">
        <f t="shared" si="10"/>
        <v>0.375</v>
      </c>
      <c r="L93" s="221">
        <v>980</v>
      </c>
      <c r="M93" s="221">
        <f t="shared" si="11"/>
        <v>367.5</v>
      </c>
    </row>
    <row r="94" spans="1:13">
      <c r="A94" s="295" t="s">
        <v>357</v>
      </c>
      <c r="B94" s="250" t="str">
        <f t="shared" si="8"/>
        <v>Measure 251</v>
      </c>
      <c r="C94" s="295" t="s">
        <v>358</v>
      </c>
      <c r="D94" s="296">
        <v>44197</v>
      </c>
      <c r="E94" s="296">
        <v>44561</v>
      </c>
      <c r="F94" s="296">
        <v>44405</v>
      </c>
      <c r="G94" s="41">
        <f t="shared" si="9"/>
        <v>7</v>
      </c>
      <c r="H94" s="297" t="s">
        <v>341</v>
      </c>
      <c r="I94" s="295" t="s">
        <v>340</v>
      </c>
      <c r="J94" s="298">
        <v>2.75</v>
      </c>
      <c r="K94" s="298">
        <f t="shared" si="10"/>
        <v>0.34375</v>
      </c>
      <c r="L94" s="221">
        <v>980</v>
      </c>
      <c r="M94" s="221">
        <f t="shared" si="11"/>
        <v>336.875</v>
      </c>
    </row>
    <row r="95" spans="1:13">
      <c r="A95" s="295" t="s">
        <v>357</v>
      </c>
      <c r="B95" s="250" t="str">
        <f t="shared" si="8"/>
        <v>Measure 251</v>
      </c>
      <c r="C95" s="295" t="s">
        <v>358</v>
      </c>
      <c r="D95" s="296">
        <v>44197</v>
      </c>
      <c r="E95" s="296">
        <v>44561</v>
      </c>
      <c r="F95" s="296">
        <v>44405</v>
      </c>
      <c r="G95" s="41">
        <f t="shared" si="9"/>
        <v>7</v>
      </c>
      <c r="H95" s="297" t="s">
        <v>587</v>
      </c>
      <c r="I95" s="295" t="s">
        <v>340</v>
      </c>
      <c r="J95" s="298">
        <v>8</v>
      </c>
      <c r="K95" s="298">
        <f t="shared" si="10"/>
        <v>1</v>
      </c>
      <c r="L95" s="221">
        <v>820</v>
      </c>
      <c r="M95" s="221">
        <f t="shared" si="11"/>
        <v>820</v>
      </c>
    </row>
    <row r="96" spans="1:13">
      <c r="A96" s="295" t="s">
        <v>357</v>
      </c>
      <c r="B96" s="250" t="str">
        <f t="shared" si="8"/>
        <v>Measure 251</v>
      </c>
      <c r="C96" s="295" t="s">
        <v>358</v>
      </c>
      <c r="D96" s="296">
        <v>44197</v>
      </c>
      <c r="E96" s="296">
        <v>44561</v>
      </c>
      <c r="F96" s="296">
        <v>44405</v>
      </c>
      <c r="G96" s="41">
        <f t="shared" si="9"/>
        <v>7</v>
      </c>
      <c r="H96" s="297" t="s">
        <v>587</v>
      </c>
      <c r="I96" s="295" t="s">
        <v>340</v>
      </c>
      <c r="J96" s="298">
        <v>0.75</v>
      </c>
      <c r="K96" s="298">
        <f t="shared" si="10"/>
        <v>9.375E-2</v>
      </c>
      <c r="L96" s="221">
        <v>820</v>
      </c>
      <c r="M96" s="221">
        <f t="shared" si="11"/>
        <v>76.875</v>
      </c>
    </row>
    <row r="97" spans="1:13">
      <c r="A97" s="295" t="s">
        <v>357</v>
      </c>
      <c r="B97" s="250" t="str">
        <f t="shared" si="8"/>
        <v>Measure 251</v>
      </c>
      <c r="C97" s="295" t="s">
        <v>358</v>
      </c>
      <c r="D97" s="296">
        <v>44197</v>
      </c>
      <c r="E97" s="296">
        <v>44561</v>
      </c>
      <c r="F97" s="296">
        <v>44406</v>
      </c>
      <c r="G97" s="41">
        <f t="shared" si="9"/>
        <v>7</v>
      </c>
      <c r="H97" s="297" t="s">
        <v>290</v>
      </c>
      <c r="I97" s="295" t="s">
        <v>340</v>
      </c>
      <c r="J97" s="298">
        <v>6.5</v>
      </c>
      <c r="K97" s="298">
        <f t="shared" si="10"/>
        <v>0.8125</v>
      </c>
      <c r="L97" s="221">
        <v>1112</v>
      </c>
      <c r="M97" s="221">
        <f t="shared" si="11"/>
        <v>903.5</v>
      </c>
    </row>
    <row r="98" spans="1:13">
      <c r="A98" s="295" t="s">
        <v>357</v>
      </c>
      <c r="B98" s="250" t="str">
        <f t="shared" si="8"/>
        <v>Measure 251</v>
      </c>
      <c r="C98" s="295" t="s">
        <v>358</v>
      </c>
      <c r="D98" s="296">
        <v>44197</v>
      </c>
      <c r="E98" s="296">
        <v>44561</v>
      </c>
      <c r="F98" s="296">
        <v>44406</v>
      </c>
      <c r="G98" s="41">
        <f t="shared" si="9"/>
        <v>7</v>
      </c>
      <c r="H98" s="297" t="s">
        <v>341</v>
      </c>
      <c r="I98" s="295" t="s">
        <v>340</v>
      </c>
      <c r="J98" s="298">
        <v>1</v>
      </c>
      <c r="K98" s="298">
        <f t="shared" si="10"/>
        <v>0.125</v>
      </c>
      <c r="L98" s="221">
        <v>980</v>
      </c>
      <c r="M98" s="221">
        <f t="shared" si="11"/>
        <v>122.5</v>
      </c>
    </row>
    <row r="99" spans="1:13">
      <c r="A99" s="295" t="s">
        <v>357</v>
      </c>
      <c r="B99" s="250" t="str">
        <f t="shared" si="8"/>
        <v>Measure 251</v>
      </c>
      <c r="C99" s="295" t="s">
        <v>358</v>
      </c>
      <c r="D99" s="296">
        <v>44197</v>
      </c>
      <c r="E99" s="296">
        <v>44561</v>
      </c>
      <c r="F99" s="296">
        <v>44406</v>
      </c>
      <c r="G99" s="41">
        <f t="shared" si="9"/>
        <v>7</v>
      </c>
      <c r="H99" s="297" t="s">
        <v>341</v>
      </c>
      <c r="I99" s="295" t="s">
        <v>340</v>
      </c>
      <c r="J99" s="298">
        <v>2.25</v>
      </c>
      <c r="K99" s="298">
        <f t="shared" si="10"/>
        <v>0.28125</v>
      </c>
      <c r="L99" s="221">
        <v>980</v>
      </c>
      <c r="M99" s="221">
        <f t="shared" si="11"/>
        <v>275.625</v>
      </c>
    </row>
    <row r="100" spans="1:13">
      <c r="A100" s="295" t="s">
        <v>357</v>
      </c>
      <c r="B100" s="250" t="str">
        <f t="shared" si="8"/>
        <v>Measure 251</v>
      </c>
      <c r="C100" s="295" t="s">
        <v>358</v>
      </c>
      <c r="D100" s="296">
        <v>44197</v>
      </c>
      <c r="E100" s="296">
        <v>44561</v>
      </c>
      <c r="F100" s="296">
        <v>44406</v>
      </c>
      <c r="G100" s="41">
        <f t="shared" si="9"/>
        <v>7</v>
      </c>
      <c r="H100" s="297" t="s">
        <v>587</v>
      </c>
      <c r="I100" s="295" t="s">
        <v>340</v>
      </c>
      <c r="J100" s="298">
        <v>0.25</v>
      </c>
      <c r="K100" s="298">
        <f t="shared" si="10"/>
        <v>3.125E-2</v>
      </c>
      <c r="L100" s="221">
        <v>820</v>
      </c>
      <c r="M100" s="221">
        <f t="shared" si="11"/>
        <v>25.625</v>
      </c>
    </row>
    <row r="101" spans="1:13">
      <c r="A101" s="295" t="s">
        <v>357</v>
      </c>
      <c r="B101" s="250" t="str">
        <f t="shared" si="8"/>
        <v>Measure 251</v>
      </c>
      <c r="C101" s="295" t="s">
        <v>358</v>
      </c>
      <c r="D101" s="296">
        <v>44197</v>
      </c>
      <c r="E101" s="296">
        <v>44561</v>
      </c>
      <c r="F101" s="296">
        <v>44406</v>
      </c>
      <c r="G101" s="41">
        <f t="shared" si="9"/>
        <v>7</v>
      </c>
      <c r="H101" s="297" t="s">
        <v>587</v>
      </c>
      <c r="I101" s="295" t="s">
        <v>340</v>
      </c>
      <c r="J101" s="298">
        <v>4</v>
      </c>
      <c r="K101" s="298">
        <f t="shared" si="10"/>
        <v>0.5</v>
      </c>
      <c r="L101" s="221">
        <v>820</v>
      </c>
      <c r="M101" s="221">
        <f t="shared" si="11"/>
        <v>410</v>
      </c>
    </row>
    <row r="102" spans="1:13">
      <c r="A102" s="295" t="s">
        <v>357</v>
      </c>
      <c r="B102" s="250" t="str">
        <f t="shared" si="8"/>
        <v>Measure 251</v>
      </c>
      <c r="C102" s="295" t="s">
        <v>358</v>
      </c>
      <c r="D102" s="296">
        <v>44197</v>
      </c>
      <c r="E102" s="296">
        <v>44561</v>
      </c>
      <c r="F102" s="296">
        <v>44407</v>
      </c>
      <c r="G102" s="41">
        <f t="shared" si="9"/>
        <v>7</v>
      </c>
      <c r="H102" s="297" t="s">
        <v>290</v>
      </c>
      <c r="I102" s="295" t="s">
        <v>340</v>
      </c>
      <c r="J102" s="298">
        <v>7</v>
      </c>
      <c r="K102" s="298">
        <f t="shared" si="10"/>
        <v>0.875</v>
      </c>
      <c r="L102" s="221">
        <v>1112</v>
      </c>
      <c r="M102" s="221">
        <f t="shared" si="11"/>
        <v>973</v>
      </c>
    </row>
    <row r="103" spans="1:13">
      <c r="A103" s="295" t="s">
        <v>357</v>
      </c>
      <c r="B103" s="250" t="str">
        <f t="shared" si="8"/>
        <v>Measure 251</v>
      </c>
      <c r="C103" s="295" t="s">
        <v>358</v>
      </c>
      <c r="D103" s="296">
        <v>44197</v>
      </c>
      <c r="E103" s="296">
        <v>44561</v>
      </c>
      <c r="F103" s="296">
        <v>44407</v>
      </c>
      <c r="G103" s="41">
        <f t="shared" si="9"/>
        <v>7</v>
      </c>
      <c r="H103" s="297" t="s">
        <v>587</v>
      </c>
      <c r="I103" s="295" t="s">
        <v>340</v>
      </c>
      <c r="J103" s="298">
        <v>0.25</v>
      </c>
      <c r="K103" s="298">
        <f t="shared" si="10"/>
        <v>3.125E-2</v>
      </c>
      <c r="L103" s="221">
        <v>820</v>
      </c>
      <c r="M103" s="221">
        <f t="shared" si="11"/>
        <v>25.625</v>
      </c>
    </row>
    <row r="104" spans="1:13">
      <c r="A104" s="295" t="s">
        <v>357</v>
      </c>
      <c r="B104" s="250" t="str">
        <f t="shared" si="8"/>
        <v>Measure 251</v>
      </c>
      <c r="C104" s="295" t="s">
        <v>358</v>
      </c>
      <c r="D104" s="296">
        <v>44197</v>
      </c>
      <c r="E104" s="296">
        <v>44561</v>
      </c>
      <c r="F104" s="296">
        <v>44407</v>
      </c>
      <c r="G104" s="41">
        <f t="shared" si="9"/>
        <v>7</v>
      </c>
      <c r="H104" s="297" t="s">
        <v>587</v>
      </c>
      <c r="I104" s="295" t="s">
        <v>340</v>
      </c>
      <c r="J104" s="298">
        <v>1</v>
      </c>
      <c r="K104" s="298">
        <f t="shared" si="10"/>
        <v>0.125</v>
      </c>
      <c r="L104" s="221">
        <v>820</v>
      </c>
      <c r="M104" s="221">
        <f t="shared" si="11"/>
        <v>102.5</v>
      </c>
    </row>
    <row r="105" spans="1:13">
      <c r="A105" s="295" t="s">
        <v>357</v>
      </c>
      <c r="B105" s="250" t="str">
        <f t="shared" si="8"/>
        <v>Measure 251</v>
      </c>
      <c r="C105" s="295" t="s">
        <v>358</v>
      </c>
      <c r="D105" s="296">
        <v>44197</v>
      </c>
      <c r="E105" s="296">
        <v>44561</v>
      </c>
      <c r="F105" s="296">
        <v>44410</v>
      </c>
      <c r="G105" s="41">
        <f t="shared" si="9"/>
        <v>8</v>
      </c>
      <c r="H105" s="297" t="s">
        <v>290</v>
      </c>
      <c r="I105" s="295" t="s">
        <v>340</v>
      </c>
      <c r="J105" s="298">
        <v>8.5</v>
      </c>
      <c r="K105" s="298">
        <f t="shared" si="10"/>
        <v>1.0625</v>
      </c>
      <c r="L105" s="221">
        <v>1112</v>
      </c>
      <c r="M105" s="221">
        <f t="shared" si="11"/>
        <v>1181.5</v>
      </c>
    </row>
    <row r="106" spans="1:13">
      <c r="A106" s="295" t="s">
        <v>357</v>
      </c>
      <c r="B106" s="250" t="str">
        <f t="shared" si="8"/>
        <v>Measure 251</v>
      </c>
      <c r="C106" s="295" t="s">
        <v>358</v>
      </c>
      <c r="D106" s="296">
        <v>44197</v>
      </c>
      <c r="E106" s="296">
        <v>44561</v>
      </c>
      <c r="F106" s="296">
        <v>44410</v>
      </c>
      <c r="G106" s="41">
        <f t="shared" si="9"/>
        <v>8</v>
      </c>
      <c r="H106" s="297" t="s">
        <v>341</v>
      </c>
      <c r="I106" s="295" t="s">
        <v>340</v>
      </c>
      <c r="J106" s="298">
        <v>3.25</v>
      </c>
      <c r="K106" s="298">
        <f t="shared" si="10"/>
        <v>0.40625</v>
      </c>
      <c r="L106" s="221">
        <v>980</v>
      </c>
      <c r="M106" s="221">
        <f t="shared" si="11"/>
        <v>398.125</v>
      </c>
    </row>
    <row r="107" spans="1:13">
      <c r="A107" s="295" t="s">
        <v>357</v>
      </c>
      <c r="B107" s="250" t="str">
        <f t="shared" si="8"/>
        <v>Measure 251</v>
      </c>
      <c r="C107" s="295" t="s">
        <v>358</v>
      </c>
      <c r="D107" s="296">
        <v>44197</v>
      </c>
      <c r="E107" s="296">
        <v>44561</v>
      </c>
      <c r="F107" s="296">
        <v>44410</v>
      </c>
      <c r="G107" s="41">
        <f t="shared" si="9"/>
        <v>8</v>
      </c>
      <c r="H107" s="297" t="s">
        <v>341</v>
      </c>
      <c r="I107" s="295" t="s">
        <v>340</v>
      </c>
      <c r="J107" s="298">
        <v>0.75</v>
      </c>
      <c r="K107" s="298">
        <f t="shared" si="10"/>
        <v>9.375E-2</v>
      </c>
      <c r="L107" s="221">
        <v>980</v>
      </c>
      <c r="M107" s="221">
        <f t="shared" si="11"/>
        <v>91.875</v>
      </c>
    </row>
    <row r="108" spans="1:13">
      <c r="A108" s="295" t="s">
        <v>357</v>
      </c>
      <c r="B108" s="250" t="str">
        <f t="shared" si="8"/>
        <v>Measure 251</v>
      </c>
      <c r="C108" s="295" t="s">
        <v>358</v>
      </c>
      <c r="D108" s="296">
        <v>44197</v>
      </c>
      <c r="E108" s="296">
        <v>44561</v>
      </c>
      <c r="F108" s="296">
        <v>44410</v>
      </c>
      <c r="G108" s="41">
        <f t="shared" si="9"/>
        <v>8</v>
      </c>
      <c r="H108" s="297" t="s">
        <v>587</v>
      </c>
      <c r="I108" s="295" t="s">
        <v>340</v>
      </c>
      <c r="J108" s="298">
        <v>0.25</v>
      </c>
      <c r="K108" s="298">
        <f t="shared" si="10"/>
        <v>3.125E-2</v>
      </c>
      <c r="L108" s="221">
        <v>820</v>
      </c>
      <c r="M108" s="221">
        <f t="shared" si="11"/>
        <v>25.625</v>
      </c>
    </row>
    <row r="109" spans="1:13">
      <c r="A109" s="295" t="s">
        <v>357</v>
      </c>
      <c r="B109" s="250" t="str">
        <f t="shared" si="8"/>
        <v>Measure 251</v>
      </c>
      <c r="C109" s="295" t="s">
        <v>358</v>
      </c>
      <c r="D109" s="296">
        <v>44197</v>
      </c>
      <c r="E109" s="296">
        <v>44561</v>
      </c>
      <c r="F109" s="296">
        <v>44410</v>
      </c>
      <c r="G109" s="41">
        <f t="shared" si="9"/>
        <v>8</v>
      </c>
      <c r="H109" s="297" t="s">
        <v>587</v>
      </c>
      <c r="I109" s="295" t="s">
        <v>340</v>
      </c>
      <c r="J109" s="298">
        <v>1</v>
      </c>
      <c r="K109" s="298">
        <f t="shared" si="10"/>
        <v>0.125</v>
      </c>
      <c r="L109" s="221">
        <v>820</v>
      </c>
      <c r="M109" s="221">
        <f t="shared" si="11"/>
        <v>102.5</v>
      </c>
    </row>
    <row r="110" spans="1:13">
      <c r="A110" s="295" t="s">
        <v>357</v>
      </c>
      <c r="B110" s="250" t="str">
        <f t="shared" si="8"/>
        <v>Measure 251</v>
      </c>
      <c r="C110" s="295" t="s">
        <v>358</v>
      </c>
      <c r="D110" s="296">
        <v>44197</v>
      </c>
      <c r="E110" s="296">
        <v>44561</v>
      </c>
      <c r="F110" s="296">
        <v>44411</v>
      </c>
      <c r="G110" s="41">
        <f t="shared" si="9"/>
        <v>8</v>
      </c>
      <c r="H110" s="297" t="s">
        <v>290</v>
      </c>
      <c r="I110" s="295" t="s">
        <v>340</v>
      </c>
      <c r="J110" s="298">
        <v>8.5</v>
      </c>
      <c r="K110" s="298">
        <f t="shared" si="10"/>
        <v>1.0625</v>
      </c>
      <c r="L110" s="221">
        <v>1112</v>
      </c>
      <c r="M110" s="221">
        <f t="shared" si="11"/>
        <v>1181.5</v>
      </c>
    </row>
    <row r="111" spans="1:13">
      <c r="A111" s="295" t="s">
        <v>357</v>
      </c>
      <c r="B111" s="250" t="str">
        <f t="shared" si="8"/>
        <v>Measure 251</v>
      </c>
      <c r="C111" s="295" t="s">
        <v>358</v>
      </c>
      <c r="D111" s="296">
        <v>44197</v>
      </c>
      <c r="E111" s="296">
        <v>44561</v>
      </c>
      <c r="F111" s="296">
        <v>44411</v>
      </c>
      <c r="G111" s="41">
        <f t="shared" si="9"/>
        <v>8</v>
      </c>
      <c r="H111" s="297" t="s">
        <v>341</v>
      </c>
      <c r="I111" s="295" t="s">
        <v>340</v>
      </c>
      <c r="J111" s="298">
        <v>3.25</v>
      </c>
      <c r="K111" s="298">
        <f t="shared" si="10"/>
        <v>0.40625</v>
      </c>
      <c r="L111" s="221">
        <v>980</v>
      </c>
      <c r="M111" s="221">
        <f t="shared" si="11"/>
        <v>398.125</v>
      </c>
    </row>
    <row r="112" spans="1:13">
      <c r="A112" s="295" t="s">
        <v>357</v>
      </c>
      <c r="B112" s="250" t="str">
        <f t="shared" si="8"/>
        <v>Measure 251</v>
      </c>
      <c r="C112" s="295" t="s">
        <v>358</v>
      </c>
      <c r="D112" s="296">
        <v>44197</v>
      </c>
      <c r="E112" s="296">
        <v>44561</v>
      </c>
      <c r="F112" s="296">
        <v>44411</v>
      </c>
      <c r="G112" s="41">
        <f t="shared" si="9"/>
        <v>8</v>
      </c>
      <c r="H112" s="297" t="s">
        <v>341</v>
      </c>
      <c r="I112" s="295" t="s">
        <v>340</v>
      </c>
      <c r="J112" s="298">
        <v>1.5</v>
      </c>
      <c r="K112" s="298">
        <f t="shared" si="10"/>
        <v>0.1875</v>
      </c>
      <c r="L112" s="221">
        <v>980</v>
      </c>
      <c r="M112" s="221">
        <f t="shared" si="11"/>
        <v>183.75</v>
      </c>
    </row>
    <row r="113" spans="1:13">
      <c r="A113" s="295" t="s">
        <v>357</v>
      </c>
      <c r="B113" s="250" t="str">
        <f t="shared" si="8"/>
        <v>Measure 251</v>
      </c>
      <c r="C113" s="295" t="s">
        <v>358</v>
      </c>
      <c r="D113" s="296">
        <v>44197</v>
      </c>
      <c r="E113" s="296">
        <v>44561</v>
      </c>
      <c r="F113" s="296">
        <v>44411</v>
      </c>
      <c r="G113" s="41">
        <f t="shared" si="9"/>
        <v>8</v>
      </c>
      <c r="H113" s="297" t="s">
        <v>587</v>
      </c>
      <c r="I113" s="295" t="s">
        <v>340</v>
      </c>
      <c r="J113" s="298">
        <v>3.25</v>
      </c>
      <c r="K113" s="298">
        <f t="shared" si="10"/>
        <v>0.40625</v>
      </c>
      <c r="L113" s="221">
        <v>820</v>
      </c>
      <c r="M113" s="221">
        <f t="shared" si="11"/>
        <v>333.125</v>
      </c>
    </row>
    <row r="114" spans="1:13">
      <c r="A114" s="295" t="s">
        <v>357</v>
      </c>
      <c r="B114" s="250" t="str">
        <f t="shared" si="8"/>
        <v>Measure 251</v>
      </c>
      <c r="C114" s="295" t="s">
        <v>358</v>
      </c>
      <c r="D114" s="296">
        <v>44197</v>
      </c>
      <c r="E114" s="296">
        <v>44561</v>
      </c>
      <c r="F114" s="296">
        <v>44411</v>
      </c>
      <c r="G114" s="41">
        <f t="shared" si="9"/>
        <v>8</v>
      </c>
      <c r="H114" s="297" t="s">
        <v>587</v>
      </c>
      <c r="I114" s="295" t="s">
        <v>340</v>
      </c>
      <c r="J114" s="298">
        <v>8</v>
      </c>
      <c r="K114" s="298">
        <f t="shared" si="10"/>
        <v>1</v>
      </c>
      <c r="L114" s="221">
        <v>820</v>
      </c>
      <c r="M114" s="221">
        <f t="shared" si="11"/>
        <v>820</v>
      </c>
    </row>
    <row r="115" spans="1:13">
      <c r="A115" s="295" t="s">
        <v>357</v>
      </c>
      <c r="B115" s="250" t="str">
        <f t="shared" si="8"/>
        <v>Measure 251</v>
      </c>
      <c r="C115" s="295" t="s">
        <v>358</v>
      </c>
      <c r="D115" s="296">
        <v>44197</v>
      </c>
      <c r="E115" s="296">
        <v>44561</v>
      </c>
      <c r="F115" s="296">
        <v>44412</v>
      </c>
      <c r="G115" s="41">
        <f t="shared" si="9"/>
        <v>8</v>
      </c>
      <c r="H115" s="297" t="s">
        <v>290</v>
      </c>
      <c r="I115" s="295" t="s">
        <v>340</v>
      </c>
      <c r="J115" s="298">
        <v>7</v>
      </c>
      <c r="K115" s="298">
        <f t="shared" si="10"/>
        <v>0.875</v>
      </c>
      <c r="L115" s="221">
        <v>1112</v>
      </c>
      <c r="M115" s="221">
        <f t="shared" si="11"/>
        <v>973</v>
      </c>
    </row>
    <row r="116" spans="1:13">
      <c r="A116" s="295" t="s">
        <v>357</v>
      </c>
      <c r="B116" s="250" t="str">
        <f t="shared" ref="B116:B159" si="12">MID(C116,9,11)</f>
        <v>Measure 251</v>
      </c>
      <c r="C116" s="295" t="s">
        <v>358</v>
      </c>
      <c r="D116" s="296">
        <v>44197</v>
      </c>
      <c r="E116" s="296">
        <v>44561</v>
      </c>
      <c r="F116" s="296">
        <v>44412</v>
      </c>
      <c r="G116" s="41">
        <f t="shared" ref="G116:G159" si="13">MONTH(F116)</f>
        <v>8</v>
      </c>
      <c r="H116" s="297" t="s">
        <v>341</v>
      </c>
      <c r="I116" s="295" t="s">
        <v>340</v>
      </c>
      <c r="J116" s="298">
        <v>2.25</v>
      </c>
      <c r="K116" s="298">
        <f t="shared" si="10"/>
        <v>0.28125</v>
      </c>
      <c r="L116" s="221">
        <v>980</v>
      </c>
      <c r="M116" s="221">
        <f t="shared" si="11"/>
        <v>275.625</v>
      </c>
    </row>
    <row r="117" spans="1:13">
      <c r="A117" s="295" t="s">
        <v>357</v>
      </c>
      <c r="B117" s="250" t="str">
        <f t="shared" si="12"/>
        <v>Measure 251</v>
      </c>
      <c r="C117" s="295" t="s">
        <v>358</v>
      </c>
      <c r="D117" s="296">
        <v>44197</v>
      </c>
      <c r="E117" s="296">
        <v>44561</v>
      </c>
      <c r="F117" s="296">
        <v>44412</v>
      </c>
      <c r="G117" s="41">
        <f t="shared" si="13"/>
        <v>8</v>
      </c>
      <c r="H117" s="297" t="s">
        <v>341</v>
      </c>
      <c r="I117" s="295" t="s">
        <v>340</v>
      </c>
      <c r="J117" s="298">
        <v>4.25</v>
      </c>
      <c r="K117" s="298">
        <f t="shared" si="10"/>
        <v>0.53125</v>
      </c>
      <c r="L117" s="221">
        <v>980</v>
      </c>
      <c r="M117" s="221">
        <f t="shared" si="11"/>
        <v>520.625</v>
      </c>
    </row>
    <row r="118" spans="1:13">
      <c r="A118" s="295" t="s">
        <v>357</v>
      </c>
      <c r="B118" s="250" t="str">
        <f t="shared" si="12"/>
        <v>Measure 251</v>
      </c>
      <c r="C118" s="295" t="s">
        <v>358</v>
      </c>
      <c r="D118" s="296">
        <v>44197</v>
      </c>
      <c r="E118" s="296">
        <v>44561</v>
      </c>
      <c r="F118" s="296">
        <v>44412</v>
      </c>
      <c r="G118" s="41">
        <f t="shared" si="13"/>
        <v>8</v>
      </c>
      <c r="H118" s="297" t="s">
        <v>587</v>
      </c>
      <c r="I118" s="295" t="s">
        <v>340</v>
      </c>
      <c r="J118" s="298">
        <v>0.75</v>
      </c>
      <c r="K118" s="298">
        <f t="shared" si="10"/>
        <v>9.375E-2</v>
      </c>
      <c r="L118" s="221">
        <v>820</v>
      </c>
      <c r="M118" s="221">
        <f t="shared" si="11"/>
        <v>76.875</v>
      </c>
    </row>
    <row r="119" spans="1:13">
      <c r="A119" s="295" t="s">
        <v>357</v>
      </c>
      <c r="B119" s="250" t="str">
        <f t="shared" si="12"/>
        <v>Measure 251</v>
      </c>
      <c r="C119" s="295" t="s">
        <v>358</v>
      </c>
      <c r="D119" s="296">
        <v>44197</v>
      </c>
      <c r="E119" s="296">
        <v>44561</v>
      </c>
      <c r="F119" s="296">
        <v>44412</v>
      </c>
      <c r="G119" s="41">
        <f t="shared" si="13"/>
        <v>8</v>
      </c>
      <c r="H119" s="297" t="s">
        <v>587</v>
      </c>
      <c r="I119" s="295" t="s">
        <v>340</v>
      </c>
      <c r="J119" s="298">
        <v>8</v>
      </c>
      <c r="K119" s="298">
        <f t="shared" si="10"/>
        <v>1</v>
      </c>
      <c r="L119" s="221">
        <v>820</v>
      </c>
      <c r="M119" s="221">
        <f t="shared" si="11"/>
        <v>820</v>
      </c>
    </row>
    <row r="120" spans="1:13">
      <c r="A120" s="295" t="s">
        <v>357</v>
      </c>
      <c r="B120" s="250" t="str">
        <f t="shared" si="12"/>
        <v>Measure 251</v>
      </c>
      <c r="C120" s="295" t="s">
        <v>358</v>
      </c>
      <c r="D120" s="296">
        <v>44197</v>
      </c>
      <c r="E120" s="296">
        <v>44561</v>
      </c>
      <c r="F120" s="296">
        <v>44413</v>
      </c>
      <c r="G120" s="41">
        <f t="shared" si="13"/>
        <v>8</v>
      </c>
      <c r="H120" s="297" t="s">
        <v>290</v>
      </c>
      <c r="I120" s="295" t="s">
        <v>340</v>
      </c>
      <c r="J120" s="298">
        <v>6</v>
      </c>
      <c r="K120" s="298">
        <f t="shared" si="10"/>
        <v>0.75</v>
      </c>
      <c r="L120" s="221">
        <v>1112</v>
      </c>
      <c r="M120" s="221">
        <f t="shared" si="11"/>
        <v>834</v>
      </c>
    </row>
    <row r="121" spans="1:13">
      <c r="A121" s="295" t="s">
        <v>357</v>
      </c>
      <c r="B121" s="250" t="str">
        <f t="shared" si="12"/>
        <v>Measure 251</v>
      </c>
      <c r="C121" s="295" t="s">
        <v>358</v>
      </c>
      <c r="D121" s="296">
        <v>44197</v>
      </c>
      <c r="E121" s="296">
        <v>44561</v>
      </c>
      <c r="F121" s="296">
        <v>44413</v>
      </c>
      <c r="G121" s="41">
        <f t="shared" si="13"/>
        <v>8</v>
      </c>
      <c r="H121" s="297" t="s">
        <v>341</v>
      </c>
      <c r="I121" s="295" t="s">
        <v>340</v>
      </c>
      <c r="J121" s="298">
        <v>4</v>
      </c>
      <c r="K121" s="298">
        <f t="shared" si="10"/>
        <v>0.5</v>
      </c>
      <c r="L121" s="221">
        <v>980</v>
      </c>
      <c r="M121" s="221">
        <f t="shared" si="11"/>
        <v>490</v>
      </c>
    </row>
    <row r="122" spans="1:13">
      <c r="A122" s="295" t="s">
        <v>357</v>
      </c>
      <c r="B122" s="250" t="str">
        <f t="shared" si="12"/>
        <v>Measure 251</v>
      </c>
      <c r="C122" s="295" t="s">
        <v>358</v>
      </c>
      <c r="D122" s="296">
        <v>44197</v>
      </c>
      <c r="E122" s="296">
        <v>44561</v>
      </c>
      <c r="F122" s="296">
        <v>44413</v>
      </c>
      <c r="G122" s="41">
        <f t="shared" si="13"/>
        <v>8</v>
      </c>
      <c r="H122" s="297" t="s">
        <v>341</v>
      </c>
      <c r="I122" s="295" t="s">
        <v>340</v>
      </c>
      <c r="J122" s="298">
        <v>1.5</v>
      </c>
      <c r="K122" s="298">
        <f t="shared" si="10"/>
        <v>0.1875</v>
      </c>
      <c r="L122" s="221">
        <v>980</v>
      </c>
      <c r="M122" s="221">
        <f t="shared" si="11"/>
        <v>183.75</v>
      </c>
    </row>
    <row r="123" spans="1:13">
      <c r="A123" s="295" t="s">
        <v>357</v>
      </c>
      <c r="B123" s="250" t="str">
        <f t="shared" si="12"/>
        <v>Measure 251</v>
      </c>
      <c r="C123" s="295" t="s">
        <v>358</v>
      </c>
      <c r="D123" s="296">
        <v>44197</v>
      </c>
      <c r="E123" s="296">
        <v>44561</v>
      </c>
      <c r="F123" s="296">
        <v>44413</v>
      </c>
      <c r="G123" s="41">
        <f t="shared" si="13"/>
        <v>8</v>
      </c>
      <c r="H123" s="297" t="s">
        <v>587</v>
      </c>
      <c r="I123" s="295" t="s">
        <v>340</v>
      </c>
      <c r="J123" s="298">
        <v>8</v>
      </c>
      <c r="K123" s="298">
        <f t="shared" si="10"/>
        <v>1</v>
      </c>
      <c r="L123" s="221">
        <v>820</v>
      </c>
      <c r="M123" s="221">
        <f t="shared" si="11"/>
        <v>820</v>
      </c>
    </row>
    <row r="124" spans="1:13">
      <c r="A124" s="295" t="s">
        <v>357</v>
      </c>
      <c r="B124" s="250" t="str">
        <f t="shared" si="12"/>
        <v>Measure 251</v>
      </c>
      <c r="C124" s="295" t="s">
        <v>358</v>
      </c>
      <c r="D124" s="296">
        <v>44197</v>
      </c>
      <c r="E124" s="296">
        <v>44561</v>
      </c>
      <c r="F124" s="296">
        <v>44413</v>
      </c>
      <c r="G124" s="41">
        <f t="shared" si="13"/>
        <v>8</v>
      </c>
      <c r="H124" s="297" t="s">
        <v>587</v>
      </c>
      <c r="I124" s="295" t="s">
        <v>340</v>
      </c>
      <c r="J124" s="298">
        <v>0.25</v>
      </c>
      <c r="K124" s="298">
        <f t="shared" si="10"/>
        <v>3.125E-2</v>
      </c>
      <c r="L124" s="221">
        <v>820</v>
      </c>
      <c r="M124" s="221">
        <f t="shared" si="11"/>
        <v>25.625</v>
      </c>
    </row>
    <row r="125" spans="1:13">
      <c r="A125" s="295" t="s">
        <v>357</v>
      </c>
      <c r="B125" s="250" t="str">
        <f t="shared" si="12"/>
        <v>Measure 251</v>
      </c>
      <c r="C125" s="295" t="s">
        <v>358</v>
      </c>
      <c r="D125" s="296">
        <v>44197</v>
      </c>
      <c r="E125" s="296">
        <v>44561</v>
      </c>
      <c r="F125" s="296">
        <v>44414</v>
      </c>
      <c r="G125" s="41">
        <f t="shared" si="13"/>
        <v>8</v>
      </c>
      <c r="H125" s="297" t="s">
        <v>290</v>
      </c>
      <c r="I125" s="295" t="s">
        <v>340</v>
      </c>
      <c r="J125" s="298">
        <v>7</v>
      </c>
      <c r="K125" s="298">
        <f t="shared" si="10"/>
        <v>0.875</v>
      </c>
      <c r="L125" s="221">
        <v>1112</v>
      </c>
      <c r="M125" s="221">
        <f t="shared" si="11"/>
        <v>973</v>
      </c>
    </row>
    <row r="126" spans="1:13">
      <c r="A126" s="295" t="s">
        <v>357</v>
      </c>
      <c r="B126" s="250" t="str">
        <f t="shared" si="12"/>
        <v>Measure 251</v>
      </c>
      <c r="C126" s="295" t="s">
        <v>358</v>
      </c>
      <c r="D126" s="296">
        <v>44197</v>
      </c>
      <c r="E126" s="296">
        <v>44561</v>
      </c>
      <c r="F126" s="296">
        <v>44414</v>
      </c>
      <c r="G126" s="41">
        <f t="shared" si="13"/>
        <v>8</v>
      </c>
      <c r="H126" s="297" t="s">
        <v>341</v>
      </c>
      <c r="I126" s="295" t="s">
        <v>340</v>
      </c>
      <c r="J126" s="298">
        <v>2.5</v>
      </c>
      <c r="K126" s="298">
        <f t="shared" si="10"/>
        <v>0.3125</v>
      </c>
      <c r="L126" s="221">
        <v>980</v>
      </c>
      <c r="M126" s="221">
        <f t="shared" si="11"/>
        <v>306.25</v>
      </c>
    </row>
    <row r="127" spans="1:13">
      <c r="A127" s="295" t="s">
        <v>357</v>
      </c>
      <c r="B127" s="250" t="str">
        <f t="shared" si="12"/>
        <v>Measure 251</v>
      </c>
      <c r="C127" s="295" t="s">
        <v>358</v>
      </c>
      <c r="D127" s="296">
        <v>44197</v>
      </c>
      <c r="E127" s="296">
        <v>44561</v>
      </c>
      <c r="F127" s="296">
        <v>44414</v>
      </c>
      <c r="G127" s="41">
        <f t="shared" si="13"/>
        <v>8</v>
      </c>
      <c r="H127" s="297" t="s">
        <v>341</v>
      </c>
      <c r="I127" s="295" t="s">
        <v>340</v>
      </c>
      <c r="J127" s="298">
        <v>2.75</v>
      </c>
      <c r="K127" s="298">
        <f t="shared" si="10"/>
        <v>0.34375</v>
      </c>
      <c r="L127" s="221">
        <v>980</v>
      </c>
      <c r="M127" s="221">
        <f t="shared" si="11"/>
        <v>336.875</v>
      </c>
    </row>
    <row r="128" spans="1:13">
      <c r="A128" s="295" t="s">
        <v>357</v>
      </c>
      <c r="B128" s="250" t="str">
        <f t="shared" si="12"/>
        <v>Measure 251</v>
      </c>
      <c r="C128" s="295" t="s">
        <v>358</v>
      </c>
      <c r="D128" s="296">
        <v>44197</v>
      </c>
      <c r="E128" s="296">
        <v>44561</v>
      </c>
      <c r="F128" s="296">
        <v>44414</v>
      </c>
      <c r="G128" s="41">
        <f t="shared" si="13"/>
        <v>8</v>
      </c>
      <c r="H128" s="297" t="s">
        <v>587</v>
      </c>
      <c r="I128" s="295" t="s">
        <v>340</v>
      </c>
      <c r="J128" s="298">
        <v>8</v>
      </c>
      <c r="K128" s="298">
        <f t="shared" si="10"/>
        <v>1</v>
      </c>
      <c r="L128" s="221">
        <v>820</v>
      </c>
      <c r="M128" s="221">
        <f t="shared" si="11"/>
        <v>820</v>
      </c>
    </row>
    <row r="129" spans="1:13">
      <c r="A129" s="295" t="s">
        <v>357</v>
      </c>
      <c r="B129" s="250" t="str">
        <f t="shared" si="12"/>
        <v>Measure 251</v>
      </c>
      <c r="C129" s="295" t="s">
        <v>358</v>
      </c>
      <c r="D129" s="296">
        <v>44197</v>
      </c>
      <c r="E129" s="296">
        <v>44561</v>
      </c>
      <c r="F129" s="296">
        <v>44414</v>
      </c>
      <c r="G129" s="41">
        <f t="shared" si="13"/>
        <v>8</v>
      </c>
      <c r="H129" s="297" t="s">
        <v>587</v>
      </c>
      <c r="I129" s="295" t="s">
        <v>340</v>
      </c>
      <c r="J129" s="298">
        <v>0.25</v>
      </c>
      <c r="K129" s="298">
        <f t="shared" si="10"/>
        <v>3.125E-2</v>
      </c>
      <c r="L129" s="221">
        <v>820</v>
      </c>
      <c r="M129" s="221">
        <f t="shared" si="11"/>
        <v>25.625</v>
      </c>
    </row>
    <row r="130" spans="1:13">
      <c r="A130" s="295" t="s">
        <v>357</v>
      </c>
      <c r="B130" s="250" t="str">
        <f t="shared" si="12"/>
        <v>Measure 251</v>
      </c>
      <c r="C130" s="295" t="s">
        <v>358</v>
      </c>
      <c r="D130" s="296">
        <v>44197</v>
      </c>
      <c r="E130" s="296">
        <v>44561</v>
      </c>
      <c r="F130" s="296">
        <v>44417</v>
      </c>
      <c r="G130" s="41">
        <f t="shared" si="13"/>
        <v>8</v>
      </c>
      <c r="H130" s="297" t="s">
        <v>290</v>
      </c>
      <c r="I130" s="295" t="s">
        <v>340</v>
      </c>
      <c r="J130" s="298">
        <v>2</v>
      </c>
      <c r="K130" s="298">
        <f t="shared" si="10"/>
        <v>0.25</v>
      </c>
      <c r="L130" s="221">
        <v>1112</v>
      </c>
      <c r="M130" s="221">
        <f t="shared" si="11"/>
        <v>278</v>
      </c>
    </row>
    <row r="131" spans="1:13">
      <c r="A131" s="295" t="s">
        <v>357</v>
      </c>
      <c r="B131" s="250" t="str">
        <f t="shared" si="12"/>
        <v>Measure 251</v>
      </c>
      <c r="C131" s="295" t="s">
        <v>358</v>
      </c>
      <c r="D131" s="296">
        <v>44197</v>
      </c>
      <c r="E131" s="296">
        <v>44561</v>
      </c>
      <c r="F131" s="296">
        <v>44417</v>
      </c>
      <c r="G131" s="41">
        <f t="shared" si="13"/>
        <v>8</v>
      </c>
      <c r="H131" s="297" t="s">
        <v>341</v>
      </c>
      <c r="I131" s="295" t="s">
        <v>340</v>
      </c>
      <c r="J131" s="298">
        <v>0.25</v>
      </c>
      <c r="K131" s="298">
        <f t="shared" si="10"/>
        <v>3.125E-2</v>
      </c>
      <c r="L131" s="221">
        <v>980</v>
      </c>
      <c r="M131" s="221">
        <f t="shared" si="11"/>
        <v>30.625</v>
      </c>
    </row>
    <row r="132" spans="1:13">
      <c r="A132" s="295" t="s">
        <v>357</v>
      </c>
      <c r="B132" s="250" t="str">
        <f t="shared" si="12"/>
        <v>Measure 251</v>
      </c>
      <c r="C132" s="295" t="s">
        <v>358</v>
      </c>
      <c r="D132" s="296">
        <v>44197</v>
      </c>
      <c r="E132" s="296">
        <v>44561</v>
      </c>
      <c r="F132" s="296">
        <v>44417</v>
      </c>
      <c r="G132" s="41">
        <f t="shared" si="13"/>
        <v>8</v>
      </c>
      <c r="H132" s="297" t="s">
        <v>341</v>
      </c>
      <c r="I132" s="295" t="s">
        <v>340</v>
      </c>
      <c r="J132" s="298">
        <v>2.75</v>
      </c>
      <c r="K132" s="298">
        <f t="shared" si="10"/>
        <v>0.34375</v>
      </c>
      <c r="L132" s="221">
        <v>980</v>
      </c>
      <c r="M132" s="221">
        <f t="shared" si="11"/>
        <v>336.875</v>
      </c>
    </row>
    <row r="133" spans="1:13">
      <c r="A133" s="295" t="s">
        <v>357</v>
      </c>
      <c r="B133" s="250" t="str">
        <f t="shared" si="12"/>
        <v>Measure 251</v>
      </c>
      <c r="C133" s="295" t="s">
        <v>358</v>
      </c>
      <c r="D133" s="296">
        <v>44197</v>
      </c>
      <c r="E133" s="296">
        <v>44561</v>
      </c>
      <c r="F133" s="296">
        <v>44417</v>
      </c>
      <c r="G133" s="41">
        <f t="shared" si="13"/>
        <v>8</v>
      </c>
      <c r="H133" s="297" t="s">
        <v>587</v>
      </c>
      <c r="I133" s="295" t="s">
        <v>340</v>
      </c>
      <c r="J133" s="298">
        <v>1</v>
      </c>
      <c r="K133" s="298">
        <f t="shared" si="10"/>
        <v>0.125</v>
      </c>
      <c r="L133" s="221">
        <v>820</v>
      </c>
      <c r="M133" s="221">
        <f t="shared" si="11"/>
        <v>102.5</v>
      </c>
    </row>
    <row r="134" spans="1:13">
      <c r="A134" s="295" t="s">
        <v>357</v>
      </c>
      <c r="B134" s="250" t="str">
        <f t="shared" si="12"/>
        <v>Measure 251</v>
      </c>
      <c r="C134" s="295" t="s">
        <v>358</v>
      </c>
      <c r="D134" s="296">
        <v>44197</v>
      </c>
      <c r="E134" s="296">
        <v>44561</v>
      </c>
      <c r="F134" s="296">
        <v>44418</v>
      </c>
      <c r="G134" s="41">
        <f t="shared" si="13"/>
        <v>8</v>
      </c>
      <c r="H134" s="297" t="s">
        <v>290</v>
      </c>
      <c r="I134" s="295" t="s">
        <v>340</v>
      </c>
      <c r="J134" s="298">
        <v>7</v>
      </c>
      <c r="K134" s="298">
        <f t="shared" si="10"/>
        <v>0.875</v>
      </c>
      <c r="L134" s="221">
        <v>1112</v>
      </c>
      <c r="M134" s="221">
        <f t="shared" si="11"/>
        <v>973</v>
      </c>
    </row>
    <row r="135" spans="1:13">
      <c r="A135" s="295" t="s">
        <v>357</v>
      </c>
      <c r="B135" s="250" t="str">
        <f t="shared" si="12"/>
        <v>Measure 251</v>
      </c>
      <c r="C135" s="295" t="s">
        <v>358</v>
      </c>
      <c r="D135" s="296">
        <v>44197</v>
      </c>
      <c r="E135" s="296">
        <v>44561</v>
      </c>
      <c r="F135" s="296">
        <v>44418</v>
      </c>
      <c r="G135" s="41">
        <f t="shared" si="13"/>
        <v>8</v>
      </c>
      <c r="H135" s="297" t="s">
        <v>341</v>
      </c>
      <c r="I135" s="295" t="s">
        <v>340</v>
      </c>
      <c r="J135" s="298">
        <v>4.5</v>
      </c>
      <c r="K135" s="298">
        <f t="shared" si="10"/>
        <v>0.5625</v>
      </c>
      <c r="L135" s="221">
        <v>980</v>
      </c>
      <c r="M135" s="221">
        <f t="shared" si="11"/>
        <v>551.25</v>
      </c>
    </row>
    <row r="136" spans="1:13">
      <c r="A136" s="295" t="s">
        <v>357</v>
      </c>
      <c r="B136" s="250" t="str">
        <f t="shared" si="12"/>
        <v>Measure 251</v>
      </c>
      <c r="C136" s="295" t="s">
        <v>358</v>
      </c>
      <c r="D136" s="296">
        <v>44197</v>
      </c>
      <c r="E136" s="296">
        <v>44561</v>
      </c>
      <c r="F136" s="296">
        <v>44418</v>
      </c>
      <c r="G136" s="41">
        <f t="shared" si="13"/>
        <v>8</v>
      </c>
      <c r="H136" s="297" t="s">
        <v>341</v>
      </c>
      <c r="I136" s="295" t="s">
        <v>340</v>
      </c>
      <c r="J136" s="298">
        <v>3.5</v>
      </c>
      <c r="K136" s="298">
        <f t="shared" si="10"/>
        <v>0.4375</v>
      </c>
      <c r="L136" s="221">
        <v>980</v>
      </c>
      <c r="M136" s="221">
        <f t="shared" si="11"/>
        <v>428.75</v>
      </c>
    </row>
    <row r="137" spans="1:13">
      <c r="A137" s="295" t="s">
        <v>357</v>
      </c>
      <c r="B137" s="250" t="str">
        <f t="shared" si="12"/>
        <v>Measure 251</v>
      </c>
      <c r="C137" s="295" t="s">
        <v>358</v>
      </c>
      <c r="D137" s="296">
        <v>44197</v>
      </c>
      <c r="E137" s="296">
        <v>44561</v>
      </c>
      <c r="F137" s="296">
        <v>44418</v>
      </c>
      <c r="G137" s="41">
        <f t="shared" si="13"/>
        <v>8</v>
      </c>
      <c r="H137" s="297" t="s">
        <v>587</v>
      </c>
      <c r="I137" s="295" t="s">
        <v>340</v>
      </c>
      <c r="J137" s="298">
        <v>8</v>
      </c>
      <c r="K137" s="298">
        <f t="shared" si="10"/>
        <v>1</v>
      </c>
      <c r="L137" s="221">
        <v>820</v>
      </c>
      <c r="M137" s="221">
        <f t="shared" si="11"/>
        <v>820</v>
      </c>
    </row>
    <row r="138" spans="1:13">
      <c r="A138" s="295" t="s">
        <v>357</v>
      </c>
      <c r="B138" s="250" t="str">
        <f t="shared" si="12"/>
        <v>Measure 251</v>
      </c>
      <c r="C138" s="295" t="s">
        <v>358</v>
      </c>
      <c r="D138" s="296">
        <v>44197</v>
      </c>
      <c r="E138" s="296">
        <v>44561</v>
      </c>
      <c r="F138" s="296">
        <v>44418</v>
      </c>
      <c r="G138" s="41">
        <f t="shared" si="13"/>
        <v>8</v>
      </c>
      <c r="H138" s="297" t="s">
        <v>587</v>
      </c>
      <c r="I138" s="295" t="s">
        <v>340</v>
      </c>
      <c r="J138" s="298">
        <v>1.25</v>
      </c>
      <c r="K138" s="298">
        <f t="shared" si="10"/>
        <v>0.15625</v>
      </c>
      <c r="L138" s="221">
        <v>820</v>
      </c>
      <c r="M138" s="221">
        <f t="shared" si="11"/>
        <v>128.125</v>
      </c>
    </row>
    <row r="139" spans="1:13">
      <c r="A139" s="295" t="s">
        <v>357</v>
      </c>
      <c r="B139" s="250" t="str">
        <f t="shared" si="12"/>
        <v>Measure 251</v>
      </c>
      <c r="C139" s="295" t="s">
        <v>358</v>
      </c>
      <c r="D139" s="296">
        <v>44197</v>
      </c>
      <c r="E139" s="296">
        <v>44561</v>
      </c>
      <c r="F139" s="296">
        <v>44419</v>
      </c>
      <c r="G139" s="41">
        <f t="shared" si="13"/>
        <v>8</v>
      </c>
      <c r="H139" s="297" t="s">
        <v>290</v>
      </c>
      <c r="I139" s="295" t="s">
        <v>340</v>
      </c>
      <c r="J139" s="298">
        <v>3.5</v>
      </c>
      <c r="K139" s="298">
        <f t="shared" si="10"/>
        <v>0.4375</v>
      </c>
      <c r="L139" s="221">
        <v>1112</v>
      </c>
      <c r="M139" s="221">
        <f t="shared" si="11"/>
        <v>486.5</v>
      </c>
    </row>
    <row r="140" spans="1:13">
      <c r="A140" s="295" t="s">
        <v>357</v>
      </c>
      <c r="B140" s="250" t="str">
        <f t="shared" si="12"/>
        <v>Measure 251</v>
      </c>
      <c r="C140" s="295" t="s">
        <v>358</v>
      </c>
      <c r="D140" s="296">
        <v>44197</v>
      </c>
      <c r="E140" s="296">
        <v>44561</v>
      </c>
      <c r="F140" s="296">
        <v>44419</v>
      </c>
      <c r="G140" s="41">
        <f t="shared" si="13"/>
        <v>8</v>
      </c>
      <c r="H140" s="297" t="s">
        <v>341</v>
      </c>
      <c r="I140" s="295" t="s">
        <v>340</v>
      </c>
      <c r="J140" s="298">
        <v>2.25</v>
      </c>
      <c r="K140" s="298">
        <f t="shared" si="10"/>
        <v>0.28125</v>
      </c>
      <c r="L140" s="221">
        <v>980</v>
      </c>
      <c r="M140" s="221">
        <f t="shared" si="11"/>
        <v>275.625</v>
      </c>
    </row>
    <row r="141" spans="1:13">
      <c r="A141" s="295" t="s">
        <v>357</v>
      </c>
      <c r="B141" s="250" t="str">
        <f t="shared" si="12"/>
        <v>Measure 251</v>
      </c>
      <c r="C141" s="295" t="s">
        <v>358</v>
      </c>
      <c r="D141" s="296">
        <v>44197</v>
      </c>
      <c r="E141" s="296">
        <v>44561</v>
      </c>
      <c r="F141" s="296">
        <v>44419</v>
      </c>
      <c r="G141" s="41">
        <f t="shared" si="13"/>
        <v>8</v>
      </c>
      <c r="H141" s="297" t="s">
        <v>341</v>
      </c>
      <c r="I141" s="295" t="s">
        <v>340</v>
      </c>
      <c r="J141" s="298">
        <v>4</v>
      </c>
      <c r="K141" s="298">
        <f t="shared" si="10"/>
        <v>0.5</v>
      </c>
      <c r="L141" s="221">
        <v>980</v>
      </c>
      <c r="M141" s="221">
        <f t="shared" si="11"/>
        <v>490</v>
      </c>
    </row>
    <row r="142" spans="1:13">
      <c r="A142" s="295" t="s">
        <v>357</v>
      </c>
      <c r="B142" s="250" t="str">
        <f t="shared" si="12"/>
        <v>Measure 251</v>
      </c>
      <c r="C142" s="295" t="s">
        <v>358</v>
      </c>
      <c r="D142" s="296">
        <v>44197</v>
      </c>
      <c r="E142" s="296">
        <v>44561</v>
      </c>
      <c r="F142" s="296">
        <v>44419</v>
      </c>
      <c r="G142" s="41">
        <f t="shared" si="13"/>
        <v>8</v>
      </c>
      <c r="H142" s="297" t="s">
        <v>587</v>
      </c>
      <c r="I142" s="295" t="s">
        <v>340</v>
      </c>
      <c r="J142" s="298">
        <v>1</v>
      </c>
      <c r="K142" s="298">
        <f t="shared" si="10"/>
        <v>0.125</v>
      </c>
      <c r="L142" s="221">
        <v>820</v>
      </c>
      <c r="M142" s="221">
        <f t="shared" si="11"/>
        <v>102.5</v>
      </c>
    </row>
    <row r="143" spans="1:13">
      <c r="A143" s="295" t="s">
        <v>357</v>
      </c>
      <c r="B143" s="250" t="str">
        <f t="shared" si="12"/>
        <v>Measure 251</v>
      </c>
      <c r="C143" s="295" t="s">
        <v>358</v>
      </c>
      <c r="D143" s="296">
        <v>44197</v>
      </c>
      <c r="E143" s="296">
        <v>44561</v>
      </c>
      <c r="F143" s="296">
        <v>44419</v>
      </c>
      <c r="G143" s="41">
        <f t="shared" si="13"/>
        <v>8</v>
      </c>
      <c r="H143" s="297" t="s">
        <v>587</v>
      </c>
      <c r="I143" s="295" t="s">
        <v>340</v>
      </c>
      <c r="J143" s="298">
        <v>8</v>
      </c>
      <c r="K143" s="298">
        <f t="shared" si="10"/>
        <v>1</v>
      </c>
      <c r="L143" s="221">
        <v>820</v>
      </c>
      <c r="M143" s="221">
        <f t="shared" si="11"/>
        <v>820</v>
      </c>
    </row>
    <row r="144" spans="1:13">
      <c r="A144" s="295" t="s">
        <v>357</v>
      </c>
      <c r="B144" s="250" t="str">
        <f t="shared" si="12"/>
        <v>Measure 251</v>
      </c>
      <c r="C144" s="295" t="s">
        <v>358</v>
      </c>
      <c r="D144" s="296">
        <v>44197</v>
      </c>
      <c r="E144" s="296">
        <v>44561</v>
      </c>
      <c r="F144" s="296">
        <v>44420</v>
      </c>
      <c r="G144" s="41">
        <f t="shared" si="13"/>
        <v>8</v>
      </c>
      <c r="H144" s="297" t="s">
        <v>290</v>
      </c>
      <c r="I144" s="295" t="s">
        <v>340</v>
      </c>
      <c r="J144" s="298">
        <v>1.5</v>
      </c>
      <c r="K144" s="298">
        <f t="shared" si="10"/>
        <v>0.1875</v>
      </c>
      <c r="L144" s="221">
        <v>1112</v>
      </c>
      <c r="M144" s="221">
        <f t="shared" si="11"/>
        <v>208.5</v>
      </c>
    </row>
    <row r="145" spans="1:13">
      <c r="A145" s="295" t="s">
        <v>357</v>
      </c>
      <c r="B145" s="250" t="str">
        <f t="shared" si="12"/>
        <v>Measure 251</v>
      </c>
      <c r="C145" s="295" t="s">
        <v>358</v>
      </c>
      <c r="D145" s="296">
        <v>44197</v>
      </c>
      <c r="E145" s="296">
        <v>44561</v>
      </c>
      <c r="F145" s="296">
        <v>44420</v>
      </c>
      <c r="G145" s="41">
        <f t="shared" si="13"/>
        <v>8</v>
      </c>
      <c r="H145" s="297" t="s">
        <v>341</v>
      </c>
      <c r="I145" s="295" t="s">
        <v>340</v>
      </c>
      <c r="J145" s="298">
        <v>0.5</v>
      </c>
      <c r="K145" s="298">
        <f t="shared" si="10"/>
        <v>6.25E-2</v>
      </c>
      <c r="L145" s="221">
        <v>980</v>
      </c>
      <c r="M145" s="221">
        <f t="shared" si="11"/>
        <v>61.25</v>
      </c>
    </row>
    <row r="146" spans="1:13">
      <c r="A146" s="295" t="s">
        <v>357</v>
      </c>
      <c r="B146" s="250" t="str">
        <f t="shared" si="12"/>
        <v>Measure 251</v>
      </c>
      <c r="C146" s="295" t="s">
        <v>358</v>
      </c>
      <c r="D146" s="296">
        <v>44197</v>
      </c>
      <c r="E146" s="296">
        <v>44561</v>
      </c>
      <c r="F146" s="296">
        <v>44420</v>
      </c>
      <c r="G146" s="41">
        <f t="shared" si="13"/>
        <v>8</v>
      </c>
      <c r="H146" s="297" t="s">
        <v>341</v>
      </c>
      <c r="I146" s="295" t="s">
        <v>340</v>
      </c>
      <c r="J146" s="298">
        <v>6.25</v>
      </c>
      <c r="K146" s="298">
        <f t="shared" si="10"/>
        <v>0.78125</v>
      </c>
      <c r="L146" s="221">
        <v>980</v>
      </c>
      <c r="M146" s="221">
        <f t="shared" si="11"/>
        <v>765.625</v>
      </c>
    </row>
    <row r="147" spans="1:13">
      <c r="A147" s="295" t="s">
        <v>357</v>
      </c>
      <c r="B147" s="250" t="str">
        <f t="shared" si="12"/>
        <v>Measure 251</v>
      </c>
      <c r="C147" s="295" t="s">
        <v>358</v>
      </c>
      <c r="D147" s="296">
        <v>44197</v>
      </c>
      <c r="E147" s="296">
        <v>44561</v>
      </c>
      <c r="F147" s="296">
        <v>44420</v>
      </c>
      <c r="G147" s="41">
        <f t="shared" si="13"/>
        <v>8</v>
      </c>
      <c r="H147" s="297" t="s">
        <v>587</v>
      </c>
      <c r="I147" s="295" t="s">
        <v>340</v>
      </c>
      <c r="J147" s="298">
        <v>0.25</v>
      </c>
      <c r="K147" s="298">
        <f t="shared" si="10"/>
        <v>3.125E-2</v>
      </c>
      <c r="L147" s="221">
        <v>820</v>
      </c>
      <c r="M147" s="221">
        <f t="shared" si="11"/>
        <v>25.625</v>
      </c>
    </row>
    <row r="148" spans="1:13">
      <c r="A148" s="295" t="s">
        <v>357</v>
      </c>
      <c r="B148" s="250" t="str">
        <f t="shared" si="12"/>
        <v>Measure 251</v>
      </c>
      <c r="C148" s="295" t="s">
        <v>358</v>
      </c>
      <c r="D148" s="296">
        <v>44197</v>
      </c>
      <c r="E148" s="296">
        <v>44561</v>
      </c>
      <c r="F148" s="296">
        <v>44420</v>
      </c>
      <c r="G148" s="41">
        <f t="shared" si="13"/>
        <v>8</v>
      </c>
      <c r="H148" s="297" t="s">
        <v>587</v>
      </c>
      <c r="I148" s="295" t="s">
        <v>340</v>
      </c>
      <c r="J148" s="298">
        <v>8</v>
      </c>
      <c r="K148" s="298">
        <f t="shared" ref="K148:K199" si="14">J148/8</f>
        <v>1</v>
      </c>
      <c r="L148" s="221">
        <v>820</v>
      </c>
      <c r="M148" s="221">
        <f t="shared" ref="M148:M199" si="15">L148*K148</f>
        <v>820</v>
      </c>
    </row>
    <row r="149" spans="1:13">
      <c r="A149" s="295" t="s">
        <v>357</v>
      </c>
      <c r="B149" s="250" t="str">
        <f t="shared" si="12"/>
        <v>Measure 251</v>
      </c>
      <c r="C149" s="295" t="s">
        <v>358</v>
      </c>
      <c r="D149" s="296">
        <v>44197</v>
      </c>
      <c r="E149" s="296">
        <v>44561</v>
      </c>
      <c r="F149" s="296">
        <v>44421</v>
      </c>
      <c r="G149" s="41">
        <f t="shared" si="13"/>
        <v>8</v>
      </c>
      <c r="H149" s="297" t="s">
        <v>290</v>
      </c>
      <c r="I149" s="295" t="s">
        <v>340</v>
      </c>
      <c r="J149" s="298">
        <v>2</v>
      </c>
      <c r="K149" s="298">
        <f t="shared" si="14"/>
        <v>0.25</v>
      </c>
      <c r="L149" s="221">
        <v>1112</v>
      </c>
      <c r="M149" s="221">
        <f t="shared" si="15"/>
        <v>278</v>
      </c>
    </row>
    <row r="150" spans="1:13">
      <c r="A150" s="295" t="s">
        <v>357</v>
      </c>
      <c r="B150" s="250" t="str">
        <f t="shared" si="12"/>
        <v>Measure 251</v>
      </c>
      <c r="C150" s="295" t="s">
        <v>358</v>
      </c>
      <c r="D150" s="296">
        <v>44197</v>
      </c>
      <c r="E150" s="296">
        <v>44561</v>
      </c>
      <c r="F150" s="296">
        <v>44421</v>
      </c>
      <c r="G150" s="41">
        <f t="shared" si="13"/>
        <v>8</v>
      </c>
      <c r="H150" s="297" t="s">
        <v>341</v>
      </c>
      <c r="I150" s="295" t="s">
        <v>340</v>
      </c>
      <c r="J150" s="298">
        <v>2.75</v>
      </c>
      <c r="K150" s="298">
        <f t="shared" si="14"/>
        <v>0.34375</v>
      </c>
      <c r="L150" s="221">
        <v>980</v>
      </c>
      <c r="M150" s="221">
        <f t="shared" si="15"/>
        <v>336.875</v>
      </c>
    </row>
    <row r="151" spans="1:13">
      <c r="A151" s="295" t="s">
        <v>357</v>
      </c>
      <c r="B151" s="250" t="str">
        <f t="shared" si="12"/>
        <v>Measure 251</v>
      </c>
      <c r="C151" s="295" t="s">
        <v>358</v>
      </c>
      <c r="D151" s="296">
        <v>44197</v>
      </c>
      <c r="E151" s="296">
        <v>44561</v>
      </c>
      <c r="F151" s="296">
        <v>44421</v>
      </c>
      <c r="G151" s="41">
        <f t="shared" si="13"/>
        <v>8</v>
      </c>
      <c r="H151" s="297" t="s">
        <v>341</v>
      </c>
      <c r="I151" s="295" t="s">
        <v>340</v>
      </c>
      <c r="J151" s="298">
        <v>1</v>
      </c>
      <c r="K151" s="298">
        <f t="shared" si="14"/>
        <v>0.125</v>
      </c>
      <c r="L151" s="221">
        <v>980</v>
      </c>
      <c r="M151" s="221">
        <f t="shared" si="15"/>
        <v>122.5</v>
      </c>
    </row>
    <row r="152" spans="1:13">
      <c r="A152" s="295" t="s">
        <v>357</v>
      </c>
      <c r="B152" s="250" t="str">
        <f t="shared" si="12"/>
        <v>Measure 251</v>
      </c>
      <c r="C152" s="295" t="s">
        <v>358</v>
      </c>
      <c r="D152" s="296">
        <v>44197</v>
      </c>
      <c r="E152" s="296">
        <v>44561</v>
      </c>
      <c r="F152" s="296">
        <v>44421</v>
      </c>
      <c r="G152" s="41">
        <f t="shared" si="13"/>
        <v>8</v>
      </c>
      <c r="H152" s="297" t="s">
        <v>587</v>
      </c>
      <c r="I152" s="295" t="s">
        <v>340</v>
      </c>
      <c r="J152" s="298">
        <v>8</v>
      </c>
      <c r="K152" s="298">
        <f t="shared" si="14"/>
        <v>1</v>
      </c>
      <c r="L152" s="221">
        <v>820</v>
      </c>
      <c r="M152" s="221">
        <f t="shared" si="15"/>
        <v>820</v>
      </c>
    </row>
    <row r="153" spans="1:13">
      <c r="A153" s="295" t="s">
        <v>357</v>
      </c>
      <c r="B153" s="250" t="str">
        <f t="shared" si="12"/>
        <v>Measure 251</v>
      </c>
      <c r="C153" s="295" t="s">
        <v>358</v>
      </c>
      <c r="D153" s="296">
        <v>44197</v>
      </c>
      <c r="E153" s="296">
        <v>44561</v>
      </c>
      <c r="F153" s="296">
        <v>44421</v>
      </c>
      <c r="G153" s="41">
        <f t="shared" si="13"/>
        <v>8</v>
      </c>
      <c r="H153" s="297" t="s">
        <v>587</v>
      </c>
      <c r="I153" s="295" t="s">
        <v>340</v>
      </c>
      <c r="J153" s="298">
        <v>0.5</v>
      </c>
      <c r="K153" s="298">
        <f t="shared" si="14"/>
        <v>6.25E-2</v>
      </c>
      <c r="L153" s="221">
        <v>820</v>
      </c>
      <c r="M153" s="221">
        <f t="shared" si="15"/>
        <v>51.25</v>
      </c>
    </row>
    <row r="154" spans="1:13">
      <c r="A154" s="295" t="s">
        <v>357</v>
      </c>
      <c r="B154" s="250" t="str">
        <f t="shared" si="12"/>
        <v>Measure 251</v>
      </c>
      <c r="C154" s="295" t="s">
        <v>358</v>
      </c>
      <c r="D154" s="296">
        <v>44197</v>
      </c>
      <c r="E154" s="296">
        <v>44561</v>
      </c>
      <c r="F154" s="296">
        <v>44424</v>
      </c>
      <c r="G154" s="41">
        <f t="shared" si="13"/>
        <v>8</v>
      </c>
      <c r="H154" s="297" t="s">
        <v>290</v>
      </c>
      <c r="I154" s="295" t="s">
        <v>340</v>
      </c>
      <c r="J154" s="298">
        <v>1</v>
      </c>
      <c r="K154" s="298">
        <f t="shared" si="14"/>
        <v>0.125</v>
      </c>
      <c r="L154" s="221">
        <v>1112</v>
      </c>
      <c r="M154" s="221">
        <f t="shared" si="15"/>
        <v>139</v>
      </c>
    </row>
    <row r="155" spans="1:13">
      <c r="A155" s="295" t="s">
        <v>357</v>
      </c>
      <c r="B155" s="250" t="str">
        <f t="shared" si="12"/>
        <v>Measure 251</v>
      </c>
      <c r="C155" s="295" t="s">
        <v>358</v>
      </c>
      <c r="D155" s="296">
        <v>44197</v>
      </c>
      <c r="E155" s="296">
        <v>44561</v>
      </c>
      <c r="F155" s="296">
        <v>44424</v>
      </c>
      <c r="G155" s="41">
        <f t="shared" si="13"/>
        <v>8</v>
      </c>
      <c r="H155" s="297" t="s">
        <v>587</v>
      </c>
      <c r="I155" s="295" t="s">
        <v>340</v>
      </c>
      <c r="J155" s="298">
        <v>0.5</v>
      </c>
      <c r="K155" s="298">
        <f t="shared" si="14"/>
        <v>6.25E-2</v>
      </c>
      <c r="L155" s="221">
        <v>820</v>
      </c>
      <c r="M155" s="221">
        <f t="shared" si="15"/>
        <v>51.25</v>
      </c>
    </row>
    <row r="156" spans="1:13">
      <c r="A156" s="295" t="s">
        <v>357</v>
      </c>
      <c r="B156" s="250" t="str">
        <f t="shared" si="12"/>
        <v>Measure 251</v>
      </c>
      <c r="C156" s="295" t="s">
        <v>358</v>
      </c>
      <c r="D156" s="296">
        <v>44197</v>
      </c>
      <c r="E156" s="296">
        <v>44561</v>
      </c>
      <c r="F156" s="296">
        <v>44424</v>
      </c>
      <c r="G156" s="41">
        <f t="shared" si="13"/>
        <v>8</v>
      </c>
      <c r="H156" s="297" t="s">
        <v>587</v>
      </c>
      <c r="I156" s="295" t="s">
        <v>340</v>
      </c>
      <c r="J156" s="298">
        <v>8</v>
      </c>
      <c r="K156" s="298">
        <f t="shared" si="14"/>
        <v>1</v>
      </c>
      <c r="L156" s="221">
        <v>820</v>
      </c>
      <c r="M156" s="221">
        <f t="shared" si="15"/>
        <v>820</v>
      </c>
    </row>
    <row r="157" spans="1:13">
      <c r="A157" s="295" t="s">
        <v>357</v>
      </c>
      <c r="B157" s="250" t="str">
        <f t="shared" si="12"/>
        <v>Measure 251</v>
      </c>
      <c r="C157" s="295" t="s">
        <v>358</v>
      </c>
      <c r="D157" s="296">
        <v>44197</v>
      </c>
      <c r="E157" s="296">
        <v>44561</v>
      </c>
      <c r="F157" s="296">
        <v>44425</v>
      </c>
      <c r="G157" s="41">
        <f t="shared" si="13"/>
        <v>8</v>
      </c>
      <c r="H157" s="297" t="s">
        <v>587</v>
      </c>
      <c r="I157" s="295" t="s">
        <v>340</v>
      </c>
      <c r="J157" s="298">
        <v>0.5</v>
      </c>
      <c r="K157" s="298">
        <f t="shared" si="14"/>
        <v>6.25E-2</v>
      </c>
      <c r="L157" s="221">
        <v>820</v>
      </c>
      <c r="M157" s="221">
        <f t="shared" si="15"/>
        <v>51.25</v>
      </c>
    </row>
    <row r="158" spans="1:13">
      <c r="A158" s="295" t="s">
        <v>357</v>
      </c>
      <c r="B158" s="250" t="str">
        <f t="shared" si="12"/>
        <v>Measure 251</v>
      </c>
      <c r="C158" s="295" t="s">
        <v>358</v>
      </c>
      <c r="D158" s="296">
        <v>44197</v>
      </c>
      <c r="E158" s="296">
        <v>44561</v>
      </c>
      <c r="F158" s="296">
        <v>44425</v>
      </c>
      <c r="G158" s="41">
        <f t="shared" si="13"/>
        <v>8</v>
      </c>
      <c r="H158" s="297" t="s">
        <v>587</v>
      </c>
      <c r="I158" s="295" t="s">
        <v>340</v>
      </c>
      <c r="J158" s="298">
        <v>8</v>
      </c>
      <c r="K158" s="298">
        <f t="shared" si="14"/>
        <v>1</v>
      </c>
      <c r="L158" s="221">
        <v>820</v>
      </c>
      <c r="M158" s="221">
        <f t="shared" si="15"/>
        <v>820</v>
      </c>
    </row>
    <row r="159" spans="1:13">
      <c r="A159" s="295" t="s">
        <v>357</v>
      </c>
      <c r="B159" s="250" t="str">
        <f t="shared" si="12"/>
        <v>Measure 251</v>
      </c>
      <c r="C159" s="295" t="s">
        <v>358</v>
      </c>
      <c r="D159" s="296">
        <v>44197</v>
      </c>
      <c r="E159" s="296">
        <v>44561</v>
      </c>
      <c r="F159" s="296">
        <v>44426</v>
      </c>
      <c r="G159" s="41">
        <f t="shared" si="13"/>
        <v>8</v>
      </c>
      <c r="H159" s="297" t="s">
        <v>587</v>
      </c>
      <c r="I159" s="295" t="s">
        <v>340</v>
      </c>
      <c r="J159" s="298">
        <v>8</v>
      </c>
      <c r="K159" s="298">
        <f t="shared" si="14"/>
        <v>1</v>
      </c>
      <c r="L159" s="221">
        <v>820</v>
      </c>
      <c r="M159" s="221">
        <f t="shared" si="15"/>
        <v>820</v>
      </c>
    </row>
    <row r="160" spans="1:13">
      <c r="A160" s="295" t="s">
        <v>357</v>
      </c>
      <c r="B160" s="250" t="str">
        <f t="shared" ref="B160:B199" si="16">MID(C160,9,11)</f>
        <v>Measure 251</v>
      </c>
      <c r="C160" s="295" t="s">
        <v>358</v>
      </c>
      <c r="D160" s="296">
        <v>44197</v>
      </c>
      <c r="E160" s="296">
        <v>44561</v>
      </c>
      <c r="F160" s="296">
        <v>44426</v>
      </c>
      <c r="G160" s="41">
        <f t="shared" ref="G160:G199" si="17">MONTH(F160)</f>
        <v>8</v>
      </c>
      <c r="H160" s="297" t="s">
        <v>587</v>
      </c>
      <c r="I160" s="295" t="s">
        <v>340</v>
      </c>
      <c r="J160" s="298">
        <v>0.25</v>
      </c>
      <c r="K160" s="298">
        <f t="shared" si="14"/>
        <v>3.125E-2</v>
      </c>
      <c r="L160" s="221">
        <v>820</v>
      </c>
      <c r="M160" s="221">
        <f t="shared" si="15"/>
        <v>25.625</v>
      </c>
    </row>
    <row r="161" spans="1:13">
      <c r="A161" s="295" t="s">
        <v>357</v>
      </c>
      <c r="B161" s="250" t="str">
        <f t="shared" si="16"/>
        <v>Measure 251</v>
      </c>
      <c r="C161" s="295" t="s">
        <v>358</v>
      </c>
      <c r="D161" s="296">
        <v>44197</v>
      </c>
      <c r="E161" s="296">
        <v>44561</v>
      </c>
      <c r="F161" s="296">
        <v>44427</v>
      </c>
      <c r="G161" s="41">
        <f t="shared" si="17"/>
        <v>8</v>
      </c>
      <c r="H161" s="297" t="s">
        <v>587</v>
      </c>
      <c r="I161" s="295" t="s">
        <v>340</v>
      </c>
      <c r="J161" s="298">
        <v>8</v>
      </c>
      <c r="K161" s="298">
        <f t="shared" si="14"/>
        <v>1</v>
      </c>
      <c r="L161" s="221">
        <v>820</v>
      </c>
      <c r="M161" s="221">
        <f t="shared" si="15"/>
        <v>820</v>
      </c>
    </row>
    <row r="162" spans="1:13">
      <c r="A162" s="295" t="s">
        <v>357</v>
      </c>
      <c r="B162" s="250" t="str">
        <f t="shared" si="16"/>
        <v>Measure 251</v>
      </c>
      <c r="C162" s="295" t="s">
        <v>358</v>
      </c>
      <c r="D162" s="296">
        <v>44197</v>
      </c>
      <c r="E162" s="296">
        <v>44561</v>
      </c>
      <c r="F162" s="296">
        <v>44427</v>
      </c>
      <c r="G162" s="41">
        <f t="shared" si="17"/>
        <v>8</v>
      </c>
      <c r="H162" s="297" t="s">
        <v>587</v>
      </c>
      <c r="I162" s="295" t="s">
        <v>340</v>
      </c>
      <c r="J162" s="298">
        <v>0.25</v>
      </c>
      <c r="K162" s="298">
        <f t="shared" si="14"/>
        <v>3.125E-2</v>
      </c>
      <c r="L162" s="221">
        <v>820</v>
      </c>
      <c r="M162" s="221">
        <f t="shared" si="15"/>
        <v>25.625</v>
      </c>
    </row>
    <row r="163" spans="1:13">
      <c r="A163" s="295" t="s">
        <v>357</v>
      </c>
      <c r="B163" s="250" t="str">
        <f t="shared" si="16"/>
        <v>Measure 251</v>
      </c>
      <c r="C163" s="295" t="s">
        <v>358</v>
      </c>
      <c r="D163" s="296">
        <v>44197</v>
      </c>
      <c r="E163" s="296">
        <v>44561</v>
      </c>
      <c r="F163" s="296">
        <v>44428</v>
      </c>
      <c r="G163" s="41">
        <f t="shared" si="17"/>
        <v>8</v>
      </c>
      <c r="H163" s="297" t="s">
        <v>587</v>
      </c>
      <c r="I163" s="295" t="s">
        <v>340</v>
      </c>
      <c r="J163" s="298">
        <v>0.25</v>
      </c>
      <c r="K163" s="298">
        <f t="shared" si="14"/>
        <v>3.125E-2</v>
      </c>
      <c r="L163" s="221">
        <v>820</v>
      </c>
      <c r="M163" s="221">
        <f t="shared" si="15"/>
        <v>25.625</v>
      </c>
    </row>
    <row r="164" spans="1:13">
      <c r="A164" s="295" t="s">
        <v>357</v>
      </c>
      <c r="B164" s="250" t="str">
        <f t="shared" si="16"/>
        <v>Measure 251</v>
      </c>
      <c r="C164" s="295" t="s">
        <v>358</v>
      </c>
      <c r="D164" s="296">
        <v>44197</v>
      </c>
      <c r="E164" s="296">
        <v>44561</v>
      </c>
      <c r="F164" s="296">
        <v>44428</v>
      </c>
      <c r="G164" s="41">
        <f t="shared" si="17"/>
        <v>8</v>
      </c>
      <c r="H164" s="297" t="s">
        <v>587</v>
      </c>
      <c r="I164" s="295" t="s">
        <v>340</v>
      </c>
      <c r="J164" s="298">
        <v>8</v>
      </c>
      <c r="K164" s="298">
        <f t="shared" si="14"/>
        <v>1</v>
      </c>
      <c r="L164" s="221">
        <v>820</v>
      </c>
      <c r="M164" s="221">
        <f t="shared" si="15"/>
        <v>820</v>
      </c>
    </row>
    <row r="165" spans="1:13">
      <c r="A165" s="295" t="s">
        <v>357</v>
      </c>
      <c r="B165" s="250" t="str">
        <f t="shared" si="16"/>
        <v>Measure 251</v>
      </c>
      <c r="C165" s="295" t="s">
        <v>358</v>
      </c>
      <c r="D165" s="296">
        <v>44197</v>
      </c>
      <c r="E165" s="296">
        <v>44561</v>
      </c>
      <c r="F165" s="296">
        <v>44431</v>
      </c>
      <c r="G165" s="41">
        <f t="shared" si="17"/>
        <v>8</v>
      </c>
      <c r="H165" s="297" t="s">
        <v>290</v>
      </c>
      <c r="I165" s="295" t="s">
        <v>340</v>
      </c>
      <c r="J165" s="298">
        <v>4.5</v>
      </c>
      <c r="K165" s="298">
        <f t="shared" si="14"/>
        <v>0.5625</v>
      </c>
      <c r="L165" s="221">
        <v>1112</v>
      </c>
      <c r="M165" s="221">
        <f t="shared" si="15"/>
        <v>625.5</v>
      </c>
    </row>
    <row r="166" spans="1:13">
      <c r="A166" s="295" t="s">
        <v>357</v>
      </c>
      <c r="B166" s="250" t="str">
        <f t="shared" si="16"/>
        <v>Measure 251</v>
      </c>
      <c r="C166" s="295" t="s">
        <v>358</v>
      </c>
      <c r="D166" s="296">
        <v>44197</v>
      </c>
      <c r="E166" s="296">
        <v>44561</v>
      </c>
      <c r="F166" s="296">
        <v>44431</v>
      </c>
      <c r="G166" s="41">
        <f t="shared" si="17"/>
        <v>8</v>
      </c>
      <c r="H166" s="297" t="s">
        <v>341</v>
      </c>
      <c r="I166" s="295" t="s">
        <v>340</v>
      </c>
      <c r="J166" s="298">
        <v>1</v>
      </c>
      <c r="K166" s="298">
        <f t="shared" si="14"/>
        <v>0.125</v>
      </c>
      <c r="L166" s="221">
        <v>980</v>
      </c>
      <c r="M166" s="221">
        <f t="shared" si="15"/>
        <v>122.5</v>
      </c>
    </row>
    <row r="167" spans="1:13">
      <c r="A167" s="295" t="s">
        <v>357</v>
      </c>
      <c r="B167" s="250" t="str">
        <f t="shared" si="16"/>
        <v>Measure 251</v>
      </c>
      <c r="C167" s="295" t="s">
        <v>358</v>
      </c>
      <c r="D167" s="296">
        <v>44197</v>
      </c>
      <c r="E167" s="296">
        <v>44561</v>
      </c>
      <c r="F167" s="296">
        <v>44431</v>
      </c>
      <c r="G167" s="41">
        <f t="shared" si="17"/>
        <v>8</v>
      </c>
      <c r="H167" s="297" t="s">
        <v>341</v>
      </c>
      <c r="I167" s="295" t="s">
        <v>340</v>
      </c>
      <c r="J167" s="298">
        <v>4.5</v>
      </c>
      <c r="K167" s="298">
        <f t="shared" si="14"/>
        <v>0.5625</v>
      </c>
      <c r="L167" s="221">
        <v>980</v>
      </c>
      <c r="M167" s="221">
        <f t="shared" si="15"/>
        <v>551.25</v>
      </c>
    </row>
    <row r="168" spans="1:13">
      <c r="A168" s="295" t="s">
        <v>357</v>
      </c>
      <c r="B168" s="250" t="str">
        <f t="shared" si="16"/>
        <v>Measure 251</v>
      </c>
      <c r="C168" s="295" t="s">
        <v>358</v>
      </c>
      <c r="D168" s="296">
        <v>44197</v>
      </c>
      <c r="E168" s="296">
        <v>44561</v>
      </c>
      <c r="F168" s="296">
        <v>44431</v>
      </c>
      <c r="G168" s="41">
        <f t="shared" si="17"/>
        <v>8</v>
      </c>
      <c r="H168" s="297" t="s">
        <v>587</v>
      </c>
      <c r="I168" s="295" t="s">
        <v>340</v>
      </c>
      <c r="J168" s="298">
        <v>2.25</v>
      </c>
      <c r="K168" s="298">
        <f t="shared" si="14"/>
        <v>0.28125</v>
      </c>
      <c r="L168" s="221">
        <v>820</v>
      </c>
      <c r="M168" s="221">
        <f t="shared" si="15"/>
        <v>230.625</v>
      </c>
    </row>
    <row r="169" spans="1:13">
      <c r="A169" s="295" t="s">
        <v>357</v>
      </c>
      <c r="B169" s="250" t="str">
        <f t="shared" si="16"/>
        <v>Measure 251</v>
      </c>
      <c r="C169" s="295" t="s">
        <v>358</v>
      </c>
      <c r="D169" s="296">
        <v>44197</v>
      </c>
      <c r="E169" s="296">
        <v>44561</v>
      </c>
      <c r="F169" s="296">
        <v>44431</v>
      </c>
      <c r="G169" s="41">
        <f t="shared" si="17"/>
        <v>8</v>
      </c>
      <c r="H169" s="297" t="s">
        <v>587</v>
      </c>
      <c r="I169" s="295" t="s">
        <v>340</v>
      </c>
      <c r="J169" s="298">
        <v>8</v>
      </c>
      <c r="K169" s="298">
        <f t="shared" si="14"/>
        <v>1</v>
      </c>
      <c r="L169" s="221">
        <v>820</v>
      </c>
      <c r="M169" s="221">
        <f t="shared" si="15"/>
        <v>820</v>
      </c>
    </row>
    <row r="170" spans="1:13">
      <c r="A170" s="295" t="s">
        <v>357</v>
      </c>
      <c r="B170" s="250" t="str">
        <f t="shared" si="16"/>
        <v>Measure 251</v>
      </c>
      <c r="C170" s="295" t="s">
        <v>358</v>
      </c>
      <c r="D170" s="296">
        <v>44197</v>
      </c>
      <c r="E170" s="296">
        <v>44561</v>
      </c>
      <c r="F170" s="296">
        <v>44432</v>
      </c>
      <c r="G170" s="41">
        <f t="shared" si="17"/>
        <v>8</v>
      </c>
      <c r="H170" s="297" t="s">
        <v>290</v>
      </c>
      <c r="I170" s="295" t="s">
        <v>340</v>
      </c>
      <c r="J170" s="298">
        <v>5.5</v>
      </c>
      <c r="K170" s="298">
        <f t="shared" si="14"/>
        <v>0.6875</v>
      </c>
      <c r="L170" s="221">
        <v>1112</v>
      </c>
      <c r="M170" s="221">
        <f t="shared" si="15"/>
        <v>764.5</v>
      </c>
    </row>
    <row r="171" spans="1:13">
      <c r="A171" s="295" t="s">
        <v>357</v>
      </c>
      <c r="B171" s="250" t="str">
        <f t="shared" si="16"/>
        <v>Measure 251</v>
      </c>
      <c r="C171" s="295" t="s">
        <v>358</v>
      </c>
      <c r="D171" s="296">
        <v>44197</v>
      </c>
      <c r="E171" s="296">
        <v>44561</v>
      </c>
      <c r="F171" s="296">
        <v>44432</v>
      </c>
      <c r="G171" s="41">
        <f t="shared" si="17"/>
        <v>8</v>
      </c>
      <c r="H171" s="297" t="s">
        <v>341</v>
      </c>
      <c r="I171" s="295" t="s">
        <v>340</v>
      </c>
      <c r="J171" s="298">
        <v>1.75</v>
      </c>
      <c r="K171" s="298">
        <f t="shared" si="14"/>
        <v>0.21875</v>
      </c>
      <c r="L171" s="221">
        <v>980</v>
      </c>
      <c r="M171" s="221">
        <f t="shared" si="15"/>
        <v>214.375</v>
      </c>
    </row>
    <row r="172" spans="1:13">
      <c r="A172" s="295" t="s">
        <v>357</v>
      </c>
      <c r="B172" s="250" t="str">
        <f t="shared" si="16"/>
        <v>Measure 251</v>
      </c>
      <c r="C172" s="295" t="s">
        <v>358</v>
      </c>
      <c r="D172" s="296">
        <v>44197</v>
      </c>
      <c r="E172" s="296">
        <v>44561</v>
      </c>
      <c r="F172" s="296">
        <v>44432</v>
      </c>
      <c r="G172" s="41">
        <f t="shared" si="17"/>
        <v>8</v>
      </c>
      <c r="H172" s="297" t="s">
        <v>341</v>
      </c>
      <c r="I172" s="295" t="s">
        <v>340</v>
      </c>
      <c r="J172" s="298">
        <v>5.25</v>
      </c>
      <c r="K172" s="298">
        <f t="shared" si="14"/>
        <v>0.65625</v>
      </c>
      <c r="L172" s="221">
        <v>980</v>
      </c>
      <c r="M172" s="221">
        <f t="shared" si="15"/>
        <v>643.125</v>
      </c>
    </row>
    <row r="173" spans="1:13">
      <c r="A173" s="295" t="s">
        <v>357</v>
      </c>
      <c r="B173" s="250" t="str">
        <f t="shared" si="16"/>
        <v>Measure 251</v>
      </c>
      <c r="C173" s="295" t="s">
        <v>358</v>
      </c>
      <c r="D173" s="296">
        <v>44197</v>
      </c>
      <c r="E173" s="296">
        <v>44561</v>
      </c>
      <c r="F173" s="296">
        <v>44432</v>
      </c>
      <c r="G173" s="41">
        <f t="shared" si="17"/>
        <v>8</v>
      </c>
      <c r="H173" s="297" t="s">
        <v>587</v>
      </c>
      <c r="I173" s="295" t="s">
        <v>340</v>
      </c>
      <c r="J173" s="298">
        <v>8</v>
      </c>
      <c r="K173" s="298">
        <f t="shared" si="14"/>
        <v>1</v>
      </c>
      <c r="L173" s="221">
        <v>820</v>
      </c>
      <c r="M173" s="221">
        <f t="shared" si="15"/>
        <v>820</v>
      </c>
    </row>
    <row r="174" spans="1:13">
      <c r="A174" s="295" t="s">
        <v>357</v>
      </c>
      <c r="B174" s="250" t="str">
        <f t="shared" si="16"/>
        <v>Measure 251</v>
      </c>
      <c r="C174" s="295" t="s">
        <v>358</v>
      </c>
      <c r="D174" s="296">
        <v>44197</v>
      </c>
      <c r="E174" s="296">
        <v>44561</v>
      </c>
      <c r="F174" s="296">
        <v>44432</v>
      </c>
      <c r="G174" s="41">
        <f t="shared" si="17"/>
        <v>8</v>
      </c>
      <c r="H174" s="297" t="s">
        <v>587</v>
      </c>
      <c r="I174" s="295" t="s">
        <v>340</v>
      </c>
      <c r="J174" s="298">
        <v>0.75</v>
      </c>
      <c r="K174" s="298">
        <f t="shared" si="14"/>
        <v>9.375E-2</v>
      </c>
      <c r="L174" s="221">
        <v>820</v>
      </c>
      <c r="M174" s="221">
        <f t="shared" si="15"/>
        <v>76.875</v>
      </c>
    </row>
    <row r="175" spans="1:13">
      <c r="A175" s="295" t="s">
        <v>357</v>
      </c>
      <c r="B175" s="250" t="str">
        <f t="shared" si="16"/>
        <v>Measure 251</v>
      </c>
      <c r="C175" s="295" t="s">
        <v>358</v>
      </c>
      <c r="D175" s="296">
        <v>44197</v>
      </c>
      <c r="E175" s="296">
        <v>44561</v>
      </c>
      <c r="F175" s="296">
        <v>44433</v>
      </c>
      <c r="G175" s="41">
        <f t="shared" si="17"/>
        <v>8</v>
      </c>
      <c r="H175" s="297" t="s">
        <v>290</v>
      </c>
      <c r="I175" s="295" t="s">
        <v>340</v>
      </c>
      <c r="J175" s="298">
        <v>7</v>
      </c>
      <c r="K175" s="298">
        <f t="shared" si="14"/>
        <v>0.875</v>
      </c>
      <c r="L175" s="221">
        <v>1112</v>
      </c>
      <c r="M175" s="221">
        <f t="shared" si="15"/>
        <v>973</v>
      </c>
    </row>
    <row r="176" spans="1:13">
      <c r="A176" s="295" t="s">
        <v>357</v>
      </c>
      <c r="B176" s="250" t="str">
        <f t="shared" si="16"/>
        <v>Measure 251</v>
      </c>
      <c r="C176" s="295" t="s">
        <v>358</v>
      </c>
      <c r="D176" s="296">
        <v>44197</v>
      </c>
      <c r="E176" s="296">
        <v>44561</v>
      </c>
      <c r="F176" s="296">
        <v>44433</v>
      </c>
      <c r="G176" s="41">
        <f t="shared" si="17"/>
        <v>8</v>
      </c>
      <c r="H176" s="297" t="s">
        <v>341</v>
      </c>
      <c r="I176" s="295" t="s">
        <v>340</v>
      </c>
      <c r="J176" s="298">
        <v>1.25</v>
      </c>
      <c r="K176" s="298">
        <f t="shared" si="14"/>
        <v>0.15625</v>
      </c>
      <c r="L176" s="221">
        <v>980</v>
      </c>
      <c r="M176" s="221">
        <f t="shared" si="15"/>
        <v>153.125</v>
      </c>
    </row>
    <row r="177" spans="1:13">
      <c r="A177" s="295" t="s">
        <v>357</v>
      </c>
      <c r="B177" s="250" t="str">
        <f t="shared" si="16"/>
        <v>Measure 251</v>
      </c>
      <c r="C177" s="295" t="s">
        <v>358</v>
      </c>
      <c r="D177" s="296">
        <v>44197</v>
      </c>
      <c r="E177" s="296">
        <v>44561</v>
      </c>
      <c r="F177" s="296">
        <v>44433</v>
      </c>
      <c r="G177" s="41">
        <f t="shared" si="17"/>
        <v>8</v>
      </c>
      <c r="H177" s="297" t="s">
        <v>341</v>
      </c>
      <c r="I177" s="295" t="s">
        <v>340</v>
      </c>
      <c r="J177" s="298">
        <v>6</v>
      </c>
      <c r="K177" s="298">
        <f t="shared" si="14"/>
        <v>0.75</v>
      </c>
      <c r="L177" s="221">
        <v>980</v>
      </c>
      <c r="M177" s="221">
        <f t="shared" si="15"/>
        <v>735</v>
      </c>
    </row>
    <row r="178" spans="1:13">
      <c r="A178" s="295" t="s">
        <v>357</v>
      </c>
      <c r="B178" s="250" t="str">
        <f t="shared" si="16"/>
        <v>Measure 251</v>
      </c>
      <c r="C178" s="295" t="s">
        <v>358</v>
      </c>
      <c r="D178" s="296">
        <v>44197</v>
      </c>
      <c r="E178" s="296">
        <v>44561</v>
      </c>
      <c r="F178" s="296">
        <v>44433</v>
      </c>
      <c r="G178" s="41">
        <f t="shared" si="17"/>
        <v>8</v>
      </c>
      <c r="H178" s="297" t="s">
        <v>587</v>
      </c>
      <c r="I178" s="295" t="s">
        <v>340</v>
      </c>
      <c r="J178" s="298">
        <v>8</v>
      </c>
      <c r="K178" s="298">
        <f t="shared" si="14"/>
        <v>1</v>
      </c>
      <c r="L178" s="221">
        <v>820</v>
      </c>
      <c r="M178" s="221">
        <f t="shared" si="15"/>
        <v>820</v>
      </c>
    </row>
    <row r="179" spans="1:13">
      <c r="A179" s="295" t="s">
        <v>357</v>
      </c>
      <c r="B179" s="250" t="str">
        <f t="shared" si="16"/>
        <v>Measure 251</v>
      </c>
      <c r="C179" s="295" t="s">
        <v>358</v>
      </c>
      <c r="D179" s="296">
        <v>44197</v>
      </c>
      <c r="E179" s="296">
        <v>44561</v>
      </c>
      <c r="F179" s="296">
        <v>44433</v>
      </c>
      <c r="G179" s="41">
        <f t="shared" si="17"/>
        <v>8</v>
      </c>
      <c r="H179" s="297" t="s">
        <v>587</v>
      </c>
      <c r="I179" s="295" t="s">
        <v>340</v>
      </c>
      <c r="J179" s="298">
        <v>1</v>
      </c>
      <c r="K179" s="298">
        <f t="shared" si="14"/>
        <v>0.125</v>
      </c>
      <c r="L179" s="221">
        <v>820</v>
      </c>
      <c r="M179" s="221">
        <f t="shared" si="15"/>
        <v>102.5</v>
      </c>
    </row>
    <row r="180" spans="1:13">
      <c r="A180" s="295" t="s">
        <v>357</v>
      </c>
      <c r="B180" s="250" t="str">
        <f t="shared" si="16"/>
        <v>Measure 251</v>
      </c>
      <c r="C180" s="295" t="s">
        <v>358</v>
      </c>
      <c r="D180" s="296">
        <v>44197</v>
      </c>
      <c r="E180" s="296">
        <v>44561</v>
      </c>
      <c r="F180" s="296">
        <v>44434</v>
      </c>
      <c r="G180" s="41">
        <f t="shared" si="17"/>
        <v>8</v>
      </c>
      <c r="H180" s="297" t="s">
        <v>290</v>
      </c>
      <c r="I180" s="295" t="s">
        <v>340</v>
      </c>
      <c r="J180" s="298">
        <v>6.5</v>
      </c>
      <c r="K180" s="298">
        <f t="shared" si="14"/>
        <v>0.8125</v>
      </c>
      <c r="L180" s="221">
        <v>1112</v>
      </c>
      <c r="M180" s="221">
        <f t="shared" si="15"/>
        <v>903.5</v>
      </c>
    </row>
    <row r="181" spans="1:13">
      <c r="A181" s="295" t="s">
        <v>357</v>
      </c>
      <c r="B181" s="250" t="str">
        <f t="shared" si="16"/>
        <v>Measure 251</v>
      </c>
      <c r="C181" s="295" t="s">
        <v>358</v>
      </c>
      <c r="D181" s="296">
        <v>44197</v>
      </c>
      <c r="E181" s="296">
        <v>44561</v>
      </c>
      <c r="F181" s="296">
        <v>44434</v>
      </c>
      <c r="G181" s="41">
        <f t="shared" si="17"/>
        <v>8</v>
      </c>
      <c r="H181" s="297" t="s">
        <v>341</v>
      </c>
      <c r="I181" s="295" t="s">
        <v>340</v>
      </c>
      <c r="J181" s="298">
        <v>2.25</v>
      </c>
      <c r="K181" s="298">
        <f t="shared" si="14"/>
        <v>0.28125</v>
      </c>
      <c r="L181" s="221">
        <v>980</v>
      </c>
      <c r="M181" s="221">
        <f t="shared" si="15"/>
        <v>275.625</v>
      </c>
    </row>
    <row r="182" spans="1:13">
      <c r="A182" s="295" t="s">
        <v>357</v>
      </c>
      <c r="B182" s="250" t="str">
        <f t="shared" si="16"/>
        <v>Measure 251</v>
      </c>
      <c r="C182" s="295" t="s">
        <v>358</v>
      </c>
      <c r="D182" s="296">
        <v>44197</v>
      </c>
      <c r="E182" s="296">
        <v>44561</v>
      </c>
      <c r="F182" s="296">
        <v>44434</v>
      </c>
      <c r="G182" s="41">
        <f t="shared" si="17"/>
        <v>8</v>
      </c>
      <c r="H182" s="297" t="s">
        <v>341</v>
      </c>
      <c r="I182" s="295" t="s">
        <v>340</v>
      </c>
      <c r="J182" s="298">
        <v>4.25</v>
      </c>
      <c r="K182" s="298">
        <f t="shared" si="14"/>
        <v>0.53125</v>
      </c>
      <c r="L182" s="221">
        <v>980</v>
      </c>
      <c r="M182" s="221">
        <f t="shared" si="15"/>
        <v>520.625</v>
      </c>
    </row>
    <row r="183" spans="1:13">
      <c r="A183" s="295" t="s">
        <v>357</v>
      </c>
      <c r="B183" s="250" t="str">
        <f t="shared" si="16"/>
        <v>Measure 251</v>
      </c>
      <c r="C183" s="295" t="s">
        <v>358</v>
      </c>
      <c r="D183" s="296">
        <v>44197</v>
      </c>
      <c r="E183" s="296">
        <v>44561</v>
      </c>
      <c r="F183" s="296">
        <v>44434</v>
      </c>
      <c r="G183" s="41">
        <f t="shared" si="17"/>
        <v>8</v>
      </c>
      <c r="H183" s="297" t="s">
        <v>587</v>
      </c>
      <c r="I183" s="295" t="s">
        <v>340</v>
      </c>
      <c r="J183" s="298">
        <v>8</v>
      </c>
      <c r="K183" s="298">
        <f t="shared" si="14"/>
        <v>1</v>
      </c>
      <c r="L183" s="221">
        <v>820</v>
      </c>
      <c r="M183" s="221">
        <f t="shared" si="15"/>
        <v>820</v>
      </c>
    </row>
    <row r="184" spans="1:13">
      <c r="A184" s="295" t="s">
        <v>357</v>
      </c>
      <c r="B184" s="250" t="str">
        <f t="shared" si="16"/>
        <v>Measure 251</v>
      </c>
      <c r="C184" s="295" t="s">
        <v>358</v>
      </c>
      <c r="D184" s="296">
        <v>44197</v>
      </c>
      <c r="E184" s="296">
        <v>44561</v>
      </c>
      <c r="F184" s="296">
        <v>44434</v>
      </c>
      <c r="G184" s="41">
        <f t="shared" si="17"/>
        <v>8</v>
      </c>
      <c r="H184" s="297" t="s">
        <v>587</v>
      </c>
      <c r="I184" s="295" t="s">
        <v>340</v>
      </c>
      <c r="J184" s="298">
        <v>1.25</v>
      </c>
      <c r="K184" s="298">
        <f t="shared" si="14"/>
        <v>0.15625</v>
      </c>
      <c r="L184" s="221">
        <v>820</v>
      </c>
      <c r="M184" s="221">
        <f t="shared" si="15"/>
        <v>128.125</v>
      </c>
    </row>
    <row r="185" spans="1:13">
      <c r="A185" s="295" t="s">
        <v>357</v>
      </c>
      <c r="B185" s="250" t="str">
        <f t="shared" si="16"/>
        <v>Measure 251</v>
      </c>
      <c r="C185" s="295" t="s">
        <v>358</v>
      </c>
      <c r="D185" s="296">
        <v>44197</v>
      </c>
      <c r="E185" s="296">
        <v>44561</v>
      </c>
      <c r="F185" s="296">
        <v>44435</v>
      </c>
      <c r="G185" s="41">
        <f t="shared" si="17"/>
        <v>8</v>
      </c>
      <c r="H185" s="297" t="s">
        <v>290</v>
      </c>
      <c r="I185" s="295" t="s">
        <v>340</v>
      </c>
      <c r="J185" s="298">
        <v>6</v>
      </c>
      <c r="K185" s="298">
        <f t="shared" si="14"/>
        <v>0.75</v>
      </c>
      <c r="L185" s="221">
        <v>1112</v>
      </c>
      <c r="M185" s="221">
        <f t="shared" si="15"/>
        <v>834</v>
      </c>
    </row>
    <row r="186" spans="1:13">
      <c r="A186" s="295" t="s">
        <v>357</v>
      </c>
      <c r="B186" s="250" t="str">
        <f t="shared" si="16"/>
        <v>Measure 251</v>
      </c>
      <c r="C186" s="295" t="s">
        <v>358</v>
      </c>
      <c r="D186" s="296">
        <v>44197</v>
      </c>
      <c r="E186" s="296">
        <v>44561</v>
      </c>
      <c r="F186" s="296">
        <v>44435</v>
      </c>
      <c r="G186" s="41">
        <f t="shared" si="17"/>
        <v>8</v>
      </c>
      <c r="H186" s="297" t="s">
        <v>341</v>
      </c>
      <c r="I186" s="295" t="s">
        <v>340</v>
      </c>
      <c r="J186" s="298">
        <v>3.5</v>
      </c>
      <c r="K186" s="298">
        <f t="shared" si="14"/>
        <v>0.4375</v>
      </c>
      <c r="L186" s="221">
        <v>980</v>
      </c>
      <c r="M186" s="221">
        <f t="shared" si="15"/>
        <v>428.75</v>
      </c>
    </row>
    <row r="187" spans="1:13">
      <c r="A187" s="295" t="s">
        <v>357</v>
      </c>
      <c r="B187" s="250" t="str">
        <f t="shared" si="16"/>
        <v>Measure 251</v>
      </c>
      <c r="C187" s="295" t="s">
        <v>358</v>
      </c>
      <c r="D187" s="296">
        <v>44197</v>
      </c>
      <c r="E187" s="296">
        <v>44561</v>
      </c>
      <c r="F187" s="296">
        <v>44435</v>
      </c>
      <c r="G187" s="41">
        <f t="shared" si="17"/>
        <v>8</v>
      </c>
      <c r="H187" s="297" t="s">
        <v>341</v>
      </c>
      <c r="I187" s="295" t="s">
        <v>340</v>
      </c>
      <c r="J187" s="298">
        <v>2.75</v>
      </c>
      <c r="K187" s="298">
        <f t="shared" si="14"/>
        <v>0.34375</v>
      </c>
      <c r="L187" s="221">
        <v>980</v>
      </c>
      <c r="M187" s="221">
        <f t="shared" si="15"/>
        <v>336.875</v>
      </c>
    </row>
    <row r="188" spans="1:13">
      <c r="A188" s="295" t="s">
        <v>357</v>
      </c>
      <c r="B188" s="250" t="str">
        <f t="shared" si="16"/>
        <v>Measure 251</v>
      </c>
      <c r="C188" s="295" t="s">
        <v>358</v>
      </c>
      <c r="D188" s="296">
        <v>44197</v>
      </c>
      <c r="E188" s="296">
        <v>44561</v>
      </c>
      <c r="F188" s="296">
        <v>44435</v>
      </c>
      <c r="G188" s="41">
        <f t="shared" si="17"/>
        <v>8</v>
      </c>
      <c r="H188" s="297" t="s">
        <v>587</v>
      </c>
      <c r="I188" s="295" t="s">
        <v>340</v>
      </c>
      <c r="J188" s="298">
        <v>0.25</v>
      </c>
      <c r="K188" s="298">
        <f t="shared" si="14"/>
        <v>3.125E-2</v>
      </c>
      <c r="L188" s="221">
        <v>820</v>
      </c>
      <c r="M188" s="221">
        <f t="shared" si="15"/>
        <v>25.625</v>
      </c>
    </row>
    <row r="189" spans="1:13">
      <c r="A189" s="295" t="s">
        <v>357</v>
      </c>
      <c r="B189" s="250" t="str">
        <f t="shared" si="16"/>
        <v>Measure 251</v>
      </c>
      <c r="C189" s="295" t="s">
        <v>358</v>
      </c>
      <c r="D189" s="296">
        <v>44197</v>
      </c>
      <c r="E189" s="296">
        <v>44561</v>
      </c>
      <c r="F189" s="296">
        <v>44435</v>
      </c>
      <c r="G189" s="41">
        <f t="shared" si="17"/>
        <v>8</v>
      </c>
      <c r="H189" s="297" t="s">
        <v>587</v>
      </c>
      <c r="I189" s="295" t="s">
        <v>340</v>
      </c>
      <c r="J189" s="298">
        <v>8</v>
      </c>
      <c r="K189" s="298">
        <f t="shared" si="14"/>
        <v>1</v>
      </c>
      <c r="L189" s="221">
        <v>820</v>
      </c>
      <c r="M189" s="221">
        <f t="shared" si="15"/>
        <v>820</v>
      </c>
    </row>
    <row r="190" spans="1:13">
      <c r="A190" s="295" t="s">
        <v>357</v>
      </c>
      <c r="B190" s="250" t="str">
        <f t="shared" si="16"/>
        <v>Measure 251</v>
      </c>
      <c r="C190" s="295" t="s">
        <v>358</v>
      </c>
      <c r="D190" s="296">
        <v>44197</v>
      </c>
      <c r="E190" s="296">
        <v>44561</v>
      </c>
      <c r="F190" s="296">
        <v>44438</v>
      </c>
      <c r="G190" s="41">
        <f t="shared" si="17"/>
        <v>8</v>
      </c>
      <c r="H190" s="297" t="s">
        <v>290</v>
      </c>
      <c r="I190" s="295" t="s">
        <v>340</v>
      </c>
      <c r="J190" s="298">
        <v>8.5</v>
      </c>
      <c r="K190" s="298">
        <f t="shared" si="14"/>
        <v>1.0625</v>
      </c>
      <c r="L190" s="221">
        <v>1112</v>
      </c>
      <c r="M190" s="221">
        <f t="shared" si="15"/>
        <v>1181.5</v>
      </c>
    </row>
    <row r="191" spans="1:13">
      <c r="A191" s="295" t="s">
        <v>357</v>
      </c>
      <c r="B191" s="250" t="str">
        <f t="shared" si="16"/>
        <v>Measure 251</v>
      </c>
      <c r="C191" s="295" t="s">
        <v>358</v>
      </c>
      <c r="D191" s="296">
        <v>44197</v>
      </c>
      <c r="E191" s="296">
        <v>44561</v>
      </c>
      <c r="F191" s="296">
        <v>44438</v>
      </c>
      <c r="G191" s="41">
        <f t="shared" si="17"/>
        <v>8</v>
      </c>
      <c r="H191" s="297" t="s">
        <v>341</v>
      </c>
      <c r="I191" s="295" t="s">
        <v>340</v>
      </c>
      <c r="J191" s="298">
        <v>6.25</v>
      </c>
      <c r="K191" s="298">
        <f t="shared" si="14"/>
        <v>0.78125</v>
      </c>
      <c r="L191" s="221">
        <v>980</v>
      </c>
      <c r="M191" s="221">
        <f t="shared" si="15"/>
        <v>765.625</v>
      </c>
    </row>
    <row r="192" spans="1:13">
      <c r="A192" s="295" t="s">
        <v>357</v>
      </c>
      <c r="B192" s="250" t="str">
        <f t="shared" si="16"/>
        <v>Measure 251</v>
      </c>
      <c r="C192" s="295" t="s">
        <v>358</v>
      </c>
      <c r="D192" s="296">
        <v>44197</v>
      </c>
      <c r="E192" s="296">
        <v>44561</v>
      </c>
      <c r="F192" s="296">
        <v>44438</v>
      </c>
      <c r="G192" s="41">
        <f t="shared" si="17"/>
        <v>8</v>
      </c>
      <c r="H192" s="297" t="s">
        <v>341</v>
      </c>
      <c r="I192" s="295" t="s">
        <v>340</v>
      </c>
      <c r="J192" s="298">
        <v>0.75</v>
      </c>
      <c r="K192" s="298">
        <f t="shared" si="14"/>
        <v>9.375E-2</v>
      </c>
      <c r="L192" s="221">
        <v>980</v>
      </c>
      <c r="M192" s="221">
        <f t="shared" si="15"/>
        <v>91.875</v>
      </c>
    </row>
    <row r="193" spans="1:13">
      <c r="A193" s="295" t="s">
        <v>357</v>
      </c>
      <c r="B193" s="250" t="str">
        <f t="shared" si="16"/>
        <v>Measure 251</v>
      </c>
      <c r="C193" s="295" t="s">
        <v>358</v>
      </c>
      <c r="D193" s="296">
        <v>44197</v>
      </c>
      <c r="E193" s="296">
        <v>44561</v>
      </c>
      <c r="F193" s="296">
        <v>44438</v>
      </c>
      <c r="G193" s="41">
        <f t="shared" si="17"/>
        <v>8</v>
      </c>
      <c r="H193" s="297" t="s">
        <v>587</v>
      </c>
      <c r="I193" s="295" t="s">
        <v>340</v>
      </c>
      <c r="J193" s="298">
        <v>0.25</v>
      </c>
      <c r="K193" s="298">
        <f t="shared" si="14"/>
        <v>3.125E-2</v>
      </c>
      <c r="L193" s="221">
        <v>820</v>
      </c>
      <c r="M193" s="221">
        <f t="shared" si="15"/>
        <v>25.625</v>
      </c>
    </row>
    <row r="194" spans="1:13">
      <c r="A194" s="295" t="s">
        <v>357</v>
      </c>
      <c r="B194" s="250" t="str">
        <f t="shared" si="16"/>
        <v>Measure 251</v>
      </c>
      <c r="C194" s="295" t="s">
        <v>358</v>
      </c>
      <c r="D194" s="296">
        <v>44197</v>
      </c>
      <c r="E194" s="296">
        <v>44561</v>
      </c>
      <c r="F194" s="296">
        <v>44438</v>
      </c>
      <c r="G194" s="41">
        <f t="shared" si="17"/>
        <v>8</v>
      </c>
      <c r="H194" s="297" t="s">
        <v>587</v>
      </c>
      <c r="I194" s="295" t="s">
        <v>340</v>
      </c>
      <c r="J194" s="298">
        <v>8</v>
      </c>
      <c r="K194" s="298">
        <f t="shared" si="14"/>
        <v>1</v>
      </c>
      <c r="L194" s="221">
        <v>820</v>
      </c>
      <c r="M194" s="221">
        <f t="shared" si="15"/>
        <v>820</v>
      </c>
    </row>
    <row r="195" spans="1:13">
      <c r="A195" s="295" t="s">
        <v>357</v>
      </c>
      <c r="B195" s="250" t="str">
        <f t="shared" si="16"/>
        <v>Measure 251</v>
      </c>
      <c r="C195" s="295" t="s">
        <v>358</v>
      </c>
      <c r="D195" s="296">
        <v>44197</v>
      </c>
      <c r="E195" s="296">
        <v>44561</v>
      </c>
      <c r="F195" s="296">
        <v>44439</v>
      </c>
      <c r="G195" s="41">
        <f t="shared" si="17"/>
        <v>8</v>
      </c>
      <c r="H195" s="297" t="s">
        <v>290</v>
      </c>
      <c r="I195" s="295" t="s">
        <v>340</v>
      </c>
      <c r="J195" s="298">
        <v>8</v>
      </c>
      <c r="K195" s="298">
        <f t="shared" si="14"/>
        <v>1</v>
      </c>
      <c r="L195" s="221">
        <v>1112</v>
      </c>
      <c r="M195" s="221">
        <f t="shared" si="15"/>
        <v>1112</v>
      </c>
    </row>
    <row r="196" spans="1:13">
      <c r="A196" s="295" t="s">
        <v>357</v>
      </c>
      <c r="B196" s="250" t="str">
        <f t="shared" si="16"/>
        <v>Measure 251</v>
      </c>
      <c r="C196" s="295" t="s">
        <v>358</v>
      </c>
      <c r="D196" s="296">
        <v>44197</v>
      </c>
      <c r="E196" s="296">
        <v>44561</v>
      </c>
      <c r="F196" s="296">
        <v>44439</v>
      </c>
      <c r="G196" s="41">
        <f t="shared" si="17"/>
        <v>8</v>
      </c>
      <c r="H196" s="297" t="s">
        <v>341</v>
      </c>
      <c r="I196" s="295" t="s">
        <v>340</v>
      </c>
      <c r="J196" s="298">
        <v>4</v>
      </c>
      <c r="K196" s="298">
        <f t="shared" si="14"/>
        <v>0.5</v>
      </c>
      <c r="L196" s="221">
        <v>980</v>
      </c>
      <c r="M196" s="221">
        <f t="shared" si="15"/>
        <v>490</v>
      </c>
    </row>
    <row r="197" spans="1:13">
      <c r="A197" s="295" t="s">
        <v>357</v>
      </c>
      <c r="B197" s="250" t="str">
        <f t="shared" si="16"/>
        <v>Measure 251</v>
      </c>
      <c r="C197" s="295" t="s">
        <v>358</v>
      </c>
      <c r="D197" s="296">
        <v>44197</v>
      </c>
      <c r="E197" s="296">
        <v>44561</v>
      </c>
      <c r="F197" s="296">
        <v>44439</v>
      </c>
      <c r="G197" s="41">
        <f t="shared" si="17"/>
        <v>8</v>
      </c>
      <c r="H197" s="297" t="s">
        <v>341</v>
      </c>
      <c r="I197" s="295" t="s">
        <v>340</v>
      </c>
      <c r="J197" s="298">
        <v>3.25</v>
      </c>
      <c r="K197" s="298">
        <f t="shared" si="14"/>
        <v>0.40625</v>
      </c>
      <c r="L197" s="221">
        <v>980</v>
      </c>
      <c r="M197" s="221">
        <f t="shared" si="15"/>
        <v>398.125</v>
      </c>
    </row>
    <row r="198" spans="1:13">
      <c r="A198" s="295" t="s">
        <v>357</v>
      </c>
      <c r="B198" s="250" t="str">
        <f t="shared" si="16"/>
        <v>Measure 251</v>
      </c>
      <c r="C198" s="295" t="s">
        <v>358</v>
      </c>
      <c r="D198" s="296">
        <v>44197</v>
      </c>
      <c r="E198" s="296">
        <v>44561</v>
      </c>
      <c r="F198" s="296">
        <v>44439</v>
      </c>
      <c r="G198" s="41">
        <f t="shared" si="17"/>
        <v>8</v>
      </c>
      <c r="H198" s="297" t="s">
        <v>587</v>
      </c>
      <c r="I198" s="295" t="s">
        <v>340</v>
      </c>
      <c r="J198" s="298">
        <v>2.5</v>
      </c>
      <c r="K198" s="298">
        <f t="shared" si="14"/>
        <v>0.3125</v>
      </c>
      <c r="L198" s="221">
        <v>820</v>
      </c>
      <c r="M198" s="221">
        <f t="shared" si="15"/>
        <v>256.25</v>
      </c>
    </row>
    <row r="199" spans="1:13">
      <c r="A199" s="295" t="s">
        <v>357</v>
      </c>
      <c r="B199" s="250" t="str">
        <f t="shared" si="16"/>
        <v>Measure 251</v>
      </c>
      <c r="C199" s="295" t="s">
        <v>358</v>
      </c>
      <c r="D199" s="296">
        <v>44197</v>
      </c>
      <c r="E199" s="296">
        <v>44561</v>
      </c>
      <c r="F199" s="296">
        <v>44439</v>
      </c>
      <c r="G199" s="41">
        <f t="shared" si="17"/>
        <v>8</v>
      </c>
      <c r="H199" s="297" t="s">
        <v>587</v>
      </c>
      <c r="I199" s="295" t="s">
        <v>340</v>
      </c>
      <c r="J199" s="298">
        <v>8</v>
      </c>
      <c r="K199" s="298">
        <f t="shared" si="14"/>
        <v>1</v>
      </c>
      <c r="L199" s="221">
        <v>820</v>
      </c>
      <c r="M199" s="221">
        <f t="shared" si="15"/>
        <v>820</v>
      </c>
    </row>
    <row r="200" spans="1:13">
      <c r="A200" s="295" t="s">
        <v>630</v>
      </c>
      <c r="B200" s="250" t="str">
        <f t="shared" ref="B200:B209" si="18">MID(C200,9,11)</f>
        <v>Measure 268</v>
      </c>
      <c r="C200" s="295" t="s">
        <v>633</v>
      </c>
      <c r="D200" s="296">
        <v>44197</v>
      </c>
      <c r="E200" s="296">
        <v>44561</v>
      </c>
      <c r="F200" s="296">
        <v>44378</v>
      </c>
      <c r="G200" s="41">
        <f t="shared" ref="G200:G209" si="19">MONTH(F200)</f>
        <v>7</v>
      </c>
      <c r="H200" s="297" t="s">
        <v>634</v>
      </c>
      <c r="I200" s="295" t="s">
        <v>339</v>
      </c>
      <c r="J200" s="298">
        <v>6</v>
      </c>
      <c r="K200" s="298">
        <f t="shared" ref="K200:K261" si="20">J200/8</f>
        <v>0.75</v>
      </c>
      <c r="L200" s="221"/>
      <c r="M200" s="221">
        <f t="shared" ref="M200:M261" si="21">L200*K200</f>
        <v>0</v>
      </c>
    </row>
    <row r="201" spans="1:13">
      <c r="A201" s="295" t="s">
        <v>630</v>
      </c>
      <c r="B201" s="250" t="str">
        <f t="shared" si="18"/>
        <v>Measure 268</v>
      </c>
      <c r="C201" s="295" t="s">
        <v>633</v>
      </c>
      <c r="D201" s="296">
        <v>44197</v>
      </c>
      <c r="E201" s="296">
        <v>44561</v>
      </c>
      <c r="F201" s="296">
        <v>44378</v>
      </c>
      <c r="G201" s="41">
        <f t="shared" si="19"/>
        <v>7</v>
      </c>
      <c r="H201" s="297" t="s">
        <v>634</v>
      </c>
      <c r="I201" s="295" t="s">
        <v>339</v>
      </c>
      <c r="J201" s="298">
        <v>2</v>
      </c>
      <c r="K201" s="298">
        <f t="shared" si="20"/>
        <v>0.25</v>
      </c>
      <c r="L201" s="221"/>
      <c r="M201" s="221">
        <f t="shared" si="21"/>
        <v>0</v>
      </c>
    </row>
    <row r="202" spans="1:13">
      <c r="A202" s="295" t="s">
        <v>630</v>
      </c>
      <c r="B202" s="250" t="str">
        <f t="shared" si="18"/>
        <v>Measure 268</v>
      </c>
      <c r="C202" s="295" t="s">
        <v>633</v>
      </c>
      <c r="D202" s="296">
        <v>44197</v>
      </c>
      <c r="E202" s="296">
        <v>44561</v>
      </c>
      <c r="F202" s="296">
        <v>44378</v>
      </c>
      <c r="G202" s="41">
        <f t="shared" si="19"/>
        <v>7</v>
      </c>
      <c r="H202" s="297" t="s">
        <v>635</v>
      </c>
      <c r="I202" s="295" t="s">
        <v>339</v>
      </c>
      <c r="J202" s="298">
        <v>8</v>
      </c>
      <c r="K202" s="298">
        <f t="shared" si="20"/>
        <v>1</v>
      </c>
      <c r="L202" s="221"/>
      <c r="M202" s="221">
        <f t="shared" si="21"/>
        <v>0</v>
      </c>
    </row>
    <row r="203" spans="1:13">
      <c r="A203" s="295" t="s">
        <v>630</v>
      </c>
      <c r="B203" s="250" t="str">
        <f t="shared" si="18"/>
        <v>Measure 268</v>
      </c>
      <c r="C203" s="295" t="s">
        <v>633</v>
      </c>
      <c r="D203" s="296">
        <v>44197</v>
      </c>
      <c r="E203" s="296">
        <v>44561</v>
      </c>
      <c r="F203" s="296">
        <v>44379</v>
      </c>
      <c r="G203" s="41">
        <f t="shared" si="19"/>
        <v>7</v>
      </c>
      <c r="H203" s="297" t="s">
        <v>634</v>
      </c>
      <c r="I203" s="295" t="s">
        <v>339</v>
      </c>
      <c r="J203" s="298">
        <v>6</v>
      </c>
      <c r="K203" s="298">
        <f t="shared" si="20"/>
        <v>0.75</v>
      </c>
      <c r="L203" s="221"/>
      <c r="M203" s="221">
        <f t="shared" si="21"/>
        <v>0</v>
      </c>
    </row>
    <row r="204" spans="1:13">
      <c r="A204" s="295" t="s">
        <v>630</v>
      </c>
      <c r="B204" s="250" t="str">
        <f t="shared" si="18"/>
        <v>Measure 268</v>
      </c>
      <c r="C204" s="295" t="s">
        <v>633</v>
      </c>
      <c r="D204" s="296">
        <v>44197</v>
      </c>
      <c r="E204" s="296">
        <v>44561</v>
      </c>
      <c r="F204" s="296">
        <v>44379</v>
      </c>
      <c r="G204" s="41">
        <f t="shared" si="19"/>
        <v>7</v>
      </c>
      <c r="H204" s="297" t="s">
        <v>634</v>
      </c>
      <c r="I204" s="295" t="s">
        <v>339</v>
      </c>
      <c r="J204" s="298">
        <v>2</v>
      </c>
      <c r="K204" s="298">
        <f t="shared" si="20"/>
        <v>0.25</v>
      </c>
      <c r="L204" s="221"/>
      <c r="M204" s="221">
        <f t="shared" si="21"/>
        <v>0</v>
      </c>
    </row>
    <row r="205" spans="1:13">
      <c r="A205" s="295" t="s">
        <v>630</v>
      </c>
      <c r="B205" s="250" t="str">
        <f t="shared" si="18"/>
        <v>Measure 268</v>
      </c>
      <c r="C205" s="295" t="s">
        <v>633</v>
      </c>
      <c r="D205" s="296">
        <v>44197</v>
      </c>
      <c r="E205" s="296">
        <v>44561</v>
      </c>
      <c r="F205" s="296">
        <v>44379</v>
      </c>
      <c r="G205" s="41">
        <f t="shared" si="19"/>
        <v>7</v>
      </c>
      <c r="H205" s="297" t="s">
        <v>635</v>
      </c>
      <c r="I205" s="295" t="s">
        <v>339</v>
      </c>
      <c r="J205" s="298">
        <v>8</v>
      </c>
      <c r="K205" s="298">
        <f t="shared" si="20"/>
        <v>1</v>
      </c>
      <c r="L205" s="221"/>
      <c r="M205" s="221">
        <f t="shared" si="21"/>
        <v>0</v>
      </c>
    </row>
    <row r="206" spans="1:13">
      <c r="A206" s="295" t="s">
        <v>630</v>
      </c>
      <c r="B206" s="250" t="str">
        <f t="shared" si="18"/>
        <v>Measure 268</v>
      </c>
      <c r="C206" s="295" t="s">
        <v>633</v>
      </c>
      <c r="D206" s="296">
        <v>44197</v>
      </c>
      <c r="E206" s="296">
        <v>44561</v>
      </c>
      <c r="F206" s="296">
        <v>44382</v>
      </c>
      <c r="G206" s="41">
        <f t="shared" si="19"/>
        <v>7</v>
      </c>
      <c r="H206" s="297" t="s">
        <v>634</v>
      </c>
      <c r="I206" s="295" t="s">
        <v>339</v>
      </c>
      <c r="J206" s="298">
        <v>2.5</v>
      </c>
      <c r="K206" s="298">
        <f t="shared" si="20"/>
        <v>0.3125</v>
      </c>
      <c r="L206" s="221"/>
      <c r="M206" s="221">
        <f t="shared" si="21"/>
        <v>0</v>
      </c>
    </row>
    <row r="207" spans="1:13">
      <c r="A207" s="295" t="s">
        <v>630</v>
      </c>
      <c r="B207" s="250" t="str">
        <f t="shared" si="18"/>
        <v>Measure 268</v>
      </c>
      <c r="C207" s="295" t="s">
        <v>633</v>
      </c>
      <c r="D207" s="296">
        <v>44197</v>
      </c>
      <c r="E207" s="296">
        <v>44561</v>
      </c>
      <c r="F207" s="296">
        <v>44382</v>
      </c>
      <c r="G207" s="41">
        <f t="shared" si="19"/>
        <v>7</v>
      </c>
      <c r="H207" s="297" t="s">
        <v>634</v>
      </c>
      <c r="I207" s="295" t="s">
        <v>339</v>
      </c>
      <c r="J207" s="298">
        <v>3</v>
      </c>
      <c r="K207" s="298">
        <f t="shared" si="20"/>
        <v>0.375</v>
      </c>
      <c r="L207" s="221"/>
      <c r="M207" s="221">
        <f t="shared" si="21"/>
        <v>0</v>
      </c>
    </row>
    <row r="208" spans="1:13">
      <c r="A208" s="295" t="s">
        <v>630</v>
      </c>
      <c r="B208" s="250" t="str">
        <f t="shared" si="18"/>
        <v>Measure 268</v>
      </c>
      <c r="C208" s="295" t="s">
        <v>633</v>
      </c>
      <c r="D208" s="296">
        <v>44197</v>
      </c>
      <c r="E208" s="296">
        <v>44561</v>
      </c>
      <c r="F208" s="296">
        <v>44382</v>
      </c>
      <c r="G208" s="41">
        <f t="shared" si="19"/>
        <v>7</v>
      </c>
      <c r="H208" s="297" t="s">
        <v>634</v>
      </c>
      <c r="I208" s="295" t="s">
        <v>339</v>
      </c>
      <c r="J208" s="298">
        <v>3</v>
      </c>
      <c r="K208" s="298">
        <f t="shared" si="20"/>
        <v>0.375</v>
      </c>
      <c r="L208" s="221"/>
      <c r="M208" s="221">
        <f t="shared" si="21"/>
        <v>0</v>
      </c>
    </row>
    <row r="209" spans="1:13">
      <c r="A209" s="295" t="s">
        <v>630</v>
      </c>
      <c r="B209" s="250" t="str">
        <f t="shared" si="18"/>
        <v>Measure 268</v>
      </c>
      <c r="C209" s="295" t="s">
        <v>633</v>
      </c>
      <c r="D209" s="296">
        <v>44197</v>
      </c>
      <c r="E209" s="296">
        <v>44561</v>
      </c>
      <c r="F209" s="296">
        <v>44382</v>
      </c>
      <c r="G209" s="41">
        <f t="shared" si="19"/>
        <v>7</v>
      </c>
      <c r="H209" s="297" t="s">
        <v>635</v>
      </c>
      <c r="I209" s="295" t="s">
        <v>339</v>
      </c>
      <c r="J209" s="298">
        <v>8</v>
      </c>
      <c r="K209" s="298">
        <f t="shared" si="20"/>
        <v>1</v>
      </c>
      <c r="L209" s="221"/>
      <c r="M209" s="221">
        <f t="shared" si="21"/>
        <v>0</v>
      </c>
    </row>
    <row r="210" spans="1:13">
      <c r="A210" s="295" t="s">
        <v>630</v>
      </c>
      <c r="B210" s="250" t="str">
        <f t="shared" ref="B210:B273" si="22">MID(C210,9,11)</f>
        <v>Measure 268</v>
      </c>
      <c r="C210" s="295" t="s">
        <v>633</v>
      </c>
      <c r="D210" s="296">
        <v>44197</v>
      </c>
      <c r="E210" s="296">
        <v>44561</v>
      </c>
      <c r="F210" s="296">
        <v>44383</v>
      </c>
      <c r="G210" s="41">
        <f t="shared" ref="G210:G273" si="23">MONTH(F210)</f>
        <v>7</v>
      </c>
      <c r="H210" s="297" t="s">
        <v>634</v>
      </c>
      <c r="I210" s="295" t="s">
        <v>339</v>
      </c>
      <c r="J210" s="298">
        <v>2</v>
      </c>
      <c r="K210" s="298">
        <f t="shared" si="20"/>
        <v>0.25</v>
      </c>
      <c r="L210" s="221"/>
      <c r="M210" s="221">
        <f t="shared" si="21"/>
        <v>0</v>
      </c>
    </row>
    <row r="211" spans="1:13">
      <c r="A211" s="295" t="s">
        <v>630</v>
      </c>
      <c r="B211" s="250" t="str">
        <f t="shared" si="22"/>
        <v>Measure 268</v>
      </c>
      <c r="C211" s="295" t="s">
        <v>633</v>
      </c>
      <c r="D211" s="296">
        <v>44197</v>
      </c>
      <c r="E211" s="296">
        <v>44561</v>
      </c>
      <c r="F211" s="296">
        <v>44383</v>
      </c>
      <c r="G211" s="41">
        <f t="shared" si="23"/>
        <v>7</v>
      </c>
      <c r="H211" s="297" t="s">
        <v>634</v>
      </c>
      <c r="I211" s="295" t="s">
        <v>339</v>
      </c>
      <c r="J211" s="298">
        <v>6</v>
      </c>
      <c r="K211" s="298">
        <f t="shared" si="20"/>
        <v>0.75</v>
      </c>
      <c r="L211" s="221"/>
      <c r="M211" s="221">
        <f t="shared" si="21"/>
        <v>0</v>
      </c>
    </row>
    <row r="212" spans="1:13">
      <c r="A212" s="295" t="s">
        <v>630</v>
      </c>
      <c r="B212" s="250" t="str">
        <f t="shared" si="22"/>
        <v>Measure 268</v>
      </c>
      <c r="C212" s="295" t="s">
        <v>633</v>
      </c>
      <c r="D212" s="296">
        <v>44197</v>
      </c>
      <c r="E212" s="296">
        <v>44561</v>
      </c>
      <c r="F212" s="296">
        <v>44383</v>
      </c>
      <c r="G212" s="41">
        <f t="shared" si="23"/>
        <v>7</v>
      </c>
      <c r="H212" s="297" t="s">
        <v>635</v>
      </c>
      <c r="I212" s="295" t="s">
        <v>339</v>
      </c>
      <c r="J212" s="298">
        <v>8</v>
      </c>
      <c r="K212" s="298">
        <f t="shared" si="20"/>
        <v>1</v>
      </c>
      <c r="L212" s="221"/>
      <c r="M212" s="221">
        <f t="shared" si="21"/>
        <v>0</v>
      </c>
    </row>
    <row r="213" spans="1:13">
      <c r="A213" s="295" t="s">
        <v>630</v>
      </c>
      <c r="B213" s="250" t="str">
        <f t="shared" si="22"/>
        <v>Measure 268</v>
      </c>
      <c r="C213" s="295" t="s">
        <v>633</v>
      </c>
      <c r="D213" s="296">
        <v>44197</v>
      </c>
      <c r="E213" s="296">
        <v>44561</v>
      </c>
      <c r="F213" s="296">
        <v>44384</v>
      </c>
      <c r="G213" s="41">
        <f t="shared" si="23"/>
        <v>7</v>
      </c>
      <c r="H213" s="297" t="s">
        <v>634</v>
      </c>
      <c r="I213" s="295" t="s">
        <v>339</v>
      </c>
      <c r="J213" s="298">
        <v>5</v>
      </c>
      <c r="K213" s="298">
        <f t="shared" si="20"/>
        <v>0.625</v>
      </c>
      <c r="L213" s="221"/>
      <c r="M213" s="221">
        <f t="shared" si="21"/>
        <v>0</v>
      </c>
    </row>
    <row r="214" spans="1:13">
      <c r="A214" s="295" t="s">
        <v>630</v>
      </c>
      <c r="B214" s="250" t="str">
        <f t="shared" si="22"/>
        <v>Measure 268</v>
      </c>
      <c r="C214" s="295" t="s">
        <v>633</v>
      </c>
      <c r="D214" s="296">
        <v>44197</v>
      </c>
      <c r="E214" s="296">
        <v>44561</v>
      </c>
      <c r="F214" s="296">
        <v>44384</v>
      </c>
      <c r="G214" s="41">
        <f t="shared" si="23"/>
        <v>7</v>
      </c>
      <c r="H214" s="297" t="s">
        <v>634</v>
      </c>
      <c r="I214" s="295" t="s">
        <v>339</v>
      </c>
      <c r="J214" s="298">
        <v>3</v>
      </c>
      <c r="K214" s="298">
        <f t="shared" si="20"/>
        <v>0.375</v>
      </c>
      <c r="L214" s="221"/>
      <c r="M214" s="221">
        <f t="shared" si="21"/>
        <v>0</v>
      </c>
    </row>
    <row r="215" spans="1:13">
      <c r="A215" s="295" t="s">
        <v>630</v>
      </c>
      <c r="B215" s="250" t="str">
        <f t="shared" si="22"/>
        <v>Measure 268</v>
      </c>
      <c r="C215" s="295" t="s">
        <v>633</v>
      </c>
      <c r="D215" s="296">
        <v>44197</v>
      </c>
      <c r="E215" s="296">
        <v>44561</v>
      </c>
      <c r="F215" s="296">
        <v>44384</v>
      </c>
      <c r="G215" s="41">
        <f t="shared" si="23"/>
        <v>7</v>
      </c>
      <c r="H215" s="297" t="s">
        <v>635</v>
      </c>
      <c r="I215" s="295" t="s">
        <v>339</v>
      </c>
      <c r="J215" s="298">
        <v>8</v>
      </c>
      <c r="K215" s="298">
        <f t="shared" si="20"/>
        <v>1</v>
      </c>
      <c r="L215" s="221"/>
      <c r="M215" s="221">
        <f t="shared" si="21"/>
        <v>0</v>
      </c>
    </row>
    <row r="216" spans="1:13">
      <c r="A216" s="295" t="s">
        <v>630</v>
      </c>
      <c r="B216" s="250" t="str">
        <f t="shared" si="22"/>
        <v>Measure 268</v>
      </c>
      <c r="C216" s="295" t="s">
        <v>633</v>
      </c>
      <c r="D216" s="296">
        <v>44197</v>
      </c>
      <c r="E216" s="296">
        <v>44561</v>
      </c>
      <c r="F216" s="296">
        <v>44385</v>
      </c>
      <c r="G216" s="41">
        <f t="shared" si="23"/>
        <v>7</v>
      </c>
      <c r="H216" s="297" t="s">
        <v>634</v>
      </c>
      <c r="I216" s="295" t="s">
        <v>339</v>
      </c>
      <c r="J216" s="298">
        <v>8</v>
      </c>
      <c r="K216" s="298">
        <f t="shared" si="20"/>
        <v>1</v>
      </c>
      <c r="L216" s="221"/>
      <c r="M216" s="221">
        <f t="shared" si="21"/>
        <v>0</v>
      </c>
    </row>
    <row r="217" spans="1:13">
      <c r="A217" s="295" t="s">
        <v>630</v>
      </c>
      <c r="B217" s="250" t="str">
        <f t="shared" si="22"/>
        <v>Measure 268</v>
      </c>
      <c r="C217" s="295" t="s">
        <v>633</v>
      </c>
      <c r="D217" s="296">
        <v>44197</v>
      </c>
      <c r="E217" s="296">
        <v>44561</v>
      </c>
      <c r="F217" s="296">
        <v>44385</v>
      </c>
      <c r="G217" s="41">
        <f t="shared" si="23"/>
        <v>7</v>
      </c>
      <c r="H217" s="297" t="s">
        <v>635</v>
      </c>
      <c r="I217" s="295" t="s">
        <v>339</v>
      </c>
      <c r="J217" s="298">
        <v>8</v>
      </c>
      <c r="K217" s="298">
        <f t="shared" si="20"/>
        <v>1</v>
      </c>
      <c r="L217" s="221"/>
      <c r="M217" s="221">
        <f t="shared" si="21"/>
        <v>0</v>
      </c>
    </row>
    <row r="218" spans="1:13">
      <c r="A218" s="295" t="s">
        <v>630</v>
      </c>
      <c r="B218" s="250" t="str">
        <f t="shared" si="22"/>
        <v>Measure 268</v>
      </c>
      <c r="C218" s="295" t="s">
        <v>633</v>
      </c>
      <c r="D218" s="296">
        <v>44197</v>
      </c>
      <c r="E218" s="296">
        <v>44561</v>
      </c>
      <c r="F218" s="296">
        <v>44386</v>
      </c>
      <c r="G218" s="41">
        <f t="shared" si="23"/>
        <v>7</v>
      </c>
      <c r="H218" s="297" t="s">
        <v>634</v>
      </c>
      <c r="I218" s="295" t="s">
        <v>339</v>
      </c>
      <c r="J218" s="298">
        <v>1</v>
      </c>
      <c r="K218" s="298">
        <f t="shared" si="20"/>
        <v>0.125</v>
      </c>
      <c r="L218" s="221"/>
      <c r="M218" s="221">
        <f t="shared" si="21"/>
        <v>0</v>
      </c>
    </row>
    <row r="219" spans="1:13">
      <c r="A219" s="295" t="s">
        <v>630</v>
      </c>
      <c r="B219" s="250" t="str">
        <f t="shared" si="22"/>
        <v>Measure 268</v>
      </c>
      <c r="C219" s="295" t="s">
        <v>633</v>
      </c>
      <c r="D219" s="296">
        <v>44197</v>
      </c>
      <c r="E219" s="296">
        <v>44561</v>
      </c>
      <c r="F219" s="296">
        <v>44386</v>
      </c>
      <c r="G219" s="41">
        <f t="shared" si="23"/>
        <v>7</v>
      </c>
      <c r="H219" s="297" t="s">
        <v>634</v>
      </c>
      <c r="I219" s="295" t="s">
        <v>339</v>
      </c>
      <c r="J219" s="298">
        <v>7</v>
      </c>
      <c r="K219" s="298">
        <f t="shared" si="20"/>
        <v>0.875</v>
      </c>
      <c r="L219" s="221"/>
      <c r="M219" s="221">
        <f t="shared" si="21"/>
        <v>0</v>
      </c>
    </row>
    <row r="220" spans="1:13">
      <c r="A220" s="295" t="s">
        <v>630</v>
      </c>
      <c r="B220" s="250" t="str">
        <f t="shared" si="22"/>
        <v>Measure 268</v>
      </c>
      <c r="C220" s="295" t="s">
        <v>633</v>
      </c>
      <c r="D220" s="296">
        <v>44197</v>
      </c>
      <c r="E220" s="296">
        <v>44561</v>
      </c>
      <c r="F220" s="296">
        <v>44386</v>
      </c>
      <c r="G220" s="41">
        <f t="shared" si="23"/>
        <v>7</v>
      </c>
      <c r="H220" s="297" t="s">
        <v>635</v>
      </c>
      <c r="I220" s="295" t="s">
        <v>339</v>
      </c>
      <c r="J220" s="298">
        <v>8</v>
      </c>
      <c r="K220" s="298">
        <f t="shared" si="20"/>
        <v>1</v>
      </c>
      <c r="L220" s="221"/>
      <c r="M220" s="221">
        <f t="shared" si="21"/>
        <v>0</v>
      </c>
    </row>
    <row r="221" spans="1:13">
      <c r="A221" s="295" t="s">
        <v>630</v>
      </c>
      <c r="B221" s="250" t="str">
        <f t="shared" si="22"/>
        <v>Measure 268</v>
      </c>
      <c r="C221" s="295" t="s">
        <v>633</v>
      </c>
      <c r="D221" s="296">
        <v>44197</v>
      </c>
      <c r="E221" s="296">
        <v>44561</v>
      </c>
      <c r="F221" s="296">
        <v>44389</v>
      </c>
      <c r="G221" s="41">
        <f t="shared" si="23"/>
        <v>7</v>
      </c>
      <c r="H221" s="297" t="s">
        <v>634</v>
      </c>
      <c r="I221" s="295" t="s">
        <v>339</v>
      </c>
      <c r="J221" s="298">
        <v>4</v>
      </c>
      <c r="K221" s="298">
        <f t="shared" si="20"/>
        <v>0.5</v>
      </c>
      <c r="L221" s="221"/>
      <c r="M221" s="221">
        <f t="shared" si="21"/>
        <v>0</v>
      </c>
    </row>
    <row r="222" spans="1:13">
      <c r="A222" s="295" t="s">
        <v>630</v>
      </c>
      <c r="B222" s="250" t="str">
        <f t="shared" si="22"/>
        <v>Measure 268</v>
      </c>
      <c r="C222" s="295" t="s">
        <v>633</v>
      </c>
      <c r="D222" s="296">
        <v>44197</v>
      </c>
      <c r="E222" s="296">
        <v>44561</v>
      </c>
      <c r="F222" s="296">
        <v>44389</v>
      </c>
      <c r="G222" s="41">
        <f t="shared" si="23"/>
        <v>7</v>
      </c>
      <c r="H222" s="297" t="s">
        <v>634</v>
      </c>
      <c r="I222" s="295" t="s">
        <v>339</v>
      </c>
      <c r="J222" s="298">
        <v>2.5</v>
      </c>
      <c r="K222" s="298">
        <f t="shared" si="20"/>
        <v>0.3125</v>
      </c>
      <c r="L222" s="221"/>
      <c r="M222" s="221">
        <f t="shared" si="21"/>
        <v>0</v>
      </c>
    </row>
    <row r="223" spans="1:13">
      <c r="A223" s="295" t="s">
        <v>630</v>
      </c>
      <c r="B223" s="250" t="str">
        <f t="shared" si="22"/>
        <v>Measure 268</v>
      </c>
      <c r="C223" s="295" t="s">
        <v>633</v>
      </c>
      <c r="D223" s="296">
        <v>44197</v>
      </c>
      <c r="E223" s="296">
        <v>44561</v>
      </c>
      <c r="F223" s="296">
        <v>44389</v>
      </c>
      <c r="G223" s="41">
        <f t="shared" si="23"/>
        <v>7</v>
      </c>
      <c r="H223" s="297" t="s">
        <v>635</v>
      </c>
      <c r="I223" s="295" t="s">
        <v>339</v>
      </c>
      <c r="J223" s="298">
        <v>8</v>
      </c>
      <c r="K223" s="298">
        <f t="shared" si="20"/>
        <v>1</v>
      </c>
      <c r="L223" s="221"/>
      <c r="M223" s="221">
        <f t="shared" si="21"/>
        <v>0</v>
      </c>
    </row>
    <row r="224" spans="1:13">
      <c r="A224" s="295" t="s">
        <v>630</v>
      </c>
      <c r="B224" s="250" t="str">
        <f t="shared" si="22"/>
        <v>Measure 268</v>
      </c>
      <c r="C224" s="295" t="s">
        <v>633</v>
      </c>
      <c r="D224" s="296">
        <v>44197</v>
      </c>
      <c r="E224" s="296">
        <v>44561</v>
      </c>
      <c r="F224" s="296">
        <v>44390</v>
      </c>
      <c r="G224" s="41">
        <f t="shared" si="23"/>
        <v>7</v>
      </c>
      <c r="H224" s="297" t="s">
        <v>634</v>
      </c>
      <c r="I224" s="295" t="s">
        <v>339</v>
      </c>
      <c r="J224" s="298">
        <v>1.5</v>
      </c>
      <c r="K224" s="298">
        <f t="shared" si="20"/>
        <v>0.1875</v>
      </c>
      <c r="L224" s="221"/>
      <c r="M224" s="221">
        <f t="shared" si="21"/>
        <v>0</v>
      </c>
    </row>
    <row r="225" spans="1:13">
      <c r="A225" s="295" t="s">
        <v>630</v>
      </c>
      <c r="B225" s="250" t="str">
        <f t="shared" si="22"/>
        <v>Measure 268</v>
      </c>
      <c r="C225" s="295" t="s">
        <v>633</v>
      </c>
      <c r="D225" s="296">
        <v>44197</v>
      </c>
      <c r="E225" s="296">
        <v>44561</v>
      </c>
      <c r="F225" s="296">
        <v>44390</v>
      </c>
      <c r="G225" s="41">
        <f t="shared" si="23"/>
        <v>7</v>
      </c>
      <c r="H225" s="297" t="s">
        <v>634</v>
      </c>
      <c r="I225" s="295" t="s">
        <v>339</v>
      </c>
      <c r="J225" s="298">
        <v>6</v>
      </c>
      <c r="K225" s="298">
        <f t="shared" si="20"/>
        <v>0.75</v>
      </c>
      <c r="L225" s="221"/>
      <c r="M225" s="221">
        <f t="shared" si="21"/>
        <v>0</v>
      </c>
    </row>
    <row r="226" spans="1:13">
      <c r="A226" s="295" t="s">
        <v>630</v>
      </c>
      <c r="B226" s="250" t="str">
        <f t="shared" si="22"/>
        <v>Measure 268</v>
      </c>
      <c r="C226" s="295" t="s">
        <v>633</v>
      </c>
      <c r="D226" s="296">
        <v>44197</v>
      </c>
      <c r="E226" s="296">
        <v>44561</v>
      </c>
      <c r="F226" s="296">
        <v>44390</v>
      </c>
      <c r="G226" s="41">
        <f t="shared" si="23"/>
        <v>7</v>
      </c>
      <c r="H226" s="297" t="s">
        <v>634</v>
      </c>
      <c r="I226" s="295" t="s">
        <v>339</v>
      </c>
      <c r="J226" s="298">
        <v>0.5</v>
      </c>
      <c r="K226" s="298">
        <f t="shared" si="20"/>
        <v>6.25E-2</v>
      </c>
      <c r="L226" s="221"/>
      <c r="M226" s="221">
        <f t="shared" si="21"/>
        <v>0</v>
      </c>
    </row>
    <row r="227" spans="1:13">
      <c r="A227" s="295" t="s">
        <v>630</v>
      </c>
      <c r="B227" s="250" t="str">
        <f t="shared" si="22"/>
        <v>Measure 268</v>
      </c>
      <c r="C227" s="295" t="s">
        <v>633</v>
      </c>
      <c r="D227" s="296">
        <v>44197</v>
      </c>
      <c r="E227" s="296">
        <v>44561</v>
      </c>
      <c r="F227" s="296">
        <v>44390</v>
      </c>
      <c r="G227" s="41">
        <f t="shared" si="23"/>
        <v>7</v>
      </c>
      <c r="H227" s="297" t="s">
        <v>635</v>
      </c>
      <c r="I227" s="295" t="s">
        <v>339</v>
      </c>
      <c r="J227" s="298">
        <v>8</v>
      </c>
      <c r="K227" s="298">
        <f t="shared" si="20"/>
        <v>1</v>
      </c>
      <c r="L227" s="221"/>
      <c r="M227" s="221">
        <f t="shared" si="21"/>
        <v>0</v>
      </c>
    </row>
    <row r="228" spans="1:13">
      <c r="A228" s="295" t="s">
        <v>630</v>
      </c>
      <c r="B228" s="250" t="str">
        <f t="shared" si="22"/>
        <v>Measure 268</v>
      </c>
      <c r="C228" s="295" t="s">
        <v>633</v>
      </c>
      <c r="D228" s="296">
        <v>44197</v>
      </c>
      <c r="E228" s="296">
        <v>44561</v>
      </c>
      <c r="F228" s="296">
        <v>44391</v>
      </c>
      <c r="G228" s="41">
        <f t="shared" si="23"/>
        <v>7</v>
      </c>
      <c r="H228" s="297" t="s">
        <v>634</v>
      </c>
      <c r="I228" s="295" t="s">
        <v>339</v>
      </c>
      <c r="J228" s="298">
        <v>7</v>
      </c>
      <c r="K228" s="298">
        <f t="shared" si="20"/>
        <v>0.875</v>
      </c>
      <c r="L228" s="221"/>
      <c r="M228" s="221">
        <f t="shared" si="21"/>
        <v>0</v>
      </c>
    </row>
    <row r="229" spans="1:13">
      <c r="A229" s="295" t="s">
        <v>630</v>
      </c>
      <c r="B229" s="250" t="str">
        <f t="shared" si="22"/>
        <v>Measure 268</v>
      </c>
      <c r="C229" s="295" t="s">
        <v>633</v>
      </c>
      <c r="D229" s="296">
        <v>44197</v>
      </c>
      <c r="E229" s="296">
        <v>44561</v>
      </c>
      <c r="F229" s="296">
        <v>44391</v>
      </c>
      <c r="G229" s="41">
        <f t="shared" si="23"/>
        <v>7</v>
      </c>
      <c r="H229" s="297" t="s">
        <v>634</v>
      </c>
      <c r="I229" s="295" t="s">
        <v>339</v>
      </c>
      <c r="J229" s="298">
        <v>1</v>
      </c>
      <c r="K229" s="298">
        <f t="shared" si="20"/>
        <v>0.125</v>
      </c>
      <c r="L229" s="221"/>
      <c r="M229" s="221">
        <f t="shared" si="21"/>
        <v>0</v>
      </c>
    </row>
    <row r="230" spans="1:13">
      <c r="A230" s="295" t="s">
        <v>630</v>
      </c>
      <c r="B230" s="250" t="str">
        <f t="shared" si="22"/>
        <v>Measure 268</v>
      </c>
      <c r="C230" s="295" t="s">
        <v>633</v>
      </c>
      <c r="D230" s="296">
        <v>44197</v>
      </c>
      <c r="E230" s="296">
        <v>44561</v>
      </c>
      <c r="F230" s="296">
        <v>44391</v>
      </c>
      <c r="G230" s="41">
        <f t="shared" si="23"/>
        <v>7</v>
      </c>
      <c r="H230" s="297" t="s">
        <v>635</v>
      </c>
      <c r="I230" s="295" t="s">
        <v>339</v>
      </c>
      <c r="J230" s="298">
        <v>8</v>
      </c>
      <c r="K230" s="298">
        <f t="shared" si="20"/>
        <v>1</v>
      </c>
      <c r="L230" s="221"/>
      <c r="M230" s="221">
        <f t="shared" si="21"/>
        <v>0</v>
      </c>
    </row>
    <row r="231" spans="1:13">
      <c r="A231" s="295" t="s">
        <v>630</v>
      </c>
      <c r="B231" s="250" t="str">
        <f t="shared" si="22"/>
        <v>Measure 268</v>
      </c>
      <c r="C231" s="295" t="s">
        <v>633</v>
      </c>
      <c r="D231" s="296">
        <v>44197</v>
      </c>
      <c r="E231" s="296">
        <v>44561</v>
      </c>
      <c r="F231" s="296">
        <v>44392</v>
      </c>
      <c r="G231" s="41">
        <f t="shared" si="23"/>
        <v>7</v>
      </c>
      <c r="H231" s="297" t="s">
        <v>634</v>
      </c>
      <c r="I231" s="295" t="s">
        <v>339</v>
      </c>
      <c r="J231" s="298">
        <v>1.5</v>
      </c>
      <c r="K231" s="298">
        <f t="shared" si="20"/>
        <v>0.1875</v>
      </c>
      <c r="L231" s="221"/>
      <c r="M231" s="221">
        <f t="shared" si="21"/>
        <v>0</v>
      </c>
    </row>
    <row r="232" spans="1:13">
      <c r="A232" s="295" t="s">
        <v>630</v>
      </c>
      <c r="B232" s="250" t="str">
        <f t="shared" si="22"/>
        <v>Measure 268</v>
      </c>
      <c r="C232" s="295" t="s">
        <v>633</v>
      </c>
      <c r="D232" s="296">
        <v>44197</v>
      </c>
      <c r="E232" s="296">
        <v>44561</v>
      </c>
      <c r="F232" s="296">
        <v>44392</v>
      </c>
      <c r="G232" s="41">
        <f t="shared" si="23"/>
        <v>7</v>
      </c>
      <c r="H232" s="297" t="s">
        <v>634</v>
      </c>
      <c r="I232" s="295" t="s">
        <v>339</v>
      </c>
      <c r="J232" s="298">
        <v>1</v>
      </c>
      <c r="K232" s="298">
        <f t="shared" si="20"/>
        <v>0.125</v>
      </c>
      <c r="L232" s="221"/>
      <c r="M232" s="221">
        <f t="shared" si="21"/>
        <v>0</v>
      </c>
    </row>
    <row r="233" spans="1:13">
      <c r="A233" s="295" t="s">
        <v>630</v>
      </c>
      <c r="B233" s="250" t="str">
        <f t="shared" si="22"/>
        <v>Measure 268</v>
      </c>
      <c r="C233" s="295" t="s">
        <v>633</v>
      </c>
      <c r="D233" s="296">
        <v>44197</v>
      </c>
      <c r="E233" s="296">
        <v>44561</v>
      </c>
      <c r="F233" s="296">
        <v>44392</v>
      </c>
      <c r="G233" s="41">
        <f t="shared" si="23"/>
        <v>7</v>
      </c>
      <c r="H233" s="297" t="s">
        <v>634</v>
      </c>
      <c r="I233" s="295" t="s">
        <v>339</v>
      </c>
      <c r="J233" s="298">
        <v>1</v>
      </c>
      <c r="K233" s="298">
        <f t="shared" si="20"/>
        <v>0.125</v>
      </c>
      <c r="L233" s="221"/>
      <c r="M233" s="221">
        <f t="shared" si="21"/>
        <v>0</v>
      </c>
    </row>
    <row r="234" spans="1:13">
      <c r="A234" s="295" t="s">
        <v>630</v>
      </c>
      <c r="B234" s="250" t="str">
        <f t="shared" si="22"/>
        <v>Measure 268</v>
      </c>
      <c r="C234" s="295" t="s">
        <v>633</v>
      </c>
      <c r="D234" s="296">
        <v>44197</v>
      </c>
      <c r="E234" s="296">
        <v>44561</v>
      </c>
      <c r="F234" s="296">
        <v>44392</v>
      </c>
      <c r="G234" s="41">
        <f t="shared" si="23"/>
        <v>7</v>
      </c>
      <c r="H234" s="297" t="s">
        <v>634</v>
      </c>
      <c r="I234" s="295" t="s">
        <v>339</v>
      </c>
      <c r="J234" s="298">
        <v>4.5</v>
      </c>
      <c r="K234" s="298">
        <f t="shared" si="20"/>
        <v>0.5625</v>
      </c>
      <c r="L234" s="221"/>
      <c r="M234" s="221">
        <f t="shared" si="21"/>
        <v>0</v>
      </c>
    </row>
    <row r="235" spans="1:13">
      <c r="A235" s="295" t="s">
        <v>630</v>
      </c>
      <c r="B235" s="250" t="str">
        <f t="shared" si="22"/>
        <v>Measure 268</v>
      </c>
      <c r="C235" s="295" t="s">
        <v>633</v>
      </c>
      <c r="D235" s="296">
        <v>44197</v>
      </c>
      <c r="E235" s="296">
        <v>44561</v>
      </c>
      <c r="F235" s="296">
        <v>44392</v>
      </c>
      <c r="G235" s="41">
        <f t="shared" si="23"/>
        <v>7</v>
      </c>
      <c r="H235" s="297" t="s">
        <v>635</v>
      </c>
      <c r="I235" s="295" t="s">
        <v>339</v>
      </c>
      <c r="J235" s="298">
        <v>8</v>
      </c>
      <c r="K235" s="298">
        <f t="shared" si="20"/>
        <v>1</v>
      </c>
      <c r="L235" s="221"/>
      <c r="M235" s="221">
        <f t="shared" si="21"/>
        <v>0</v>
      </c>
    </row>
    <row r="236" spans="1:13">
      <c r="A236" s="295" t="s">
        <v>630</v>
      </c>
      <c r="B236" s="250" t="str">
        <f t="shared" si="22"/>
        <v>Measure 268</v>
      </c>
      <c r="C236" s="295" t="s">
        <v>633</v>
      </c>
      <c r="D236" s="296">
        <v>44197</v>
      </c>
      <c r="E236" s="296">
        <v>44561</v>
      </c>
      <c r="F236" s="296">
        <v>44393</v>
      </c>
      <c r="G236" s="41">
        <f t="shared" si="23"/>
        <v>7</v>
      </c>
      <c r="H236" s="297" t="s">
        <v>634</v>
      </c>
      <c r="I236" s="295" t="s">
        <v>339</v>
      </c>
      <c r="J236" s="298">
        <v>1.5</v>
      </c>
      <c r="K236" s="298">
        <f t="shared" si="20"/>
        <v>0.1875</v>
      </c>
      <c r="L236" s="221"/>
      <c r="M236" s="221">
        <f t="shared" si="21"/>
        <v>0</v>
      </c>
    </row>
    <row r="237" spans="1:13">
      <c r="A237" s="295" t="s">
        <v>630</v>
      </c>
      <c r="B237" s="250" t="str">
        <f t="shared" si="22"/>
        <v>Measure 268</v>
      </c>
      <c r="C237" s="295" t="s">
        <v>633</v>
      </c>
      <c r="D237" s="296">
        <v>44197</v>
      </c>
      <c r="E237" s="296">
        <v>44561</v>
      </c>
      <c r="F237" s="296">
        <v>44393</v>
      </c>
      <c r="G237" s="41">
        <f t="shared" si="23"/>
        <v>7</v>
      </c>
      <c r="H237" s="297" t="s">
        <v>634</v>
      </c>
      <c r="I237" s="295" t="s">
        <v>339</v>
      </c>
      <c r="J237" s="298">
        <v>5</v>
      </c>
      <c r="K237" s="298">
        <f t="shared" si="20"/>
        <v>0.625</v>
      </c>
      <c r="L237" s="221"/>
      <c r="M237" s="221">
        <f t="shared" si="21"/>
        <v>0</v>
      </c>
    </row>
    <row r="238" spans="1:13">
      <c r="A238" s="295" t="s">
        <v>630</v>
      </c>
      <c r="B238" s="250" t="str">
        <f t="shared" si="22"/>
        <v>Measure 268</v>
      </c>
      <c r="C238" s="295" t="s">
        <v>633</v>
      </c>
      <c r="D238" s="296">
        <v>44197</v>
      </c>
      <c r="E238" s="296">
        <v>44561</v>
      </c>
      <c r="F238" s="296">
        <v>44393</v>
      </c>
      <c r="G238" s="41">
        <f t="shared" si="23"/>
        <v>7</v>
      </c>
      <c r="H238" s="297" t="s">
        <v>634</v>
      </c>
      <c r="I238" s="295" t="s">
        <v>339</v>
      </c>
      <c r="J238" s="298">
        <v>0.5</v>
      </c>
      <c r="K238" s="298">
        <f t="shared" si="20"/>
        <v>6.25E-2</v>
      </c>
      <c r="L238" s="221"/>
      <c r="M238" s="221">
        <f t="shared" si="21"/>
        <v>0</v>
      </c>
    </row>
    <row r="239" spans="1:13">
      <c r="A239" s="295" t="s">
        <v>630</v>
      </c>
      <c r="B239" s="250" t="str">
        <f t="shared" si="22"/>
        <v>Measure 268</v>
      </c>
      <c r="C239" s="295" t="s">
        <v>633</v>
      </c>
      <c r="D239" s="296">
        <v>44197</v>
      </c>
      <c r="E239" s="296">
        <v>44561</v>
      </c>
      <c r="F239" s="296">
        <v>44393</v>
      </c>
      <c r="G239" s="41">
        <f t="shared" si="23"/>
        <v>7</v>
      </c>
      <c r="H239" s="297" t="s">
        <v>634</v>
      </c>
      <c r="I239" s="295" t="s">
        <v>339</v>
      </c>
      <c r="J239" s="298">
        <v>1</v>
      </c>
      <c r="K239" s="298">
        <f t="shared" si="20"/>
        <v>0.125</v>
      </c>
      <c r="L239" s="221"/>
      <c r="M239" s="221">
        <f t="shared" si="21"/>
        <v>0</v>
      </c>
    </row>
    <row r="240" spans="1:13">
      <c r="A240" s="295" t="s">
        <v>630</v>
      </c>
      <c r="B240" s="250" t="str">
        <f t="shared" si="22"/>
        <v>Measure 268</v>
      </c>
      <c r="C240" s="295" t="s">
        <v>633</v>
      </c>
      <c r="D240" s="296">
        <v>44197</v>
      </c>
      <c r="E240" s="296">
        <v>44561</v>
      </c>
      <c r="F240" s="296">
        <v>44393</v>
      </c>
      <c r="G240" s="41">
        <f t="shared" si="23"/>
        <v>7</v>
      </c>
      <c r="H240" s="297" t="s">
        <v>635</v>
      </c>
      <c r="I240" s="295" t="s">
        <v>339</v>
      </c>
      <c r="J240" s="298">
        <v>8</v>
      </c>
      <c r="K240" s="298">
        <f t="shared" si="20"/>
        <v>1</v>
      </c>
      <c r="L240" s="221"/>
      <c r="M240" s="221">
        <f t="shared" si="21"/>
        <v>0</v>
      </c>
    </row>
    <row r="241" spans="1:13">
      <c r="A241" s="295" t="s">
        <v>630</v>
      </c>
      <c r="B241" s="250" t="str">
        <f t="shared" si="22"/>
        <v>Measure 268</v>
      </c>
      <c r="C241" s="295" t="s">
        <v>633</v>
      </c>
      <c r="D241" s="296">
        <v>44197</v>
      </c>
      <c r="E241" s="296">
        <v>44561</v>
      </c>
      <c r="F241" s="296">
        <v>44396</v>
      </c>
      <c r="G241" s="41">
        <f t="shared" si="23"/>
        <v>7</v>
      </c>
      <c r="H241" s="297" t="s">
        <v>634</v>
      </c>
      <c r="I241" s="295" t="s">
        <v>339</v>
      </c>
      <c r="J241" s="298">
        <v>3</v>
      </c>
      <c r="K241" s="298">
        <f t="shared" si="20"/>
        <v>0.375</v>
      </c>
      <c r="L241" s="221"/>
      <c r="M241" s="221">
        <f t="shared" si="21"/>
        <v>0</v>
      </c>
    </row>
    <row r="242" spans="1:13">
      <c r="A242" s="295" t="s">
        <v>630</v>
      </c>
      <c r="B242" s="250" t="str">
        <f t="shared" si="22"/>
        <v>Measure 268</v>
      </c>
      <c r="C242" s="295" t="s">
        <v>633</v>
      </c>
      <c r="D242" s="296">
        <v>44197</v>
      </c>
      <c r="E242" s="296">
        <v>44561</v>
      </c>
      <c r="F242" s="296">
        <v>44396</v>
      </c>
      <c r="G242" s="41">
        <f t="shared" si="23"/>
        <v>7</v>
      </c>
      <c r="H242" s="297" t="s">
        <v>634</v>
      </c>
      <c r="I242" s="295" t="s">
        <v>339</v>
      </c>
      <c r="J242" s="298">
        <v>1.5</v>
      </c>
      <c r="K242" s="298">
        <f t="shared" si="20"/>
        <v>0.1875</v>
      </c>
      <c r="L242" s="221"/>
      <c r="M242" s="221">
        <f t="shared" si="21"/>
        <v>0</v>
      </c>
    </row>
    <row r="243" spans="1:13">
      <c r="A243" s="295" t="s">
        <v>630</v>
      </c>
      <c r="B243" s="250" t="str">
        <f t="shared" si="22"/>
        <v>Measure 268</v>
      </c>
      <c r="C243" s="295" t="s">
        <v>633</v>
      </c>
      <c r="D243" s="296">
        <v>44197</v>
      </c>
      <c r="E243" s="296">
        <v>44561</v>
      </c>
      <c r="F243" s="296">
        <v>44396</v>
      </c>
      <c r="G243" s="41">
        <f t="shared" si="23"/>
        <v>7</v>
      </c>
      <c r="H243" s="297" t="s">
        <v>634</v>
      </c>
      <c r="I243" s="295" t="s">
        <v>339</v>
      </c>
      <c r="J243" s="298">
        <v>3.5</v>
      </c>
      <c r="K243" s="298">
        <f t="shared" si="20"/>
        <v>0.4375</v>
      </c>
      <c r="L243" s="221"/>
      <c r="M243" s="221">
        <f t="shared" si="21"/>
        <v>0</v>
      </c>
    </row>
    <row r="244" spans="1:13">
      <c r="A244" s="295" t="s">
        <v>630</v>
      </c>
      <c r="B244" s="250" t="str">
        <f t="shared" si="22"/>
        <v>Measure 268</v>
      </c>
      <c r="C244" s="295" t="s">
        <v>633</v>
      </c>
      <c r="D244" s="296">
        <v>44197</v>
      </c>
      <c r="E244" s="296">
        <v>44561</v>
      </c>
      <c r="F244" s="296">
        <v>44396</v>
      </c>
      <c r="G244" s="41">
        <f t="shared" si="23"/>
        <v>7</v>
      </c>
      <c r="H244" s="297" t="s">
        <v>635</v>
      </c>
      <c r="I244" s="295" t="s">
        <v>339</v>
      </c>
      <c r="J244" s="298">
        <v>8</v>
      </c>
      <c r="K244" s="298">
        <f t="shared" si="20"/>
        <v>1</v>
      </c>
      <c r="L244" s="221"/>
      <c r="M244" s="221">
        <f t="shared" si="21"/>
        <v>0</v>
      </c>
    </row>
    <row r="245" spans="1:13">
      <c r="A245" s="295" t="s">
        <v>630</v>
      </c>
      <c r="B245" s="250" t="str">
        <f t="shared" si="22"/>
        <v>Measure 268</v>
      </c>
      <c r="C245" s="295" t="s">
        <v>633</v>
      </c>
      <c r="D245" s="296">
        <v>44197</v>
      </c>
      <c r="E245" s="296">
        <v>44561</v>
      </c>
      <c r="F245" s="296">
        <v>44397</v>
      </c>
      <c r="G245" s="41">
        <f t="shared" si="23"/>
        <v>7</v>
      </c>
      <c r="H245" s="297" t="s">
        <v>634</v>
      </c>
      <c r="I245" s="295" t="s">
        <v>339</v>
      </c>
      <c r="J245" s="298">
        <v>4</v>
      </c>
      <c r="K245" s="298">
        <f t="shared" si="20"/>
        <v>0.5</v>
      </c>
      <c r="L245" s="221"/>
      <c r="M245" s="221">
        <f t="shared" si="21"/>
        <v>0</v>
      </c>
    </row>
    <row r="246" spans="1:13">
      <c r="A246" s="295" t="s">
        <v>630</v>
      </c>
      <c r="B246" s="250" t="str">
        <f t="shared" si="22"/>
        <v>Measure 268</v>
      </c>
      <c r="C246" s="295" t="s">
        <v>633</v>
      </c>
      <c r="D246" s="296">
        <v>44197</v>
      </c>
      <c r="E246" s="296">
        <v>44561</v>
      </c>
      <c r="F246" s="296">
        <v>44397</v>
      </c>
      <c r="G246" s="41">
        <f t="shared" si="23"/>
        <v>7</v>
      </c>
      <c r="H246" s="297" t="s">
        <v>634</v>
      </c>
      <c r="I246" s="295" t="s">
        <v>339</v>
      </c>
      <c r="J246" s="298">
        <v>3.5</v>
      </c>
      <c r="K246" s="298">
        <f t="shared" si="20"/>
        <v>0.4375</v>
      </c>
      <c r="L246" s="221"/>
      <c r="M246" s="221">
        <f t="shared" si="21"/>
        <v>0</v>
      </c>
    </row>
    <row r="247" spans="1:13">
      <c r="A247" s="295" t="s">
        <v>630</v>
      </c>
      <c r="B247" s="250" t="str">
        <f t="shared" si="22"/>
        <v>Measure 268</v>
      </c>
      <c r="C247" s="295" t="s">
        <v>633</v>
      </c>
      <c r="D247" s="296">
        <v>44197</v>
      </c>
      <c r="E247" s="296">
        <v>44561</v>
      </c>
      <c r="F247" s="296">
        <v>44397</v>
      </c>
      <c r="G247" s="41">
        <f t="shared" si="23"/>
        <v>7</v>
      </c>
      <c r="H247" s="297" t="s">
        <v>635</v>
      </c>
      <c r="I247" s="295" t="s">
        <v>339</v>
      </c>
      <c r="J247" s="298">
        <v>8</v>
      </c>
      <c r="K247" s="298">
        <f t="shared" si="20"/>
        <v>1</v>
      </c>
      <c r="L247" s="221"/>
      <c r="M247" s="221">
        <f t="shared" si="21"/>
        <v>0</v>
      </c>
    </row>
    <row r="248" spans="1:13">
      <c r="A248" s="295" t="s">
        <v>630</v>
      </c>
      <c r="B248" s="250" t="str">
        <f t="shared" si="22"/>
        <v>Measure 268</v>
      </c>
      <c r="C248" s="295" t="s">
        <v>633</v>
      </c>
      <c r="D248" s="296">
        <v>44197</v>
      </c>
      <c r="E248" s="296">
        <v>44561</v>
      </c>
      <c r="F248" s="296">
        <v>44398</v>
      </c>
      <c r="G248" s="41">
        <f t="shared" si="23"/>
        <v>7</v>
      </c>
      <c r="H248" s="297" t="s">
        <v>634</v>
      </c>
      <c r="I248" s="295" t="s">
        <v>339</v>
      </c>
      <c r="J248" s="298">
        <v>4</v>
      </c>
      <c r="K248" s="298">
        <f t="shared" si="20"/>
        <v>0.5</v>
      </c>
      <c r="L248" s="221"/>
      <c r="M248" s="221">
        <f t="shared" si="21"/>
        <v>0</v>
      </c>
    </row>
    <row r="249" spans="1:13">
      <c r="A249" s="295" t="s">
        <v>630</v>
      </c>
      <c r="B249" s="250" t="str">
        <f t="shared" si="22"/>
        <v>Measure 268</v>
      </c>
      <c r="C249" s="295" t="s">
        <v>633</v>
      </c>
      <c r="D249" s="296">
        <v>44197</v>
      </c>
      <c r="E249" s="296">
        <v>44561</v>
      </c>
      <c r="F249" s="296">
        <v>44398</v>
      </c>
      <c r="G249" s="41">
        <f t="shared" si="23"/>
        <v>7</v>
      </c>
      <c r="H249" s="297" t="s">
        <v>634</v>
      </c>
      <c r="I249" s="295" t="s">
        <v>339</v>
      </c>
      <c r="J249" s="298">
        <v>2</v>
      </c>
      <c r="K249" s="298">
        <f t="shared" si="20"/>
        <v>0.25</v>
      </c>
      <c r="L249" s="221"/>
      <c r="M249" s="221">
        <f t="shared" si="21"/>
        <v>0</v>
      </c>
    </row>
    <row r="250" spans="1:13">
      <c r="A250" s="295" t="s">
        <v>630</v>
      </c>
      <c r="B250" s="250" t="str">
        <f t="shared" si="22"/>
        <v>Measure 268</v>
      </c>
      <c r="C250" s="295" t="s">
        <v>633</v>
      </c>
      <c r="D250" s="296">
        <v>44197</v>
      </c>
      <c r="E250" s="296">
        <v>44561</v>
      </c>
      <c r="F250" s="296">
        <v>44398</v>
      </c>
      <c r="G250" s="41">
        <f t="shared" si="23"/>
        <v>7</v>
      </c>
      <c r="H250" s="297" t="s">
        <v>634</v>
      </c>
      <c r="I250" s="295" t="s">
        <v>339</v>
      </c>
      <c r="J250" s="298">
        <v>2</v>
      </c>
      <c r="K250" s="298">
        <f t="shared" si="20"/>
        <v>0.25</v>
      </c>
      <c r="L250" s="221"/>
      <c r="M250" s="221">
        <f t="shared" si="21"/>
        <v>0</v>
      </c>
    </row>
    <row r="251" spans="1:13">
      <c r="A251" s="295" t="s">
        <v>630</v>
      </c>
      <c r="B251" s="250" t="str">
        <f t="shared" si="22"/>
        <v>Measure 268</v>
      </c>
      <c r="C251" s="295" t="s">
        <v>633</v>
      </c>
      <c r="D251" s="296">
        <v>44197</v>
      </c>
      <c r="E251" s="296">
        <v>44561</v>
      </c>
      <c r="F251" s="296">
        <v>44398</v>
      </c>
      <c r="G251" s="41">
        <f t="shared" si="23"/>
        <v>7</v>
      </c>
      <c r="H251" s="297" t="s">
        <v>635</v>
      </c>
      <c r="I251" s="295" t="s">
        <v>339</v>
      </c>
      <c r="J251" s="298">
        <v>8</v>
      </c>
      <c r="K251" s="298">
        <f t="shared" si="20"/>
        <v>1</v>
      </c>
      <c r="L251" s="221"/>
      <c r="M251" s="221">
        <f t="shared" si="21"/>
        <v>0</v>
      </c>
    </row>
    <row r="252" spans="1:13">
      <c r="A252" s="295" t="s">
        <v>630</v>
      </c>
      <c r="B252" s="250" t="str">
        <f t="shared" si="22"/>
        <v>Measure 268</v>
      </c>
      <c r="C252" s="295" t="s">
        <v>633</v>
      </c>
      <c r="D252" s="296">
        <v>44197</v>
      </c>
      <c r="E252" s="296">
        <v>44561</v>
      </c>
      <c r="F252" s="296">
        <v>44399</v>
      </c>
      <c r="G252" s="41">
        <f t="shared" si="23"/>
        <v>7</v>
      </c>
      <c r="H252" s="297" t="s">
        <v>634</v>
      </c>
      <c r="I252" s="295" t="s">
        <v>339</v>
      </c>
      <c r="J252" s="298">
        <v>1</v>
      </c>
      <c r="K252" s="298">
        <f t="shared" si="20"/>
        <v>0.125</v>
      </c>
      <c r="L252" s="221"/>
      <c r="M252" s="221">
        <f t="shared" si="21"/>
        <v>0</v>
      </c>
    </row>
    <row r="253" spans="1:13">
      <c r="A253" s="295" t="s">
        <v>630</v>
      </c>
      <c r="B253" s="250" t="str">
        <f t="shared" si="22"/>
        <v>Measure 268</v>
      </c>
      <c r="C253" s="295" t="s">
        <v>633</v>
      </c>
      <c r="D253" s="296">
        <v>44197</v>
      </c>
      <c r="E253" s="296">
        <v>44561</v>
      </c>
      <c r="F253" s="296">
        <v>44399</v>
      </c>
      <c r="G253" s="41">
        <f t="shared" si="23"/>
        <v>7</v>
      </c>
      <c r="H253" s="297" t="s">
        <v>634</v>
      </c>
      <c r="I253" s="295" t="s">
        <v>339</v>
      </c>
      <c r="J253" s="298">
        <v>3</v>
      </c>
      <c r="K253" s="298">
        <f t="shared" si="20"/>
        <v>0.375</v>
      </c>
      <c r="L253" s="221"/>
      <c r="M253" s="221">
        <f t="shared" si="21"/>
        <v>0</v>
      </c>
    </row>
    <row r="254" spans="1:13">
      <c r="A254" s="295" t="s">
        <v>630</v>
      </c>
      <c r="B254" s="250" t="str">
        <f t="shared" si="22"/>
        <v>Measure 268</v>
      </c>
      <c r="C254" s="295" t="s">
        <v>633</v>
      </c>
      <c r="D254" s="296">
        <v>44197</v>
      </c>
      <c r="E254" s="296">
        <v>44561</v>
      </c>
      <c r="F254" s="296">
        <v>44399</v>
      </c>
      <c r="G254" s="41">
        <f t="shared" si="23"/>
        <v>7</v>
      </c>
      <c r="H254" s="297" t="s">
        <v>634</v>
      </c>
      <c r="I254" s="295" t="s">
        <v>339</v>
      </c>
      <c r="J254" s="298">
        <v>1</v>
      </c>
      <c r="K254" s="298">
        <f t="shared" si="20"/>
        <v>0.125</v>
      </c>
      <c r="L254" s="221"/>
      <c r="M254" s="221">
        <f t="shared" si="21"/>
        <v>0</v>
      </c>
    </row>
    <row r="255" spans="1:13">
      <c r="A255" s="295" t="s">
        <v>630</v>
      </c>
      <c r="B255" s="250" t="str">
        <f t="shared" si="22"/>
        <v>Measure 268</v>
      </c>
      <c r="C255" s="295" t="s">
        <v>633</v>
      </c>
      <c r="D255" s="296">
        <v>44197</v>
      </c>
      <c r="E255" s="296">
        <v>44561</v>
      </c>
      <c r="F255" s="296">
        <v>44399</v>
      </c>
      <c r="G255" s="41">
        <f t="shared" si="23"/>
        <v>7</v>
      </c>
      <c r="H255" s="297" t="s">
        <v>634</v>
      </c>
      <c r="I255" s="295" t="s">
        <v>339</v>
      </c>
      <c r="J255" s="298">
        <v>2</v>
      </c>
      <c r="K255" s="298">
        <f t="shared" si="20"/>
        <v>0.25</v>
      </c>
      <c r="L255" s="221"/>
      <c r="M255" s="221">
        <f t="shared" si="21"/>
        <v>0</v>
      </c>
    </row>
    <row r="256" spans="1:13">
      <c r="A256" s="295" t="s">
        <v>630</v>
      </c>
      <c r="B256" s="250" t="str">
        <f t="shared" si="22"/>
        <v>Measure 268</v>
      </c>
      <c r="C256" s="295" t="s">
        <v>633</v>
      </c>
      <c r="D256" s="296">
        <v>44197</v>
      </c>
      <c r="E256" s="296">
        <v>44561</v>
      </c>
      <c r="F256" s="296">
        <v>44399</v>
      </c>
      <c r="G256" s="41">
        <f t="shared" si="23"/>
        <v>7</v>
      </c>
      <c r="H256" s="297" t="s">
        <v>634</v>
      </c>
      <c r="I256" s="295" t="s">
        <v>339</v>
      </c>
      <c r="J256" s="298">
        <v>1.5</v>
      </c>
      <c r="K256" s="298">
        <f t="shared" si="20"/>
        <v>0.1875</v>
      </c>
      <c r="L256" s="221"/>
      <c r="M256" s="221">
        <f t="shared" si="21"/>
        <v>0</v>
      </c>
    </row>
    <row r="257" spans="1:13">
      <c r="A257" s="295" t="s">
        <v>630</v>
      </c>
      <c r="B257" s="250" t="str">
        <f t="shared" si="22"/>
        <v>Measure 268</v>
      </c>
      <c r="C257" s="295" t="s">
        <v>633</v>
      </c>
      <c r="D257" s="296">
        <v>44197</v>
      </c>
      <c r="E257" s="296">
        <v>44561</v>
      </c>
      <c r="F257" s="296">
        <v>44399</v>
      </c>
      <c r="G257" s="41">
        <f t="shared" si="23"/>
        <v>7</v>
      </c>
      <c r="H257" s="297" t="s">
        <v>635</v>
      </c>
      <c r="I257" s="295" t="s">
        <v>339</v>
      </c>
      <c r="J257" s="298">
        <v>8</v>
      </c>
      <c r="K257" s="298">
        <f t="shared" si="20"/>
        <v>1</v>
      </c>
      <c r="L257" s="221"/>
      <c r="M257" s="221">
        <f t="shared" si="21"/>
        <v>0</v>
      </c>
    </row>
    <row r="258" spans="1:13">
      <c r="A258" s="295" t="s">
        <v>630</v>
      </c>
      <c r="B258" s="250" t="str">
        <f t="shared" si="22"/>
        <v>Measure 268</v>
      </c>
      <c r="C258" s="295" t="s">
        <v>633</v>
      </c>
      <c r="D258" s="296">
        <v>44197</v>
      </c>
      <c r="E258" s="296">
        <v>44561</v>
      </c>
      <c r="F258" s="296">
        <v>44400</v>
      </c>
      <c r="G258" s="41">
        <f t="shared" si="23"/>
        <v>7</v>
      </c>
      <c r="H258" s="297" t="s">
        <v>634</v>
      </c>
      <c r="I258" s="295" t="s">
        <v>339</v>
      </c>
      <c r="J258" s="298">
        <v>4</v>
      </c>
      <c r="K258" s="298">
        <f t="shared" si="20"/>
        <v>0.5</v>
      </c>
      <c r="L258" s="221"/>
      <c r="M258" s="221">
        <f t="shared" si="21"/>
        <v>0</v>
      </c>
    </row>
    <row r="259" spans="1:13">
      <c r="A259" s="295" t="s">
        <v>630</v>
      </c>
      <c r="B259" s="250" t="str">
        <f t="shared" si="22"/>
        <v>Measure 268</v>
      </c>
      <c r="C259" s="295" t="s">
        <v>633</v>
      </c>
      <c r="D259" s="296">
        <v>44197</v>
      </c>
      <c r="E259" s="296">
        <v>44561</v>
      </c>
      <c r="F259" s="296">
        <v>44400</v>
      </c>
      <c r="G259" s="41">
        <f t="shared" si="23"/>
        <v>7</v>
      </c>
      <c r="H259" s="297" t="s">
        <v>634</v>
      </c>
      <c r="I259" s="295" t="s">
        <v>339</v>
      </c>
      <c r="J259" s="298">
        <v>1</v>
      </c>
      <c r="K259" s="298">
        <f t="shared" si="20"/>
        <v>0.125</v>
      </c>
      <c r="L259" s="221"/>
      <c r="M259" s="221">
        <f t="shared" si="21"/>
        <v>0</v>
      </c>
    </row>
    <row r="260" spans="1:13">
      <c r="A260" s="295" t="s">
        <v>630</v>
      </c>
      <c r="B260" s="250" t="str">
        <f t="shared" si="22"/>
        <v>Measure 268</v>
      </c>
      <c r="C260" s="295" t="s">
        <v>633</v>
      </c>
      <c r="D260" s="296">
        <v>44197</v>
      </c>
      <c r="E260" s="296">
        <v>44561</v>
      </c>
      <c r="F260" s="296">
        <v>44400</v>
      </c>
      <c r="G260" s="41">
        <f t="shared" si="23"/>
        <v>7</v>
      </c>
      <c r="H260" s="297" t="s">
        <v>634</v>
      </c>
      <c r="I260" s="295" t="s">
        <v>339</v>
      </c>
      <c r="J260" s="298">
        <v>3</v>
      </c>
      <c r="K260" s="298">
        <f t="shared" si="20"/>
        <v>0.375</v>
      </c>
      <c r="L260" s="221"/>
      <c r="M260" s="221">
        <f t="shared" si="21"/>
        <v>0</v>
      </c>
    </row>
    <row r="261" spans="1:13">
      <c r="A261" s="295" t="s">
        <v>630</v>
      </c>
      <c r="B261" s="250" t="str">
        <f t="shared" si="22"/>
        <v>Measure 268</v>
      </c>
      <c r="C261" s="295" t="s">
        <v>633</v>
      </c>
      <c r="D261" s="296">
        <v>44197</v>
      </c>
      <c r="E261" s="296">
        <v>44561</v>
      </c>
      <c r="F261" s="296">
        <v>44400</v>
      </c>
      <c r="G261" s="41">
        <f t="shared" si="23"/>
        <v>7</v>
      </c>
      <c r="H261" s="297" t="s">
        <v>635</v>
      </c>
      <c r="I261" s="295" t="s">
        <v>339</v>
      </c>
      <c r="J261" s="298">
        <v>8</v>
      </c>
      <c r="K261" s="298">
        <f t="shared" si="20"/>
        <v>1</v>
      </c>
      <c r="L261" s="221"/>
      <c r="M261" s="221">
        <f t="shared" si="21"/>
        <v>0</v>
      </c>
    </row>
    <row r="262" spans="1:13">
      <c r="A262" s="295" t="s">
        <v>630</v>
      </c>
      <c r="B262" s="250" t="str">
        <f t="shared" si="22"/>
        <v>Measure 268</v>
      </c>
      <c r="C262" s="295" t="s">
        <v>633</v>
      </c>
      <c r="D262" s="296">
        <v>44197</v>
      </c>
      <c r="E262" s="296">
        <v>44561</v>
      </c>
      <c r="F262" s="296">
        <v>44403</v>
      </c>
      <c r="G262" s="41">
        <f t="shared" si="23"/>
        <v>7</v>
      </c>
      <c r="H262" s="297" t="s">
        <v>634</v>
      </c>
      <c r="I262" s="295" t="s">
        <v>339</v>
      </c>
      <c r="J262" s="298">
        <v>7</v>
      </c>
      <c r="K262" s="298">
        <f t="shared" ref="K262:K325" si="24">J262/8</f>
        <v>0.875</v>
      </c>
      <c r="L262" s="221"/>
      <c r="M262" s="221">
        <f t="shared" ref="M262:M325" si="25">L262*K262</f>
        <v>0</v>
      </c>
    </row>
    <row r="263" spans="1:13">
      <c r="A263" s="295" t="s">
        <v>630</v>
      </c>
      <c r="B263" s="250" t="str">
        <f t="shared" si="22"/>
        <v>Measure 268</v>
      </c>
      <c r="C263" s="295" t="s">
        <v>633</v>
      </c>
      <c r="D263" s="296">
        <v>44197</v>
      </c>
      <c r="E263" s="296">
        <v>44561</v>
      </c>
      <c r="F263" s="296">
        <v>44403</v>
      </c>
      <c r="G263" s="41">
        <f t="shared" si="23"/>
        <v>7</v>
      </c>
      <c r="H263" s="297" t="s">
        <v>634</v>
      </c>
      <c r="I263" s="295" t="s">
        <v>339</v>
      </c>
      <c r="J263" s="298">
        <v>0.5</v>
      </c>
      <c r="K263" s="298">
        <f t="shared" si="24"/>
        <v>6.25E-2</v>
      </c>
      <c r="L263" s="221"/>
      <c r="M263" s="221">
        <f t="shared" si="25"/>
        <v>0</v>
      </c>
    </row>
    <row r="264" spans="1:13">
      <c r="A264" s="295" t="s">
        <v>630</v>
      </c>
      <c r="B264" s="250" t="str">
        <f t="shared" si="22"/>
        <v>Measure 268</v>
      </c>
      <c r="C264" s="295" t="s">
        <v>633</v>
      </c>
      <c r="D264" s="296">
        <v>44197</v>
      </c>
      <c r="E264" s="296">
        <v>44561</v>
      </c>
      <c r="F264" s="296">
        <v>44403</v>
      </c>
      <c r="G264" s="41">
        <f t="shared" si="23"/>
        <v>7</v>
      </c>
      <c r="H264" s="297" t="s">
        <v>634</v>
      </c>
      <c r="I264" s="295" t="s">
        <v>339</v>
      </c>
      <c r="J264" s="298">
        <v>0.5</v>
      </c>
      <c r="K264" s="298">
        <f t="shared" si="24"/>
        <v>6.25E-2</v>
      </c>
      <c r="L264" s="221"/>
      <c r="M264" s="221">
        <f t="shared" si="25"/>
        <v>0</v>
      </c>
    </row>
    <row r="265" spans="1:13">
      <c r="A265" s="295" t="s">
        <v>630</v>
      </c>
      <c r="B265" s="250" t="str">
        <f t="shared" si="22"/>
        <v>Measure 268</v>
      </c>
      <c r="C265" s="295" t="s">
        <v>633</v>
      </c>
      <c r="D265" s="296">
        <v>44197</v>
      </c>
      <c r="E265" s="296">
        <v>44561</v>
      </c>
      <c r="F265" s="296">
        <v>44403</v>
      </c>
      <c r="G265" s="41">
        <f t="shared" si="23"/>
        <v>7</v>
      </c>
      <c r="H265" s="297" t="s">
        <v>635</v>
      </c>
      <c r="I265" s="295" t="s">
        <v>339</v>
      </c>
      <c r="J265" s="298">
        <v>8</v>
      </c>
      <c r="K265" s="298">
        <f t="shared" si="24"/>
        <v>1</v>
      </c>
      <c r="L265" s="221"/>
      <c r="M265" s="221">
        <f t="shared" si="25"/>
        <v>0</v>
      </c>
    </row>
    <row r="266" spans="1:13">
      <c r="A266" s="295" t="s">
        <v>630</v>
      </c>
      <c r="B266" s="250" t="str">
        <f t="shared" si="22"/>
        <v>Measure 268</v>
      </c>
      <c r="C266" s="295" t="s">
        <v>633</v>
      </c>
      <c r="D266" s="296">
        <v>44197</v>
      </c>
      <c r="E266" s="296">
        <v>44561</v>
      </c>
      <c r="F266" s="296">
        <v>44404</v>
      </c>
      <c r="G266" s="41">
        <f t="shared" si="23"/>
        <v>7</v>
      </c>
      <c r="H266" s="297" t="s">
        <v>635</v>
      </c>
      <c r="I266" s="295" t="s">
        <v>339</v>
      </c>
      <c r="J266" s="298">
        <v>8</v>
      </c>
      <c r="K266" s="298">
        <f t="shared" si="24"/>
        <v>1</v>
      </c>
      <c r="L266" s="221"/>
      <c r="M266" s="221">
        <f t="shared" si="25"/>
        <v>0</v>
      </c>
    </row>
    <row r="267" spans="1:13">
      <c r="A267" s="295" t="s">
        <v>630</v>
      </c>
      <c r="B267" s="250" t="str">
        <f t="shared" si="22"/>
        <v>Measure 268</v>
      </c>
      <c r="C267" s="295" t="s">
        <v>633</v>
      </c>
      <c r="D267" s="296">
        <v>44197</v>
      </c>
      <c r="E267" s="296">
        <v>44561</v>
      </c>
      <c r="F267" s="296">
        <v>44405</v>
      </c>
      <c r="G267" s="41">
        <f t="shared" si="23"/>
        <v>7</v>
      </c>
      <c r="H267" s="297" t="s">
        <v>634</v>
      </c>
      <c r="I267" s="295" t="s">
        <v>339</v>
      </c>
      <c r="J267" s="298">
        <v>8</v>
      </c>
      <c r="K267" s="298">
        <f t="shared" si="24"/>
        <v>1</v>
      </c>
      <c r="L267" s="221"/>
      <c r="M267" s="221">
        <f t="shared" si="25"/>
        <v>0</v>
      </c>
    </row>
    <row r="268" spans="1:13">
      <c r="A268" s="295" t="s">
        <v>630</v>
      </c>
      <c r="B268" s="250" t="str">
        <f t="shared" si="22"/>
        <v>Measure 268</v>
      </c>
      <c r="C268" s="295" t="s">
        <v>633</v>
      </c>
      <c r="D268" s="296">
        <v>44197</v>
      </c>
      <c r="E268" s="296">
        <v>44561</v>
      </c>
      <c r="F268" s="296">
        <v>44405</v>
      </c>
      <c r="G268" s="41">
        <f t="shared" si="23"/>
        <v>7</v>
      </c>
      <c r="H268" s="297" t="s">
        <v>635</v>
      </c>
      <c r="I268" s="295" t="s">
        <v>339</v>
      </c>
      <c r="J268" s="298">
        <v>8</v>
      </c>
      <c r="K268" s="298">
        <f t="shared" si="24"/>
        <v>1</v>
      </c>
      <c r="L268" s="221"/>
      <c r="M268" s="221">
        <f t="shared" si="25"/>
        <v>0</v>
      </c>
    </row>
    <row r="269" spans="1:13">
      <c r="A269" s="295" t="s">
        <v>630</v>
      </c>
      <c r="B269" s="250" t="str">
        <f t="shared" si="22"/>
        <v>Measure 268</v>
      </c>
      <c r="C269" s="295" t="s">
        <v>633</v>
      </c>
      <c r="D269" s="296">
        <v>44197</v>
      </c>
      <c r="E269" s="296">
        <v>44561</v>
      </c>
      <c r="F269" s="296">
        <v>44406</v>
      </c>
      <c r="G269" s="41">
        <f t="shared" si="23"/>
        <v>7</v>
      </c>
      <c r="H269" s="297" t="s">
        <v>634</v>
      </c>
      <c r="I269" s="295" t="s">
        <v>339</v>
      </c>
      <c r="J269" s="298">
        <v>8</v>
      </c>
      <c r="K269" s="298">
        <f t="shared" si="24"/>
        <v>1</v>
      </c>
      <c r="L269" s="221"/>
      <c r="M269" s="221">
        <f t="shared" si="25"/>
        <v>0</v>
      </c>
    </row>
    <row r="270" spans="1:13">
      <c r="A270" s="295" t="s">
        <v>630</v>
      </c>
      <c r="B270" s="250" t="str">
        <f t="shared" si="22"/>
        <v>Measure 268</v>
      </c>
      <c r="C270" s="295" t="s">
        <v>633</v>
      </c>
      <c r="D270" s="296">
        <v>44197</v>
      </c>
      <c r="E270" s="296">
        <v>44561</v>
      </c>
      <c r="F270" s="296">
        <v>44406</v>
      </c>
      <c r="G270" s="41">
        <f t="shared" si="23"/>
        <v>7</v>
      </c>
      <c r="H270" s="297" t="s">
        <v>635</v>
      </c>
      <c r="I270" s="295" t="s">
        <v>339</v>
      </c>
      <c r="J270" s="298">
        <v>8</v>
      </c>
      <c r="K270" s="298">
        <f t="shared" si="24"/>
        <v>1</v>
      </c>
      <c r="L270" s="221"/>
      <c r="M270" s="221">
        <f t="shared" si="25"/>
        <v>0</v>
      </c>
    </row>
    <row r="271" spans="1:13">
      <c r="A271" s="295" t="s">
        <v>630</v>
      </c>
      <c r="B271" s="250" t="str">
        <f t="shared" si="22"/>
        <v>Measure 268</v>
      </c>
      <c r="C271" s="295" t="s">
        <v>633</v>
      </c>
      <c r="D271" s="296">
        <v>44197</v>
      </c>
      <c r="E271" s="296">
        <v>44561</v>
      </c>
      <c r="F271" s="296">
        <v>44407</v>
      </c>
      <c r="G271" s="41">
        <f t="shared" si="23"/>
        <v>7</v>
      </c>
      <c r="H271" s="297" t="s">
        <v>634</v>
      </c>
      <c r="I271" s="295" t="s">
        <v>339</v>
      </c>
      <c r="J271" s="298">
        <v>1</v>
      </c>
      <c r="K271" s="298">
        <f t="shared" si="24"/>
        <v>0.125</v>
      </c>
      <c r="L271" s="221"/>
      <c r="M271" s="221">
        <f t="shared" si="25"/>
        <v>0</v>
      </c>
    </row>
    <row r="272" spans="1:13">
      <c r="A272" s="295" t="s">
        <v>630</v>
      </c>
      <c r="B272" s="250" t="str">
        <f t="shared" si="22"/>
        <v>Measure 268</v>
      </c>
      <c r="C272" s="295" t="s">
        <v>633</v>
      </c>
      <c r="D272" s="296">
        <v>44197</v>
      </c>
      <c r="E272" s="296">
        <v>44561</v>
      </c>
      <c r="F272" s="296">
        <v>44407</v>
      </c>
      <c r="G272" s="41">
        <f t="shared" si="23"/>
        <v>7</v>
      </c>
      <c r="H272" s="297" t="s">
        <v>634</v>
      </c>
      <c r="I272" s="295" t="s">
        <v>339</v>
      </c>
      <c r="J272" s="298">
        <v>7.5</v>
      </c>
      <c r="K272" s="298">
        <f t="shared" si="24"/>
        <v>0.9375</v>
      </c>
      <c r="L272" s="221"/>
      <c r="M272" s="221">
        <f t="shared" si="25"/>
        <v>0</v>
      </c>
    </row>
    <row r="273" spans="1:13">
      <c r="A273" s="295" t="s">
        <v>630</v>
      </c>
      <c r="B273" s="250" t="str">
        <f t="shared" si="22"/>
        <v>Measure 268</v>
      </c>
      <c r="C273" s="295" t="s">
        <v>633</v>
      </c>
      <c r="D273" s="296">
        <v>44197</v>
      </c>
      <c r="E273" s="296">
        <v>44561</v>
      </c>
      <c r="F273" s="296">
        <v>44407</v>
      </c>
      <c r="G273" s="41">
        <f t="shared" si="23"/>
        <v>7</v>
      </c>
      <c r="H273" s="297" t="s">
        <v>634</v>
      </c>
      <c r="I273" s="295" t="s">
        <v>339</v>
      </c>
      <c r="J273" s="298">
        <v>1</v>
      </c>
      <c r="K273" s="298">
        <f t="shared" si="24"/>
        <v>0.125</v>
      </c>
      <c r="L273" s="221"/>
      <c r="M273" s="221">
        <f t="shared" si="25"/>
        <v>0</v>
      </c>
    </row>
    <row r="274" spans="1:13">
      <c r="A274" s="295" t="s">
        <v>630</v>
      </c>
      <c r="B274" s="250" t="str">
        <f t="shared" ref="B274:B337" si="26">MID(C274,9,11)</f>
        <v>Measure 268</v>
      </c>
      <c r="C274" s="295" t="s">
        <v>633</v>
      </c>
      <c r="D274" s="296">
        <v>44197</v>
      </c>
      <c r="E274" s="296">
        <v>44561</v>
      </c>
      <c r="F274" s="296">
        <v>44407</v>
      </c>
      <c r="G274" s="41">
        <f t="shared" ref="G274:G337" si="27">MONTH(F274)</f>
        <v>7</v>
      </c>
      <c r="H274" s="297" t="s">
        <v>635</v>
      </c>
      <c r="I274" s="295" t="s">
        <v>339</v>
      </c>
      <c r="J274" s="298">
        <v>8</v>
      </c>
      <c r="K274" s="298">
        <f t="shared" si="24"/>
        <v>1</v>
      </c>
      <c r="L274" s="221"/>
      <c r="M274" s="221">
        <f t="shared" si="25"/>
        <v>0</v>
      </c>
    </row>
    <row r="275" spans="1:13">
      <c r="A275" s="295" t="s">
        <v>630</v>
      </c>
      <c r="B275" s="250" t="str">
        <f t="shared" si="26"/>
        <v>Measure 268</v>
      </c>
      <c r="C275" s="295" t="s">
        <v>633</v>
      </c>
      <c r="D275" s="296">
        <v>44197</v>
      </c>
      <c r="E275" s="296">
        <v>44561</v>
      </c>
      <c r="F275" s="296">
        <v>44410</v>
      </c>
      <c r="G275" s="41">
        <f t="shared" si="27"/>
        <v>8</v>
      </c>
      <c r="H275" s="297" t="s">
        <v>634</v>
      </c>
      <c r="I275" s="295" t="s">
        <v>339</v>
      </c>
      <c r="J275" s="298">
        <v>9.5</v>
      </c>
      <c r="K275" s="298">
        <f t="shared" si="24"/>
        <v>1.1875</v>
      </c>
      <c r="L275" s="221"/>
      <c r="M275" s="221">
        <f t="shared" si="25"/>
        <v>0</v>
      </c>
    </row>
    <row r="276" spans="1:13">
      <c r="A276" s="295" t="s">
        <v>630</v>
      </c>
      <c r="B276" s="250" t="str">
        <f t="shared" si="26"/>
        <v>Measure 268</v>
      </c>
      <c r="C276" s="295" t="s">
        <v>633</v>
      </c>
      <c r="D276" s="296">
        <v>44197</v>
      </c>
      <c r="E276" s="296">
        <v>44561</v>
      </c>
      <c r="F276" s="296">
        <v>44410</v>
      </c>
      <c r="G276" s="41">
        <f t="shared" si="27"/>
        <v>8</v>
      </c>
      <c r="H276" s="297" t="s">
        <v>635</v>
      </c>
      <c r="I276" s="295" t="s">
        <v>339</v>
      </c>
      <c r="J276" s="298">
        <v>8</v>
      </c>
      <c r="K276" s="298">
        <f t="shared" si="24"/>
        <v>1</v>
      </c>
      <c r="L276" s="221"/>
      <c r="M276" s="221">
        <f t="shared" si="25"/>
        <v>0</v>
      </c>
    </row>
    <row r="277" spans="1:13">
      <c r="A277" s="295" t="s">
        <v>630</v>
      </c>
      <c r="B277" s="250" t="str">
        <f t="shared" si="26"/>
        <v>Measure 268</v>
      </c>
      <c r="C277" s="295" t="s">
        <v>633</v>
      </c>
      <c r="D277" s="296">
        <v>44197</v>
      </c>
      <c r="E277" s="296">
        <v>44561</v>
      </c>
      <c r="F277" s="296">
        <v>44411</v>
      </c>
      <c r="G277" s="41">
        <f t="shared" si="27"/>
        <v>8</v>
      </c>
      <c r="H277" s="297" t="s">
        <v>634</v>
      </c>
      <c r="I277" s="295" t="s">
        <v>339</v>
      </c>
      <c r="J277" s="298">
        <v>7</v>
      </c>
      <c r="K277" s="298">
        <f t="shared" si="24"/>
        <v>0.875</v>
      </c>
      <c r="L277" s="221"/>
      <c r="M277" s="221">
        <f t="shared" si="25"/>
        <v>0</v>
      </c>
    </row>
    <row r="278" spans="1:13">
      <c r="A278" s="295" t="s">
        <v>630</v>
      </c>
      <c r="B278" s="250" t="str">
        <f t="shared" si="26"/>
        <v>Measure 268</v>
      </c>
      <c r="C278" s="295" t="s">
        <v>633</v>
      </c>
      <c r="D278" s="296">
        <v>44197</v>
      </c>
      <c r="E278" s="296">
        <v>44561</v>
      </c>
      <c r="F278" s="296">
        <v>44411</v>
      </c>
      <c r="G278" s="41">
        <f t="shared" si="27"/>
        <v>8</v>
      </c>
      <c r="H278" s="297" t="s">
        <v>634</v>
      </c>
      <c r="I278" s="295" t="s">
        <v>339</v>
      </c>
      <c r="J278" s="298">
        <v>1</v>
      </c>
      <c r="K278" s="298">
        <f t="shared" si="24"/>
        <v>0.125</v>
      </c>
      <c r="L278" s="221"/>
      <c r="M278" s="221">
        <f t="shared" si="25"/>
        <v>0</v>
      </c>
    </row>
    <row r="279" spans="1:13">
      <c r="A279" s="295" t="s">
        <v>630</v>
      </c>
      <c r="B279" s="250" t="str">
        <f t="shared" si="26"/>
        <v>Measure 268</v>
      </c>
      <c r="C279" s="295" t="s">
        <v>633</v>
      </c>
      <c r="D279" s="296">
        <v>44197</v>
      </c>
      <c r="E279" s="296">
        <v>44561</v>
      </c>
      <c r="F279" s="296">
        <v>44411</v>
      </c>
      <c r="G279" s="41">
        <f t="shared" si="27"/>
        <v>8</v>
      </c>
      <c r="H279" s="297" t="s">
        <v>634</v>
      </c>
      <c r="I279" s="295" t="s">
        <v>339</v>
      </c>
      <c r="J279" s="298">
        <v>1</v>
      </c>
      <c r="K279" s="298">
        <f t="shared" si="24"/>
        <v>0.125</v>
      </c>
      <c r="L279" s="221"/>
      <c r="M279" s="221">
        <f t="shared" si="25"/>
        <v>0</v>
      </c>
    </row>
    <row r="280" spans="1:13">
      <c r="A280" s="295" t="s">
        <v>630</v>
      </c>
      <c r="B280" s="250" t="str">
        <f t="shared" si="26"/>
        <v>Measure 268</v>
      </c>
      <c r="C280" s="295" t="s">
        <v>633</v>
      </c>
      <c r="D280" s="296">
        <v>44197</v>
      </c>
      <c r="E280" s="296">
        <v>44561</v>
      </c>
      <c r="F280" s="296">
        <v>44411</v>
      </c>
      <c r="G280" s="41">
        <f t="shared" si="27"/>
        <v>8</v>
      </c>
      <c r="H280" s="297" t="s">
        <v>635</v>
      </c>
      <c r="I280" s="295" t="s">
        <v>339</v>
      </c>
      <c r="J280" s="298">
        <v>8</v>
      </c>
      <c r="K280" s="298">
        <f t="shared" si="24"/>
        <v>1</v>
      </c>
      <c r="L280" s="221"/>
      <c r="M280" s="221">
        <f t="shared" si="25"/>
        <v>0</v>
      </c>
    </row>
    <row r="281" spans="1:13">
      <c r="A281" s="295" t="s">
        <v>630</v>
      </c>
      <c r="B281" s="250" t="str">
        <f t="shared" si="26"/>
        <v>Measure 268</v>
      </c>
      <c r="C281" s="295" t="s">
        <v>633</v>
      </c>
      <c r="D281" s="296">
        <v>44197</v>
      </c>
      <c r="E281" s="296">
        <v>44561</v>
      </c>
      <c r="F281" s="296">
        <v>44412</v>
      </c>
      <c r="G281" s="41">
        <f t="shared" si="27"/>
        <v>8</v>
      </c>
      <c r="H281" s="297" t="s">
        <v>634</v>
      </c>
      <c r="I281" s="295" t="s">
        <v>339</v>
      </c>
      <c r="J281" s="298">
        <v>6</v>
      </c>
      <c r="K281" s="298">
        <f t="shared" si="24"/>
        <v>0.75</v>
      </c>
      <c r="L281" s="221"/>
      <c r="M281" s="221">
        <f t="shared" si="25"/>
        <v>0</v>
      </c>
    </row>
    <row r="282" spans="1:13">
      <c r="A282" s="295" t="s">
        <v>630</v>
      </c>
      <c r="B282" s="250" t="str">
        <f t="shared" si="26"/>
        <v>Measure 268</v>
      </c>
      <c r="C282" s="295" t="s">
        <v>633</v>
      </c>
      <c r="D282" s="296">
        <v>44197</v>
      </c>
      <c r="E282" s="296">
        <v>44561</v>
      </c>
      <c r="F282" s="296">
        <v>44412</v>
      </c>
      <c r="G282" s="41">
        <f t="shared" si="27"/>
        <v>8</v>
      </c>
      <c r="H282" s="297" t="s">
        <v>635</v>
      </c>
      <c r="I282" s="295" t="s">
        <v>339</v>
      </c>
      <c r="J282" s="298">
        <v>8</v>
      </c>
      <c r="K282" s="298">
        <f t="shared" si="24"/>
        <v>1</v>
      </c>
      <c r="L282" s="221"/>
      <c r="M282" s="221">
        <f t="shared" si="25"/>
        <v>0</v>
      </c>
    </row>
    <row r="283" spans="1:13">
      <c r="A283" s="295" t="s">
        <v>630</v>
      </c>
      <c r="B283" s="250" t="str">
        <f t="shared" si="26"/>
        <v>Measure 268</v>
      </c>
      <c r="C283" s="295" t="s">
        <v>633</v>
      </c>
      <c r="D283" s="296">
        <v>44197</v>
      </c>
      <c r="E283" s="296">
        <v>44561</v>
      </c>
      <c r="F283" s="296">
        <v>44413</v>
      </c>
      <c r="G283" s="41">
        <f t="shared" si="27"/>
        <v>8</v>
      </c>
      <c r="H283" s="297" t="s">
        <v>634</v>
      </c>
      <c r="I283" s="295" t="s">
        <v>339</v>
      </c>
      <c r="J283" s="298">
        <v>3</v>
      </c>
      <c r="K283" s="298">
        <f t="shared" si="24"/>
        <v>0.375</v>
      </c>
      <c r="L283" s="221"/>
      <c r="M283" s="221">
        <f t="shared" si="25"/>
        <v>0</v>
      </c>
    </row>
    <row r="284" spans="1:13">
      <c r="A284" s="295" t="s">
        <v>630</v>
      </c>
      <c r="B284" s="250" t="str">
        <f t="shared" si="26"/>
        <v>Measure 268</v>
      </c>
      <c r="C284" s="295" t="s">
        <v>633</v>
      </c>
      <c r="D284" s="296">
        <v>44197</v>
      </c>
      <c r="E284" s="296">
        <v>44561</v>
      </c>
      <c r="F284" s="296">
        <v>44413</v>
      </c>
      <c r="G284" s="41">
        <f t="shared" si="27"/>
        <v>8</v>
      </c>
      <c r="H284" s="297" t="s">
        <v>634</v>
      </c>
      <c r="I284" s="295" t="s">
        <v>339</v>
      </c>
      <c r="J284" s="298">
        <v>2</v>
      </c>
      <c r="K284" s="298">
        <f t="shared" si="24"/>
        <v>0.25</v>
      </c>
      <c r="L284" s="221"/>
      <c r="M284" s="221">
        <f t="shared" si="25"/>
        <v>0</v>
      </c>
    </row>
    <row r="285" spans="1:13">
      <c r="A285" s="295" t="s">
        <v>630</v>
      </c>
      <c r="B285" s="250" t="str">
        <f t="shared" si="26"/>
        <v>Measure 268</v>
      </c>
      <c r="C285" s="295" t="s">
        <v>633</v>
      </c>
      <c r="D285" s="296">
        <v>44197</v>
      </c>
      <c r="E285" s="296">
        <v>44561</v>
      </c>
      <c r="F285" s="296">
        <v>44413</v>
      </c>
      <c r="G285" s="41">
        <f t="shared" si="27"/>
        <v>8</v>
      </c>
      <c r="H285" s="297" t="s">
        <v>634</v>
      </c>
      <c r="I285" s="295" t="s">
        <v>339</v>
      </c>
      <c r="J285" s="298">
        <v>1</v>
      </c>
      <c r="K285" s="298">
        <f t="shared" si="24"/>
        <v>0.125</v>
      </c>
      <c r="L285" s="221"/>
      <c r="M285" s="221">
        <f t="shared" si="25"/>
        <v>0</v>
      </c>
    </row>
    <row r="286" spans="1:13">
      <c r="A286" s="295" t="s">
        <v>630</v>
      </c>
      <c r="B286" s="250" t="str">
        <f t="shared" si="26"/>
        <v>Measure 268</v>
      </c>
      <c r="C286" s="295" t="s">
        <v>633</v>
      </c>
      <c r="D286" s="296">
        <v>44197</v>
      </c>
      <c r="E286" s="296">
        <v>44561</v>
      </c>
      <c r="F286" s="296">
        <v>44413</v>
      </c>
      <c r="G286" s="41">
        <f t="shared" si="27"/>
        <v>8</v>
      </c>
      <c r="H286" s="297" t="s">
        <v>634</v>
      </c>
      <c r="I286" s="295" t="s">
        <v>339</v>
      </c>
      <c r="J286" s="298">
        <v>1</v>
      </c>
      <c r="K286" s="298">
        <f t="shared" si="24"/>
        <v>0.125</v>
      </c>
      <c r="L286" s="221"/>
      <c r="M286" s="221">
        <f t="shared" si="25"/>
        <v>0</v>
      </c>
    </row>
    <row r="287" spans="1:13">
      <c r="A287" s="295" t="s">
        <v>630</v>
      </c>
      <c r="B287" s="250" t="str">
        <f t="shared" si="26"/>
        <v>Measure 268</v>
      </c>
      <c r="C287" s="295" t="s">
        <v>633</v>
      </c>
      <c r="D287" s="296">
        <v>44197</v>
      </c>
      <c r="E287" s="296">
        <v>44561</v>
      </c>
      <c r="F287" s="296">
        <v>44413</v>
      </c>
      <c r="G287" s="41">
        <f t="shared" si="27"/>
        <v>8</v>
      </c>
      <c r="H287" s="297" t="s">
        <v>635</v>
      </c>
      <c r="I287" s="295" t="s">
        <v>339</v>
      </c>
      <c r="J287" s="298">
        <v>8</v>
      </c>
      <c r="K287" s="298">
        <f t="shared" si="24"/>
        <v>1</v>
      </c>
      <c r="L287" s="221"/>
      <c r="M287" s="221">
        <f t="shared" si="25"/>
        <v>0</v>
      </c>
    </row>
    <row r="288" spans="1:13">
      <c r="A288" s="295" t="s">
        <v>630</v>
      </c>
      <c r="B288" s="250" t="str">
        <f t="shared" si="26"/>
        <v>Measure 268</v>
      </c>
      <c r="C288" s="295" t="s">
        <v>633</v>
      </c>
      <c r="D288" s="296">
        <v>44197</v>
      </c>
      <c r="E288" s="296">
        <v>44561</v>
      </c>
      <c r="F288" s="296">
        <v>44414</v>
      </c>
      <c r="G288" s="41">
        <f t="shared" si="27"/>
        <v>8</v>
      </c>
      <c r="H288" s="297" t="s">
        <v>634</v>
      </c>
      <c r="I288" s="295" t="s">
        <v>339</v>
      </c>
      <c r="J288" s="298">
        <v>5.5</v>
      </c>
      <c r="K288" s="298">
        <f t="shared" si="24"/>
        <v>0.6875</v>
      </c>
      <c r="L288" s="221"/>
      <c r="M288" s="221">
        <f t="shared" si="25"/>
        <v>0</v>
      </c>
    </row>
    <row r="289" spans="1:13">
      <c r="A289" s="295" t="s">
        <v>630</v>
      </c>
      <c r="B289" s="250" t="str">
        <f t="shared" si="26"/>
        <v>Measure 268</v>
      </c>
      <c r="C289" s="295" t="s">
        <v>633</v>
      </c>
      <c r="D289" s="296">
        <v>44197</v>
      </c>
      <c r="E289" s="296">
        <v>44561</v>
      </c>
      <c r="F289" s="296">
        <v>44414</v>
      </c>
      <c r="G289" s="41">
        <f t="shared" si="27"/>
        <v>8</v>
      </c>
      <c r="H289" s="297" t="s">
        <v>634</v>
      </c>
      <c r="I289" s="295" t="s">
        <v>339</v>
      </c>
      <c r="J289" s="298">
        <v>2</v>
      </c>
      <c r="K289" s="298">
        <f t="shared" si="24"/>
        <v>0.25</v>
      </c>
      <c r="L289" s="221"/>
      <c r="M289" s="221">
        <f t="shared" si="25"/>
        <v>0</v>
      </c>
    </row>
    <row r="290" spans="1:13">
      <c r="A290" s="295" t="s">
        <v>630</v>
      </c>
      <c r="B290" s="250" t="str">
        <f t="shared" si="26"/>
        <v>Measure 268</v>
      </c>
      <c r="C290" s="295" t="s">
        <v>633</v>
      </c>
      <c r="D290" s="296">
        <v>44197</v>
      </c>
      <c r="E290" s="296">
        <v>44561</v>
      </c>
      <c r="F290" s="296">
        <v>44414</v>
      </c>
      <c r="G290" s="41">
        <f t="shared" si="27"/>
        <v>8</v>
      </c>
      <c r="H290" s="297" t="s">
        <v>634</v>
      </c>
      <c r="I290" s="295" t="s">
        <v>339</v>
      </c>
      <c r="J290" s="298">
        <v>1</v>
      </c>
      <c r="K290" s="298">
        <f t="shared" si="24"/>
        <v>0.125</v>
      </c>
      <c r="L290" s="221"/>
      <c r="M290" s="221">
        <f t="shared" si="25"/>
        <v>0</v>
      </c>
    </row>
    <row r="291" spans="1:13">
      <c r="A291" s="295" t="s">
        <v>630</v>
      </c>
      <c r="B291" s="250" t="str">
        <f t="shared" si="26"/>
        <v>Measure 268</v>
      </c>
      <c r="C291" s="295" t="s">
        <v>633</v>
      </c>
      <c r="D291" s="296">
        <v>44197</v>
      </c>
      <c r="E291" s="296">
        <v>44561</v>
      </c>
      <c r="F291" s="296">
        <v>44414</v>
      </c>
      <c r="G291" s="41">
        <f t="shared" si="27"/>
        <v>8</v>
      </c>
      <c r="H291" s="297" t="s">
        <v>635</v>
      </c>
      <c r="I291" s="295" t="s">
        <v>339</v>
      </c>
      <c r="J291" s="298">
        <v>8</v>
      </c>
      <c r="K291" s="298">
        <f t="shared" si="24"/>
        <v>1</v>
      </c>
      <c r="L291" s="221"/>
      <c r="M291" s="221">
        <f t="shared" si="25"/>
        <v>0</v>
      </c>
    </row>
    <row r="292" spans="1:13">
      <c r="A292" s="295" t="s">
        <v>630</v>
      </c>
      <c r="B292" s="250" t="str">
        <f t="shared" si="26"/>
        <v>Measure 268</v>
      </c>
      <c r="C292" s="295" t="s">
        <v>633</v>
      </c>
      <c r="D292" s="296">
        <v>44197</v>
      </c>
      <c r="E292" s="296">
        <v>44561</v>
      </c>
      <c r="F292" s="296">
        <v>44417</v>
      </c>
      <c r="G292" s="41">
        <f t="shared" si="27"/>
        <v>8</v>
      </c>
      <c r="H292" s="297" t="s">
        <v>634</v>
      </c>
      <c r="I292" s="295" t="s">
        <v>339</v>
      </c>
      <c r="J292" s="298">
        <v>4</v>
      </c>
      <c r="K292" s="298">
        <f t="shared" si="24"/>
        <v>0.5</v>
      </c>
      <c r="L292" s="221"/>
      <c r="M292" s="221">
        <f t="shared" si="25"/>
        <v>0</v>
      </c>
    </row>
    <row r="293" spans="1:13">
      <c r="A293" s="295" t="s">
        <v>630</v>
      </c>
      <c r="B293" s="250" t="str">
        <f t="shared" si="26"/>
        <v>Measure 268</v>
      </c>
      <c r="C293" s="295" t="s">
        <v>633</v>
      </c>
      <c r="D293" s="296">
        <v>44197</v>
      </c>
      <c r="E293" s="296">
        <v>44561</v>
      </c>
      <c r="F293" s="296">
        <v>44417</v>
      </c>
      <c r="G293" s="41">
        <f t="shared" si="27"/>
        <v>8</v>
      </c>
      <c r="H293" s="297" t="s">
        <v>635</v>
      </c>
      <c r="I293" s="295" t="s">
        <v>339</v>
      </c>
      <c r="J293" s="298">
        <v>8</v>
      </c>
      <c r="K293" s="298">
        <f t="shared" si="24"/>
        <v>1</v>
      </c>
      <c r="L293" s="221"/>
      <c r="M293" s="221">
        <f t="shared" si="25"/>
        <v>0</v>
      </c>
    </row>
    <row r="294" spans="1:13">
      <c r="A294" s="295" t="s">
        <v>630</v>
      </c>
      <c r="B294" s="250" t="str">
        <f t="shared" si="26"/>
        <v>Measure 268</v>
      </c>
      <c r="C294" s="295" t="s">
        <v>633</v>
      </c>
      <c r="D294" s="296">
        <v>44197</v>
      </c>
      <c r="E294" s="296">
        <v>44561</v>
      </c>
      <c r="F294" s="296">
        <v>44418</v>
      </c>
      <c r="G294" s="41">
        <f t="shared" si="27"/>
        <v>8</v>
      </c>
      <c r="H294" s="297" t="s">
        <v>634</v>
      </c>
      <c r="I294" s="295" t="s">
        <v>339</v>
      </c>
      <c r="J294" s="298">
        <v>4</v>
      </c>
      <c r="K294" s="298">
        <f t="shared" si="24"/>
        <v>0.5</v>
      </c>
      <c r="L294" s="221"/>
      <c r="M294" s="221">
        <f t="shared" si="25"/>
        <v>0</v>
      </c>
    </row>
    <row r="295" spans="1:13">
      <c r="A295" s="295" t="s">
        <v>630</v>
      </c>
      <c r="B295" s="250" t="str">
        <f t="shared" si="26"/>
        <v>Measure 268</v>
      </c>
      <c r="C295" s="295" t="s">
        <v>633</v>
      </c>
      <c r="D295" s="296">
        <v>44197</v>
      </c>
      <c r="E295" s="296">
        <v>44561</v>
      </c>
      <c r="F295" s="296">
        <v>44418</v>
      </c>
      <c r="G295" s="41">
        <f t="shared" si="27"/>
        <v>8</v>
      </c>
      <c r="H295" s="297" t="s">
        <v>634</v>
      </c>
      <c r="I295" s="295" t="s">
        <v>339</v>
      </c>
      <c r="J295" s="298">
        <v>1</v>
      </c>
      <c r="K295" s="298">
        <f t="shared" si="24"/>
        <v>0.125</v>
      </c>
      <c r="L295" s="221"/>
      <c r="M295" s="221">
        <f t="shared" si="25"/>
        <v>0</v>
      </c>
    </row>
    <row r="296" spans="1:13">
      <c r="A296" s="295" t="s">
        <v>630</v>
      </c>
      <c r="B296" s="250" t="str">
        <f t="shared" si="26"/>
        <v>Measure 268</v>
      </c>
      <c r="C296" s="295" t="s">
        <v>633</v>
      </c>
      <c r="D296" s="296">
        <v>44197</v>
      </c>
      <c r="E296" s="296">
        <v>44561</v>
      </c>
      <c r="F296" s="296">
        <v>44418</v>
      </c>
      <c r="G296" s="41">
        <f t="shared" si="27"/>
        <v>8</v>
      </c>
      <c r="H296" s="297" t="s">
        <v>634</v>
      </c>
      <c r="I296" s="295" t="s">
        <v>339</v>
      </c>
      <c r="J296" s="298">
        <v>3</v>
      </c>
      <c r="K296" s="298">
        <f t="shared" si="24"/>
        <v>0.375</v>
      </c>
      <c r="L296" s="221"/>
      <c r="M296" s="221">
        <f t="shared" si="25"/>
        <v>0</v>
      </c>
    </row>
    <row r="297" spans="1:13">
      <c r="A297" s="295" t="s">
        <v>630</v>
      </c>
      <c r="B297" s="250" t="str">
        <f t="shared" si="26"/>
        <v>Measure 268</v>
      </c>
      <c r="C297" s="295" t="s">
        <v>633</v>
      </c>
      <c r="D297" s="296">
        <v>44197</v>
      </c>
      <c r="E297" s="296">
        <v>44561</v>
      </c>
      <c r="F297" s="296">
        <v>44418</v>
      </c>
      <c r="G297" s="41">
        <f t="shared" si="27"/>
        <v>8</v>
      </c>
      <c r="H297" s="297" t="s">
        <v>635</v>
      </c>
      <c r="I297" s="295" t="s">
        <v>339</v>
      </c>
      <c r="J297" s="298">
        <v>8</v>
      </c>
      <c r="K297" s="298">
        <f t="shared" si="24"/>
        <v>1</v>
      </c>
      <c r="L297" s="221"/>
      <c r="M297" s="221">
        <f t="shared" si="25"/>
        <v>0</v>
      </c>
    </row>
    <row r="298" spans="1:13">
      <c r="A298" s="295" t="s">
        <v>630</v>
      </c>
      <c r="B298" s="250" t="str">
        <f t="shared" si="26"/>
        <v>Measure 268</v>
      </c>
      <c r="C298" s="295" t="s">
        <v>633</v>
      </c>
      <c r="D298" s="296">
        <v>44197</v>
      </c>
      <c r="E298" s="296">
        <v>44561</v>
      </c>
      <c r="F298" s="296">
        <v>44419</v>
      </c>
      <c r="G298" s="41">
        <f t="shared" si="27"/>
        <v>8</v>
      </c>
      <c r="H298" s="297" t="s">
        <v>635</v>
      </c>
      <c r="I298" s="295" t="s">
        <v>339</v>
      </c>
      <c r="J298" s="298">
        <v>8</v>
      </c>
      <c r="K298" s="298">
        <f t="shared" si="24"/>
        <v>1</v>
      </c>
      <c r="L298" s="221"/>
      <c r="M298" s="221">
        <f t="shared" si="25"/>
        <v>0</v>
      </c>
    </row>
    <row r="299" spans="1:13">
      <c r="A299" s="295" t="s">
        <v>630</v>
      </c>
      <c r="B299" s="250" t="str">
        <f t="shared" si="26"/>
        <v>Measure 268</v>
      </c>
      <c r="C299" s="295" t="s">
        <v>633</v>
      </c>
      <c r="D299" s="296">
        <v>44197</v>
      </c>
      <c r="E299" s="296">
        <v>44561</v>
      </c>
      <c r="F299" s="296">
        <v>44420</v>
      </c>
      <c r="G299" s="41">
        <f t="shared" si="27"/>
        <v>8</v>
      </c>
      <c r="H299" s="297" t="s">
        <v>634</v>
      </c>
      <c r="I299" s="295" t="s">
        <v>339</v>
      </c>
      <c r="J299" s="298">
        <v>0.5</v>
      </c>
      <c r="K299" s="298">
        <f t="shared" si="24"/>
        <v>6.25E-2</v>
      </c>
      <c r="L299" s="221"/>
      <c r="M299" s="221">
        <f t="shared" si="25"/>
        <v>0</v>
      </c>
    </row>
    <row r="300" spans="1:13">
      <c r="A300" s="295" t="s">
        <v>630</v>
      </c>
      <c r="B300" s="250" t="str">
        <f t="shared" si="26"/>
        <v>Measure 268</v>
      </c>
      <c r="C300" s="295" t="s">
        <v>633</v>
      </c>
      <c r="D300" s="296">
        <v>44197</v>
      </c>
      <c r="E300" s="296">
        <v>44561</v>
      </c>
      <c r="F300" s="296">
        <v>44420</v>
      </c>
      <c r="G300" s="41">
        <f t="shared" si="27"/>
        <v>8</v>
      </c>
      <c r="H300" s="297" t="s">
        <v>634</v>
      </c>
      <c r="I300" s="295" t="s">
        <v>339</v>
      </c>
      <c r="J300" s="298">
        <v>1.25</v>
      </c>
      <c r="K300" s="298">
        <f t="shared" si="24"/>
        <v>0.15625</v>
      </c>
      <c r="L300" s="221"/>
      <c r="M300" s="221">
        <f t="shared" si="25"/>
        <v>0</v>
      </c>
    </row>
    <row r="301" spans="1:13">
      <c r="A301" s="295" t="s">
        <v>630</v>
      </c>
      <c r="B301" s="250" t="str">
        <f t="shared" si="26"/>
        <v>Measure 268</v>
      </c>
      <c r="C301" s="295" t="s">
        <v>633</v>
      </c>
      <c r="D301" s="296">
        <v>44197</v>
      </c>
      <c r="E301" s="296">
        <v>44561</v>
      </c>
      <c r="F301" s="296">
        <v>44420</v>
      </c>
      <c r="G301" s="41">
        <f t="shared" si="27"/>
        <v>8</v>
      </c>
      <c r="H301" s="297" t="s">
        <v>634</v>
      </c>
      <c r="I301" s="295" t="s">
        <v>339</v>
      </c>
      <c r="J301" s="298">
        <v>5</v>
      </c>
      <c r="K301" s="298">
        <f t="shared" si="24"/>
        <v>0.625</v>
      </c>
      <c r="L301" s="221"/>
      <c r="M301" s="221">
        <f t="shared" si="25"/>
        <v>0</v>
      </c>
    </row>
    <row r="302" spans="1:13">
      <c r="A302" s="295" t="s">
        <v>630</v>
      </c>
      <c r="B302" s="250" t="str">
        <f t="shared" si="26"/>
        <v>Measure 268</v>
      </c>
      <c r="C302" s="295" t="s">
        <v>633</v>
      </c>
      <c r="D302" s="296">
        <v>44197</v>
      </c>
      <c r="E302" s="296">
        <v>44561</v>
      </c>
      <c r="F302" s="296">
        <v>44420</v>
      </c>
      <c r="G302" s="41">
        <f t="shared" si="27"/>
        <v>8</v>
      </c>
      <c r="H302" s="297" t="s">
        <v>634</v>
      </c>
      <c r="I302" s="295" t="s">
        <v>339</v>
      </c>
      <c r="J302" s="298">
        <v>1.25</v>
      </c>
      <c r="K302" s="298">
        <f t="shared" si="24"/>
        <v>0.15625</v>
      </c>
      <c r="L302" s="221"/>
      <c r="M302" s="221">
        <f t="shared" si="25"/>
        <v>0</v>
      </c>
    </row>
    <row r="303" spans="1:13">
      <c r="A303" s="295" t="s">
        <v>630</v>
      </c>
      <c r="B303" s="250" t="str">
        <f t="shared" si="26"/>
        <v>Measure 268</v>
      </c>
      <c r="C303" s="295" t="s">
        <v>633</v>
      </c>
      <c r="D303" s="296">
        <v>44197</v>
      </c>
      <c r="E303" s="296">
        <v>44561</v>
      </c>
      <c r="F303" s="296">
        <v>44420</v>
      </c>
      <c r="G303" s="41">
        <f t="shared" si="27"/>
        <v>8</v>
      </c>
      <c r="H303" s="297" t="s">
        <v>635</v>
      </c>
      <c r="I303" s="295" t="s">
        <v>339</v>
      </c>
      <c r="J303" s="298">
        <v>8</v>
      </c>
      <c r="K303" s="298">
        <f t="shared" si="24"/>
        <v>1</v>
      </c>
      <c r="L303" s="221"/>
      <c r="M303" s="221">
        <f t="shared" si="25"/>
        <v>0</v>
      </c>
    </row>
    <row r="304" spans="1:13">
      <c r="A304" s="295" t="s">
        <v>630</v>
      </c>
      <c r="B304" s="250" t="str">
        <f t="shared" si="26"/>
        <v>Measure 268</v>
      </c>
      <c r="C304" s="295" t="s">
        <v>633</v>
      </c>
      <c r="D304" s="296">
        <v>44197</v>
      </c>
      <c r="E304" s="296">
        <v>44561</v>
      </c>
      <c r="F304" s="296">
        <v>44421</v>
      </c>
      <c r="G304" s="41">
        <f t="shared" si="27"/>
        <v>8</v>
      </c>
      <c r="H304" s="297" t="s">
        <v>634</v>
      </c>
      <c r="I304" s="295" t="s">
        <v>339</v>
      </c>
      <c r="J304" s="298">
        <v>2</v>
      </c>
      <c r="K304" s="298">
        <f t="shared" si="24"/>
        <v>0.25</v>
      </c>
      <c r="L304" s="221"/>
      <c r="M304" s="221">
        <f t="shared" si="25"/>
        <v>0</v>
      </c>
    </row>
    <row r="305" spans="1:13">
      <c r="A305" s="295" t="s">
        <v>630</v>
      </c>
      <c r="B305" s="250" t="str">
        <f t="shared" si="26"/>
        <v>Measure 268</v>
      </c>
      <c r="C305" s="295" t="s">
        <v>633</v>
      </c>
      <c r="D305" s="296">
        <v>44197</v>
      </c>
      <c r="E305" s="296">
        <v>44561</v>
      </c>
      <c r="F305" s="296">
        <v>44421</v>
      </c>
      <c r="G305" s="41">
        <f t="shared" si="27"/>
        <v>8</v>
      </c>
      <c r="H305" s="297" t="s">
        <v>635</v>
      </c>
      <c r="I305" s="295" t="s">
        <v>339</v>
      </c>
      <c r="J305" s="298">
        <v>8</v>
      </c>
      <c r="K305" s="298">
        <f t="shared" si="24"/>
        <v>1</v>
      </c>
      <c r="L305" s="221"/>
      <c r="M305" s="221">
        <f t="shared" si="25"/>
        <v>0</v>
      </c>
    </row>
    <row r="306" spans="1:13">
      <c r="A306" s="295" t="s">
        <v>630</v>
      </c>
      <c r="B306" s="250" t="str">
        <f t="shared" si="26"/>
        <v>Measure 268</v>
      </c>
      <c r="C306" s="295" t="s">
        <v>633</v>
      </c>
      <c r="D306" s="296">
        <v>44197</v>
      </c>
      <c r="E306" s="296">
        <v>44561</v>
      </c>
      <c r="F306" s="296">
        <v>44424</v>
      </c>
      <c r="G306" s="41">
        <f t="shared" si="27"/>
        <v>8</v>
      </c>
      <c r="H306" s="297" t="s">
        <v>634</v>
      </c>
      <c r="I306" s="295" t="s">
        <v>339</v>
      </c>
      <c r="J306" s="298">
        <v>1.5</v>
      </c>
      <c r="K306" s="298">
        <f t="shared" si="24"/>
        <v>0.1875</v>
      </c>
      <c r="L306" s="221"/>
      <c r="M306" s="221">
        <f t="shared" si="25"/>
        <v>0</v>
      </c>
    </row>
    <row r="307" spans="1:13">
      <c r="A307" s="295" t="s">
        <v>630</v>
      </c>
      <c r="B307" s="250" t="str">
        <f t="shared" si="26"/>
        <v>Measure 268</v>
      </c>
      <c r="C307" s="295" t="s">
        <v>633</v>
      </c>
      <c r="D307" s="296">
        <v>44197</v>
      </c>
      <c r="E307" s="296">
        <v>44561</v>
      </c>
      <c r="F307" s="296">
        <v>44424</v>
      </c>
      <c r="G307" s="41">
        <f t="shared" si="27"/>
        <v>8</v>
      </c>
      <c r="H307" s="297" t="s">
        <v>634</v>
      </c>
      <c r="I307" s="295" t="s">
        <v>339</v>
      </c>
      <c r="J307" s="298">
        <v>1</v>
      </c>
      <c r="K307" s="298">
        <f t="shared" si="24"/>
        <v>0.125</v>
      </c>
      <c r="L307" s="221"/>
      <c r="M307" s="221">
        <f t="shared" si="25"/>
        <v>0</v>
      </c>
    </row>
    <row r="308" spans="1:13">
      <c r="A308" s="295" t="s">
        <v>630</v>
      </c>
      <c r="B308" s="250" t="str">
        <f t="shared" si="26"/>
        <v>Measure 268</v>
      </c>
      <c r="C308" s="295" t="s">
        <v>633</v>
      </c>
      <c r="D308" s="296">
        <v>44197</v>
      </c>
      <c r="E308" s="296">
        <v>44561</v>
      </c>
      <c r="F308" s="296">
        <v>44424</v>
      </c>
      <c r="G308" s="41">
        <f t="shared" si="27"/>
        <v>8</v>
      </c>
      <c r="H308" s="297" t="s">
        <v>634</v>
      </c>
      <c r="I308" s="295" t="s">
        <v>339</v>
      </c>
      <c r="J308" s="298">
        <v>1.5</v>
      </c>
      <c r="K308" s="298">
        <f t="shared" si="24"/>
        <v>0.1875</v>
      </c>
      <c r="L308" s="221"/>
      <c r="M308" s="221">
        <f t="shared" si="25"/>
        <v>0</v>
      </c>
    </row>
    <row r="309" spans="1:13">
      <c r="A309" s="295" t="s">
        <v>630</v>
      </c>
      <c r="B309" s="250" t="str">
        <f t="shared" si="26"/>
        <v>Measure 268</v>
      </c>
      <c r="C309" s="295" t="s">
        <v>633</v>
      </c>
      <c r="D309" s="296">
        <v>44197</v>
      </c>
      <c r="E309" s="296">
        <v>44561</v>
      </c>
      <c r="F309" s="296">
        <v>44424</v>
      </c>
      <c r="G309" s="41">
        <f t="shared" si="27"/>
        <v>8</v>
      </c>
      <c r="H309" s="297" t="s">
        <v>635</v>
      </c>
      <c r="I309" s="295" t="s">
        <v>339</v>
      </c>
      <c r="J309" s="298">
        <v>8</v>
      </c>
      <c r="K309" s="298">
        <f t="shared" si="24"/>
        <v>1</v>
      </c>
      <c r="L309" s="221"/>
      <c r="M309" s="221">
        <f t="shared" si="25"/>
        <v>0</v>
      </c>
    </row>
    <row r="310" spans="1:13">
      <c r="A310" s="295" t="s">
        <v>630</v>
      </c>
      <c r="B310" s="250" t="str">
        <f t="shared" si="26"/>
        <v>Measure 268</v>
      </c>
      <c r="C310" s="295" t="s">
        <v>633</v>
      </c>
      <c r="D310" s="296">
        <v>44197</v>
      </c>
      <c r="E310" s="296">
        <v>44561</v>
      </c>
      <c r="F310" s="296">
        <v>44425</v>
      </c>
      <c r="G310" s="41">
        <f t="shared" si="27"/>
        <v>8</v>
      </c>
      <c r="H310" s="297" t="s">
        <v>634</v>
      </c>
      <c r="I310" s="295" t="s">
        <v>339</v>
      </c>
      <c r="J310" s="298">
        <v>1</v>
      </c>
      <c r="K310" s="298">
        <f t="shared" si="24"/>
        <v>0.125</v>
      </c>
      <c r="L310" s="221"/>
      <c r="M310" s="221">
        <f t="shared" si="25"/>
        <v>0</v>
      </c>
    </row>
    <row r="311" spans="1:13">
      <c r="A311" s="295" t="s">
        <v>630</v>
      </c>
      <c r="B311" s="250" t="str">
        <f t="shared" si="26"/>
        <v>Measure 268</v>
      </c>
      <c r="C311" s="295" t="s">
        <v>633</v>
      </c>
      <c r="D311" s="296">
        <v>44197</v>
      </c>
      <c r="E311" s="296">
        <v>44561</v>
      </c>
      <c r="F311" s="296">
        <v>44425</v>
      </c>
      <c r="G311" s="41">
        <f t="shared" si="27"/>
        <v>8</v>
      </c>
      <c r="H311" s="297" t="s">
        <v>634</v>
      </c>
      <c r="I311" s="295" t="s">
        <v>339</v>
      </c>
      <c r="J311" s="298">
        <v>6</v>
      </c>
      <c r="K311" s="298">
        <f t="shared" si="24"/>
        <v>0.75</v>
      </c>
      <c r="L311" s="221"/>
      <c r="M311" s="221">
        <f t="shared" si="25"/>
        <v>0</v>
      </c>
    </row>
    <row r="312" spans="1:13">
      <c r="A312" s="295" t="s">
        <v>630</v>
      </c>
      <c r="B312" s="250" t="str">
        <f t="shared" si="26"/>
        <v>Measure 268</v>
      </c>
      <c r="C312" s="295" t="s">
        <v>633</v>
      </c>
      <c r="D312" s="296">
        <v>44197</v>
      </c>
      <c r="E312" s="296">
        <v>44561</v>
      </c>
      <c r="F312" s="296">
        <v>44425</v>
      </c>
      <c r="G312" s="41">
        <f t="shared" si="27"/>
        <v>8</v>
      </c>
      <c r="H312" s="297" t="s">
        <v>635</v>
      </c>
      <c r="I312" s="295" t="s">
        <v>339</v>
      </c>
      <c r="J312" s="298">
        <v>8</v>
      </c>
      <c r="K312" s="298">
        <f t="shared" si="24"/>
        <v>1</v>
      </c>
      <c r="L312" s="221"/>
      <c r="M312" s="221">
        <f t="shared" si="25"/>
        <v>0</v>
      </c>
    </row>
    <row r="313" spans="1:13">
      <c r="A313" s="295" t="s">
        <v>630</v>
      </c>
      <c r="B313" s="250" t="str">
        <f t="shared" si="26"/>
        <v>Measure 268</v>
      </c>
      <c r="C313" s="295" t="s">
        <v>633</v>
      </c>
      <c r="D313" s="296">
        <v>44197</v>
      </c>
      <c r="E313" s="296">
        <v>44561</v>
      </c>
      <c r="F313" s="296">
        <v>44426</v>
      </c>
      <c r="G313" s="41">
        <f t="shared" si="27"/>
        <v>8</v>
      </c>
      <c r="H313" s="297" t="s">
        <v>634</v>
      </c>
      <c r="I313" s="295" t="s">
        <v>339</v>
      </c>
      <c r="J313" s="298">
        <v>2</v>
      </c>
      <c r="K313" s="298">
        <f t="shared" si="24"/>
        <v>0.25</v>
      </c>
      <c r="L313" s="221"/>
      <c r="M313" s="221">
        <f t="shared" si="25"/>
        <v>0</v>
      </c>
    </row>
    <row r="314" spans="1:13">
      <c r="A314" s="295" t="s">
        <v>630</v>
      </c>
      <c r="B314" s="250" t="str">
        <f t="shared" si="26"/>
        <v>Measure 268</v>
      </c>
      <c r="C314" s="295" t="s">
        <v>633</v>
      </c>
      <c r="D314" s="296">
        <v>44197</v>
      </c>
      <c r="E314" s="296">
        <v>44561</v>
      </c>
      <c r="F314" s="296">
        <v>44426</v>
      </c>
      <c r="G314" s="41">
        <f t="shared" si="27"/>
        <v>8</v>
      </c>
      <c r="H314" s="297" t="s">
        <v>634</v>
      </c>
      <c r="I314" s="295" t="s">
        <v>339</v>
      </c>
      <c r="J314" s="298">
        <v>1</v>
      </c>
      <c r="K314" s="298">
        <f t="shared" si="24"/>
        <v>0.125</v>
      </c>
      <c r="L314" s="221"/>
      <c r="M314" s="221">
        <f t="shared" si="25"/>
        <v>0</v>
      </c>
    </row>
    <row r="315" spans="1:13">
      <c r="A315" s="295" t="s">
        <v>630</v>
      </c>
      <c r="B315" s="250" t="str">
        <f t="shared" si="26"/>
        <v>Measure 268</v>
      </c>
      <c r="C315" s="295" t="s">
        <v>633</v>
      </c>
      <c r="D315" s="296">
        <v>44197</v>
      </c>
      <c r="E315" s="296">
        <v>44561</v>
      </c>
      <c r="F315" s="296">
        <v>44426</v>
      </c>
      <c r="G315" s="41">
        <f t="shared" si="27"/>
        <v>8</v>
      </c>
      <c r="H315" s="297" t="s">
        <v>634</v>
      </c>
      <c r="I315" s="295" t="s">
        <v>339</v>
      </c>
      <c r="J315" s="298">
        <v>1</v>
      </c>
      <c r="K315" s="298">
        <f t="shared" si="24"/>
        <v>0.125</v>
      </c>
      <c r="L315" s="221"/>
      <c r="M315" s="221">
        <f t="shared" si="25"/>
        <v>0</v>
      </c>
    </row>
    <row r="316" spans="1:13">
      <c r="A316" s="295" t="s">
        <v>630</v>
      </c>
      <c r="B316" s="250" t="str">
        <f t="shared" si="26"/>
        <v>Measure 268</v>
      </c>
      <c r="C316" s="295" t="s">
        <v>633</v>
      </c>
      <c r="D316" s="296">
        <v>44197</v>
      </c>
      <c r="E316" s="296">
        <v>44561</v>
      </c>
      <c r="F316" s="296">
        <v>44426</v>
      </c>
      <c r="G316" s="41">
        <f t="shared" si="27"/>
        <v>8</v>
      </c>
      <c r="H316" s="297" t="s">
        <v>634</v>
      </c>
      <c r="I316" s="295" t="s">
        <v>339</v>
      </c>
      <c r="J316" s="298">
        <v>2</v>
      </c>
      <c r="K316" s="298">
        <f t="shared" si="24"/>
        <v>0.25</v>
      </c>
      <c r="L316" s="221"/>
      <c r="M316" s="221">
        <f t="shared" si="25"/>
        <v>0</v>
      </c>
    </row>
    <row r="317" spans="1:13">
      <c r="A317" s="295" t="s">
        <v>630</v>
      </c>
      <c r="B317" s="250" t="str">
        <f t="shared" si="26"/>
        <v>Measure 268</v>
      </c>
      <c r="C317" s="295" t="s">
        <v>633</v>
      </c>
      <c r="D317" s="296">
        <v>44197</v>
      </c>
      <c r="E317" s="296">
        <v>44561</v>
      </c>
      <c r="F317" s="296">
        <v>44426</v>
      </c>
      <c r="G317" s="41">
        <f t="shared" si="27"/>
        <v>8</v>
      </c>
      <c r="H317" s="297" t="s">
        <v>635</v>
      </c>
      <c r="I317" s="295" t="s">
        <v>339</v>
      </c>
      <c r="J317" s="298">
        <v>8</v>
      </c>
      <c r="K317" s="298">
        <f t="shared" si="24"/>
        <v>1</v>
      </c>
      <c r="L317" s="221"/>
      <c r="M317" s="221">
        <f t="shared" si="25"/>
        <v>0</v>
      </c>
    </row>
    <row r="318" spans="1:13">
      <c r="A318" s="295" t="s">
        <v>630</v>
      </c>
      <c r="B318" s="250" t="str">
        <f t="shared" si="26"/>
        <v>Measure 268</v>
      </c>
      <c r="C318" s="295" t="s">
        <v>633</v>
      </c>
      <c r="D318" s="296">
        <v>44197</v>
      </c>
      <c r="E318" s="296">
        <v>44561</v>
      </c>
      <c r="F318" s="296">
        <v>44427</v>
      </c>
      <c r="G318" s="41">
        <f t="shared" si="27"/>
        <v>8</v>
      </c>
      <c r="H318" s="297" t="s">
        <v>634</v>
      </c>
      <c r="I318" s="295" t="s">
        <v>339</v>
      </c>
      <c r="J318" s="298">
        <v>8</v>
      </c>
      <c r="K318" s="298">
        <f t="shared" si="24"/>
        <v>1</v>
      </c>
      <c r="L318" s="221"/>
      <c r="M318" s="221">
        <f t="shared" si="25"/>
        <v>0</v>
      </c>
    </row>
    <row r="319" spans="1:13">
      <c r="A319" s="295" t="s">
        <v>630</v>
      </c>
      <c r="B319" s="250" t="str">
        <f t="shared" si="26"/>
        <v>Measure 268</v>
      </c>
      <c r="C319" s="295" t="s">
        <v>633</v>
      </c>
      <c r="D319" s="296">
        <v>44197</v>
      </c>
      <c r="E319" s="296">
        <v>44561</v>
      </c>
      <c r="F319" s="296">
        <v>44427</v>
      </c>
      <c r="G319" s="41">
        <f t="shared" si="27"/>
        <v>8</v>
      </c>
      <c r="H319" s="297" t="s">
        <v>635</v>
      </c>
      <c r="I319" s="295" t="s">
        <v>339</v>
      </c>
      <c r="J319" s="298">
        <v>8</v>
      </c>
      <c r="K319" s="298">
        <f t="shared" si="24"/>
        <v>1</v>
      </c>
      <c r="L319" s="221"/>
      <c r="M319" s="221">
        <f t="shared" si="25"/>
        <v>0</v>
      </c>
    </row>
    <row r="320" spans="1:13">
      <c r="A320" s="295" t="s">
        <v>630</v>
      </c>
      <c r="B320" s="250" t="str">
        <f t="shared" si="26"/>
        <v>Measure 268</v>
      </c>
      <c r="C320" s="295" t="s">
        <v>633</v>
      </c>
      <c r="D320" s="296">
        <v>44197</v>
      </c>
      <c r="E320" s="296">
        <v>44561</v>
      </c>
      <c r="F320" s="296">
        <v>44428</v>
      </c>
      <c r="G320" s="41">
        <f t="shared" si="27"/>
        <v>8</v>
      </c>
      <c r="H320" s="297" t="s">
        <v>634</v>
      </c>
      <c r="I320" s="295" t="s">
        <v>339</v>
      </c>
      <c r="J320" s="298">
        <v>8</v>
      </c>
      <c r="K320" s="298">
        <f t="shared" si="24"/>
        <v>1</v>
      </c>
      <c r="L320" s="221"/>
      <c r="M320" s="221">
        <f t="shared" si="25"/>
        <v>0</v>
      </c>
    </row>
    <row r="321" spans="1:13">
      <c r="A321" s="295" t="s">
        <v>630</v>
      </c>
      <c r="B321" s="250" t="str">
        <f t="shared" si="26"/>
        <v>Measure 268</v>
      </c>
      <c r="C321" s="295" t="s">
        <v>633</v>
      </c>
      <c r="D321" s="296">
        <v>44197</v>
      </c>
      <c r="E321" s="296">
        <v>44561</v>
      </c>
      <c r="F321" s="296">
        <v>44428</v>
      </c>
      <c r="G321" s="41">
        <f t="shared" si="27"/>
        <v>8</v>
      </c>
      <c r="H321" s="297" t="s">
        <v>635</v>
      </c>
      <c r="I321" s="295" t="s">
        <v>339</v>
      </c>
      <c r="J321" s="298">
        <v>8</v>
      </c>
      <c r="K321" s="298">
        <f t="shared" si="24"/>
        <v>1</v>
      </c>
      <c r="L321" s="221"/>
      <c r="M321" s="221">
        <f t="shared" si="25"/>
        <v>0</v>
      </c>
    </row>
    <row r="322" spans="1:13">
      <c r="A322" s="295" t="s">
        <v>630</v>
      </c>
      <c r="B322" s="250" t="str">
        <f t="shared" si="26"/>
        <v>Measure 268</v>
      </c>
      <c r="C322" s="295" t="s">
        <v>633</v>
      </c>
      <c r="D322" s="296">
        <v>44197</v>
      </c>
      <c r="E322" s="296">
        <v>44561</v>
      </c>
      <c r="F322" s="296">
        <v>44431</v>
      </c>
      <c r="G322" s="41">
        <f t="shared" si="27"/>
        <v>8</v>
      </c>
      <c r="H322" s="297" t="s">
        <v>634</v>
      </c>
      <c r="I322" s="295" t="s">
        <v>339</v>
      </c>
      <c r="J322" s="298">
        <v>6.5</v>
      </c>
      <c r="K322" s="298">
        <f t="shared" si="24"/>
        <v>0.8125</v>
      </c>
      <c r="L322" s="221"/>
      <c r="M322" s="221">
        <f t="shared" si="25"/>
        <v>0</v>
      </c>
    </row>
    <row r="323" spans="1:13">
      <c r="A323" s="295" t="s">
        <v>630</v>
      </c>
      <c r="B323" s="250" t="str">
        <f t="shared" si="26"/>
        <v>Measure 268</v>
      </c>
      <c r="C323" s="295" t="s">
        <v>633</v>
      </c>
      <c r="D323" s="296">
        <v>44197</v>
      </c>
      <c r="E323" s="296">
        <v>44561</v>
      </c>
      <c r="F323" s="296">
        <v>44431</v>
      </c>
      <c r="G323" s="41">
        <f t="shared" si="27"/>
        <v>8</v>
      </c>
      <c r="H323" s="297" t="s">
        <v>634</v>
      </c>
      <c r="I323" s="295" t="s">
        <v>339</v>
      </c>
      <c r="J323" s="298">
        <v>1</v>
      </c>
      <c r="K323" s="298">
        <f t="shared" si="24"/>
        <v>0.125</v>
      </c>
      <c r="L323" s="221"/>
      <c r="M323" s="221">
        <f t="shared" si="25"/>
        <v>0</v>
      </c>
    </row>
    <row r="324" spans="1:13">
      <c r="A324" s="295" t="s">
        <v>630</v>
      </c>
      <c r="B324" s="250" t="str">
        <f t="shared" si="26"/>
        <v>Measure 268</v>
      </c>
      <c r="C324" s="295" t="s">
        <v>633</v>
      </c>
      <c r="D324" s="296">
        <v>44197</v>
      </c>
      <c r="E324" s="296">
        <v>44561</v>
      </c>
      <c r="F324" s="296">
        <v>44431</v>
      </c>
      <c r="G324" s="41">
        <f t="shared" si="27"/>
        <v>8</v>
      </c>
      <c r="H324" s="297" t="s">
        <v>634</v>
      </c>
      <c r="I324" s="295" t="s">
        <v>339</v>
      </c>
      <c r="J324" s="298">
        <v>0.5</v>
      </c>
      <c r="K324" s="298">
        <f t="shared" si="24"/>
        <v>6.25E-2</v>
      </c>
      <c r="L324" s="221"/>
      <c r="M324" s="221">
        <f t="shared" si="25"/>
        <v>0</v>
      </c>
    </row>
    <row r="325" spans="1:13">
      <c r="A325" s="295" t="s">
        <v>630</v>
      </c>
      <c r="B325" s="250" t="str">
        <f t="shared" si="26"/>
        <v>Measure 268</v>
      </c>
      <c r="C325" s="295" t="s">
        <v>633</v>
      </c>
      <c r="D325" s="296">
        <v>44197</v>
      </c>
      <c r="E325" s="296">
        <v>44561</v>
      </c>
      <c r="F325" s="296">
        <v>44431</v>
      </c>
      <c r="G325" s="41">
        <f t="shared" si="27"/>
        <v>8</v>
      </c>
      <c r="H325" s="297" t="s">
        <v>635</v>
      </c>
      <c r="I325" s="295" t="s">
        <v>339</v>
      </c>
      <c r="J325" s="298">
        <v>8</v>
      </c>
      <c r="K325" s="298">
        <f t="shared" si="24"/>
        <v>1</v>
      </c>
      <c r="L325" s="221"/>
      <c r="M325" s="221">
        <f t="shared" si="25"/>
        <v>0</v>
      </c>
    </row>
    <row r="326" spans="1:13">
      <c r="A326" s="295" t="s">
        <v>630</v>
      </c>
      <c r="B326" s="250" t="str">
        <f t="shared" si="26"/>
        <v>Measure 268</v>
      </c>
      <c r="C326" s="295" t="s">
        <v>633</v>
      </c>
      <c r="D326" s="296">
        <v>44197</v>
      </c>
      <c r="E326" s="296">
        <v>44561</v>
      </c>
      <c r="F326" s="296">
        <v>44432</v>
      </c>
      <c r="G326" s="41">
        <f t="shared" si="27"/>
        <v>8</v>
      </c>
      <c r="H326" s="297" t="s">
        <v>634</v>
      </c>
      <c r="I326" s="295" t="s">
        <v>339</v>
      </c>
      <c r="J326" s="298">
        <v>7</v>
      </c>
      <c r="K326" s="298">
        <f t="shared" ref="K326:K361" si="28">J326/8</f>
        <v>0.875</v>
      </c>
      <c r="L326" s="221"/>
      <c r="M326" s="221">
        <f t="shared" ref="M326:M361" si="29">L326*K326</f>
        <v>0</v>
      </c>
    </row>
    <row r="327" spans="1:13">
      <c r="A327" s="295" t="s">
        <v>630</v>
      </c>
      <c r="B327" s="250" t="str">
        <f t="shared" si="26"/>
        <v>Measure 268</v>
      </c>
      <c r="C327" s="295" t="s">
        <v>633</v>
      </c>
      <c r="D327" s="296">
        <v>44197</v>
      </c>
      <c r="E327" s="296">
        <v>44561</v>
      </c>
      <c r="F327" s="296">
        <v>44432</v>
      </c>
      <c r="G327" s="41">
        <f t="shared" si="27"/>
        <v>8</v>
      </c>
      <c r="H327" s="297" t="s">
        <v>634</v>
      </c>
      <c r="I327" s="295" t="s">
        <v>339</v>
      </c>
      <c r="J327" s="298">
        <v>1</v>
      </c>
      <c r="K327" s="298">
        <f t="shared" si="28"/>
        <v>0.125</v>
      </c>
      <c r="L327" s="221"/>
      <c r="M327" s="221">
        <f t="shared" si="29"/>
        <v>0</v>
      </c>
    </row>
    <row r="328" spans="1:13">
      <c r="A328" s="295" t="s">
        <v>630</v>
      </c>
      <c r="B328" s="250" t="str">
        <f t="shared" si="26"/>
        <v>Measure 268</v>
      </c>
      <c r="C328" s="295" t="s">
        <v>633</v>
      </c>
      <c r="D328" s="296">
        <v>44197</v>
      </c>
      <c r="E328" s="296">
        <v>44561</v>
      </c>
      <c r="F328" s="296">
        <v>44432</v>
      </c>
      <c r="G328" s="41">
        <f t="shared" si="27"/>
        <v>8</v>
      </c>
      <c r="H328" s="297" t="s">
        <v>635</v>
      </c>
      <c r="I328" s="295" t="s">
        <v>339</v>
      </c>
      <c r="J328" s="298">
        <v>8</v>
      </c>
      <c r="K328" s="298">
        <f t="shared" si="28"/>
        <v>1</v>
      </c>
      <c r="L328" s="221"/>
      <c r="M328" s="221">
        <f t="shared" si="29"/>
        <v>0</v>
      </c>
    </row>
    <row r="329" spans="1:13">
      <c r="A329" s="295" t="s">
        <v>630</v>
      </c>
      <c r="B329" s="250" t="str">
        <f t="shared" si="26"/>
        <v>Measure 268</v>
      </c>
      <c r="C329" s="295" t="s">
        <v>633</v>
      </c>
      <c r="D329" s="296">
        <v>44197</v>
      </c>
      <c r="E329" s="296">
        <v>44561</v>
      </c>
      <c r="F329" s="296">
        <v>44433</v>
      </c>
      <c r="G329" s="41">
        <f t="shared" si="27"/>
        <v>8</v>
      </c>
      <c r="H329" s="297" t="s">
        <v>634</v>
      </c>
      <c r="I329" s="295" t="s">
        <v>339</v>
      </c>
      <c r="J329" s="298">
        <v>0.5</v>
      </c>
      <c r="K329" s="298">
        <f t="shared" si="28"/>
        <v>6.25E-2</v>
      </c>
      <c r="L329" s="221"/>
      <c r="M329" s="221">
        <f t="shared" si="29"/>
        <v>0</v>
      </c>
    </row>
    <row r="330" spans="1:13">
      <c r="A330" s="295" t="s">
        <v>630</v>
      </c>
      <c r="B330" s="250" t="str">
        <f t="shared" si="26"/>
        <v>Measure 268</v>
      </c>
      <c r="C330" s="295" t="s">
        <v>633</v>
      </c>
      <c r="D330" s="296">
        <v>44197</v>
      </c>
      <c r="E330" s="296">
        <v>44561</v>
      </c>
      <c r="F330" s="296">
        <v>44433</v>
      </c>
      <c r="G330" s="41">
        <f t="shared" si="27"/>
        <v>8</v>
      </c>
      <c r="H330" s="297" t="s">
        <v>634</v>
      </c>
      <c r="I330" s="295" t="s">
        <v>339</v>
      </c>
      <c r="J330" s="298">
        <v>1</v>
      </c>
      <c r="K330" s="298">
        <f t="shared" si="28"/>
        <v>0.125</v>
      </c>
      <c r="L330" s="221"/>
      <c r="M330" s="221">
        <f t="shared" si="29"/>
        <v>0</v>
      </c>
    </row>
    <row r="331" spans="1:13">
      <c r="A331" s="295" t="s">
        <v>630</v>
      </c>
      <c r="B331" s="250" t="str">
        <f t="shared" si="26"/>
        <v>Measure 268</v>
      </c>
      <c r="C331" s="295" t="s">
        <v>633</v>
      </c>
      <c r="D331" s="296">
        <v>44197</v>
      </c>
      <c r="E331" s="296">
        <v>44561</v>
      </c>
      <c r="F331" s="296">
        <v>44433</v>
      </c>
      <c r="G331" s="41">
        <f t="shared" si="27"/>
        <v>8</v>
      </c>
      <c r="H331" s="297" t="s">
        <v>634</v>
      </c>
      <c r="I331" s="295" t="s">
        <v>339</v>
      </c>
      <c r="J331" s="298">
        <v>5.5</v>
      </c>
      <c r="K331" s="298">
        <f t="shared" si="28"/>
        <v>0.6875</v>
      </c>
      <c r="L331" s="221"/>
      <c r="M331" s="221">
        <f t="shared" si="29"/>
        <v>0</v>
      </c>
    </row>
    <row r="332" spans="1:13">
      <c r="A332" s="295" t="s">
        <v>630</v>
      </c>
      <c r="B332" s="250" t="str">
        <f t="shared" si="26"/>
        <v>Measure 268</v>
      </c>
      <c r="C332" s="295" t="s">
        <v>633</v>
      </c>
      <c r="D332" s="296">
        <v>44197</v>
      </c>
      <c r="E332" s="296">
        <v>44561</v>
      </c>
      <c r="F332" s="296">
        <v>44433</v>
      </c>
      <c r="G332" s="41">
        <f t="shared" si="27"/>
        <v>8</v>
      </c>
      <c r="H332" s="297" t="s">
        <v>634</v>
      </c>
      <c r="I332" s="295" t="s">
        <v>339</v>
      </c>
      <c r="J332" s="298">
        <v>1</v>
      </c>
      <c r="K332" s="298">
        <f t="shared" si="28"/>
        <v>0.125</v>
      </c>
      <c r="L332" s="221"/>
      <c r="M332" s="221">
        <f t="shared" si="29"/>
        <v>0</v>
      </c>
    </row>
    <row r="333" spans="1:13">
      <c r="A333" s="295" t="s">
        <v>630</v>
      </c>
      <c r="B333" s="250" t="str">
        <f t="shared" si="26"/>
        <v>Measure 268</v>
      </c>
      <c r="C333" s="295" t="s">
        <v>633</v>
      </c>
      <c r="D333" s="296">
        <v>44197</v>
      </c>
      <c r="E333" s="296">
        <v>44561</v>
      </c>
      <c r="F333" s="296">
        <v>44433</v>
      </c>
      <c r="G333" s="41">
        <f t="shared" si="27"/>
        <v>8</v>
      </c>
      <c r="H333" s="297" t="s">
        <v>635</v>
      </c>
      <c r="I333" s="295" t="s">
        <v>339</v>
      </c>
      <c r="J333" s="298">
        <v>8</v>
      </c>
      <c r="K333" s="298">
        <f t="shared" si="28"/>
        <v>1</v>
      </c>
      <c r="L333" s="221"/>
      <c r="M333" s="221">
        <f t="shared" si="29"/>
        <v>0</v>
      </c>
    </row>
    <row r="334" spans="1:13">
      <c r="A334" s="295" t="s">
        <v>630</v>
      </c>
      <c r="B334" s="250" t="str">
        <f t="shared" si="26"/>
        <v>Measure 268</v>
      </c>
      <c r="C334" s="295" t="s">
        <v>633</v>
      </c>
      <c r="D334" s="296">
        <v>44197</v>
      </c>
      <c r="E334" s="296">
        <v>44561</v>
      </c>
      <c r="F334" s="296">
        <v>44434</v>
      </c>
      <c r="G334" s="41">
        <f t="shared" si="27"/>
        <v>8</v>
      </c>
      <c r="H334" s="297" t="s">
        <v>635</v>
      </c>
      <c r="I334" s="295" t="s">
        <v>339</v>
      </c>
      <c r="J334" s="298">
        <v>10</v>
      </c>
      <c r="K334" s="298">
        <f t="shared" si="28"/>
        <v>1.25</v>
      </c>
      <c r="L334" s="221"/>
      <c r="M334" s="221">
        <f t="shared" si="29"/>
        <v>0</v>
      </c>
    </row>
    <row r="335" spans="1:13">
      <c r="A335" s="295" t="s">
        <v>630</v>
      </c>
      <c r="B335" s="250" t="str">
        <f t="shared" si="26"/>
        <v>Measure 268</v>
      </c>
      <c r="C335" s="295" t="s">
        <v>633</v>
      </c>
      <c r="D335" s="296">
        <v>44197</v>
      </c>
      <c r="E335" s="296">
        <v>44561</v>
      </c>
      <c r="F335" s="296">
        <v>44435</v>
      </c>
      <c r="G335" s="41">
        <f t="shared" si="27"/>
        <v>8</v>
      </c>
      <c r="H335" s="297" t="s">
        <v>634</v>
      </c>
      <c r="I335" s="295" t="s">
        <v>339</v>
      </c>
      <c r="J335" s="298">
        <v>5</v>
      </c>
      <c r="K335" s="298">
        <f t="shared" si="28"/>
        <v>0.625</v>
      </c>
      <c r="L335" s="221"/>
      <c r="M335" s="221">
        <f t="shared" si="29"/>
        <v>0</v>
      </c>
    </row>
    <row r="336" spans="1:13">
      <c r="A336" s="295" t="s">
        <v>630</v>
      </c>
      <c r="B336" s="250" t="str">
        <f t="shared" si="26"/>
        <v>Measure 268</v>
      </c>
      <c r="C336" s="295" t="s">
        <v>633</v>
      </c>
      <c r="D336" s="296">
        <v>44197</v>
      </c>
      <c r="E336" s="296">
        <v>44561</v>
      </c>
      <c r="F336" s="296">
        <v>44438</v>
      </c>
      <c r="G336" s="41">
        <f t="shared" si="27"/>
        <v>8</v>
      </c>
      <c r="H336" s="297" t="s">
        <v>635</v>
      </c>
      <c r="I336" s="295" t="s">
        <v>339</v>
      </c>
      <c r="J336" s="298">
        <v>8</v>
      </c>
      <c r="K336" s="298">
        <f t="shared" si="28"/>
        <v>1</v>
      </c>
      <c r="L336" s="221"/>
      <c r="M336" s="221">
        <f t="shared" si="29"/>
        <v>0</v>
      </c>
    </row>
    <row r="337" spans="1:13">
      <c r="A337" s="295" t="s">
        <v>630</v>
      </c>
      <c r="B337" s="250" t="str">
        <f t="shared" si="26"/>
        <v>Measure 268</v>
      </c>
      <c r="C337" s="295" t="s">
        <v>633</v>
      </c>
      <c r="D337" s="296">
        <v>44197</v>
      </c>
      <c r="E337" s="296">
        <v>44561</v>
      </c>
      <c r="F337" s="296">
        <v>44439</v>
      </c>
      <c r="G337" s="41">
        <f t="shared" si="27"/>
        <v>8</v>
      </c>
      <c r="H337" s="297" t="s">
        <v>634</v>
      </c>
      <c r="I337" s="295" t="s">
        <v>339</v>
      </c>
      <c r="J337" s="298">
        <v>4</v>
      </c>
      <c r="K337" s="298">
        <f t="shared" si="28"/>
        <v>0.5</v>
      </c>
      <c r="L337" s="221"/>
      <c r="M337" s="221">
        <f t="shared" si="29"/>
        <v>0</v>
      </c>
    </row>
    <row r="338" spans="1:13">
      <c r="A338" s="295" t="s">
        <v>630</v>
      </c>
      <c r="B338" s="250" t="str">
        <f t="shared" ref="B338:B361" si="30">MID(C338,9,11)</f>
        <v>Measure 268</v>
      </c>
      <c r="C338" s="295" t="s">
        <v>633</v>
      </c>
      <c r="D338" s="296">
        <v>44197</v>
      </c>
      <c r="E338" s="296">
        <v>44561</v>
      </c>
      <c r="F338" s="296">
        <v>44439</v>
      </c>
      <c r="G338" s="41">
        <f t="shared" ref="G338:G361" si="31">MONTH(F338)</f>
        <v>8</v>
      </c>
      <c r="H338" s="297" t="s">
        <v>634</v>
      </c>
      <c r="I338" s="295" t="s">
        <v>339</v>
      </c>
      <c r="J338" s="298">
        <v>1</v>
      </c>
      <c r="K338" s="298">
        <f t="shared" si="28"/>
        <v>0.125</v>
      </c>
      <c r="L338" s="221"/>
      <c r="M338" s="221">
        <f t="shared" si="29"/>
        <v>0</v>
      </c>
    </row>
    <row r="339" spans="1:13">
      <c r="A339" s="295" t="s">
        <v>630</v>
      </c>
      <c r="B339" s="250" t="str">
        <f t="shared" si="30"/>
        <v>Measure 268</v>
      </c>
      <c r="C339" s="295" t="s">
        <v>633</v>
      </c>
      <c r="D339" s="296">
        <v>44197</v>
      </c>
      <c r="E339" s="296">
        <v>44561</v>
      </c>
      <c r="F339" s="296">
        <v>44439</v>
      </c>
      <c r="G339" s="41">
        <f t="shared" si="31"/>
        <v>8</v>
      </c>
      <c r="H339" s="297" t="s">
        <v>634</v>
      </c>
      <c r="I339" s="295" t="s">
        <v>339</v>
      </c>
      <c r="J339" s="298">
        <v>0.5</v>
      </c>
      <c r="K339" s="298">
        <f t="shared" si="28"/>
        <v>6.25E-2</v>
      </c>
      <c r="L339" s="221"/>
      <c r="M339" s="221">
        <f t="shared" si="29"/>
        <v>0</v>
      </c>
    </row>
    <row r="340" spans="1:13">
      <c r="A340" s="295" t="s">
        <v>630</v>
      </c>
      <c r="B340" s="250" t="str">
        <f t="shared" si="30"/>
        <v>Measure 268</v>
      </c>
      <c r="C340" s="295" t="s">
        <v>633</v>
      </c>
      <c r="D340" s="296">
        <v>44197</v>
      </c>
      <c r="E340" s="296">
        <v>44561</v>
      </c>
      <c r="F340" s="296">
        <v>44439</v>
      </c>
      <c r="G340" s="41">
        <f t="shared" si="31"/>
        <v>8</v>
      </c>
      <c r="H340" s="297" t="s">
        <v>635</v>
      </c>
      <c r="I340" s="295" t="s">
        <v>339</v>
      </c>
      <c r="J340" s="298">
        <v>8</v>
      </c>
      <c r="K340" s="298">
        <f t="shared" si="28"/>
        <v>1</v>
      </c>
      <c r="L340" s="221"/>
      <c r="M340" s="221">
        <f t="shared" si="29"/>
        <v>0</v>
      </c>
    </row>
    <row r="341" spans="1:13">
      <c r="A341" s="295" t="s">
        <v>630</v>
      </c>
      <c r="B341" s="250" t="str">
        <f t="shared" si="30"/>
        <v>Measure 268</v>
      </c>
      <c r="C341" s="295" t="s">
        <v>633</v>
      </c>
      <c r="D341" s="296">
        <v>44197</v>
      </c>
      <c r="E341" s="296">
        <v>44561</v>
      </c>
      <c r="F341" s="296">
        <v>44440</v>
      </c>
      <c r="G341" s="41">
        <f t="shared" si="31"/>
        <v>9</v>
      </c>
      <c r="H341" s="297" t="s">
        <v>634</v>
      </c>
      <c r="I341" s="295" t="s">
        <v>339</v>
      </c>
      <c r="J341" s="298">
        <v>2</v>
      </c>
      <c r="K341" s="298">
        <f t="shared" si="28"/>
        <v>0.25</v>
      </c>
      <c r="L341" s="221"/>
      <c r="M341" s="221">
        <f t="shared" si="29"/>
        <v>0</v>
      </c>
    </row>
    <row r="342" spans="1:13">
      <c r="A342" s="295" t="s">
        <v>630</v>
      </c>
      <c r="B342" s="250" t="str">
        <f t="shared" si="30"/>
        <v>Measure 268</v>
      </c>
      <c r="C342" s="295" t="s">
        <v>633</v>
      </c>
      <c r="D342" s="296">
        <v>44197</v>
      </c>
      <c r="E342" s="296">
        <v>44561</v>
      </c>
      <c r="F342" s="296">
        <v>44440</v>
      </c>
      <c r="G342" s="41">
        <f t="shared" si="31"/>
        <v>9</v>
      </c>
      <c r="H342" s="297" t="s">
        <v>635</v>
      </c>
      <c r="I342" s="295" t="s">
        <v>339</v>
      </c>
      <c r="J342" s="298">
        <v>8</v>
      </c>
      <c r="K342" s="298">
        <f t="shared" si="28"/>
        <v>1</v>
      </c>
      <c r="L342" s="221"/>
      <c r="M342" s="221">
        <f t="shared" si="29"/>
        <v>0</v>
      </c>
    </row>
    <row r="343" spans="1:13">
      <c r="A343" s="295" t="s">
        <v>630</v>
      </c>
      <c r="B343" s="250" t="str">
        <f t="shared" si="30"/>
        <v>Measure 268</v>
      </c>
      <c r="C343" s="295" t="s">
        <v>633</v>
      </c>
      <c r="D343" s="296">
        <v>44197</v>
      </c>
      <c r="E343" s="296">
        <v>44561</v>
      </c>
      <c r="F343" s="296">
        <v>44441</v>
      </c>
      <c r="G343" s="41">
        <f t="shared" si="31"/>
        <v>9</v>
      </c>
      <c r="H343" s="297" t="s">
        <v>634</v>
      </c>
      <c r="I343" s="295" t="s">
        <v>339</v>
      </c>
      <c r="J343" s="298">
        <v>9</v>
      </c>
      <c r="K343" s="298">
        <f t="shared" si="28"/>
        <v>1.125</v>
      </c>
      <c r="L343" s="221"/>
      <c r="M343" s="221">
        <f t="shared" si="29"/>
        <v>0</v>
      </c>
    </row>
    <row r="344" spans="1:13">
      <c r="A344" s="295" t="s">
        <v>630</v>
      </c>
      <c r="B344" s="250" t="str">
        <f t="shared" si="30"/>
        <v>Measure 268</v>
      </c>
      <c r="C344" s="295" t="s">
        <v>633</v>
      </c>
      <c r="D344" s="296">
        <v>44197</v>
      </c>
      <c r="E344" s="296">
        <v>44561</v>
      </c>
      <c r="F344" s="296">
        <v>44441</v>
      </c>
      <c r="G344" s="41">
        <f t="shared" si="31"/>
        <v>9</v>
      </c>
      <c r="H344" s="297" t="s">
        <v>635</v>
      </c>
      <c r="I344" s="295" t="s">
        <v>339</v>
      </c>
      <c r="J344" s="298">
        <v>8</v>
      </c>
      <c r="K344" s="298">
        <f t="shared" si="28"/>
        <v>1</v>
      </c>
      <c r="L344" s="221"/>
      <c r="M344" s="221">
        <f t="shared" si="29"/>
        <v>0</v>
      </c>
    </row>
    <row r="345" spans="1:13">
      <c r="A345" s="295" t="s">
        <v>630</v>
      </c>
      <c r="B345" s="250" t="str">
        <f t="shared" si="30"/>
        <v>Measure 268</v>
      </c>
      <c r="C345" s="295" t="s">
        <v>633</v>
      </c>
      <c r="D345" s="296">
        <v>44197</v>
      </c>
      <c r="E345" s="296">
        <v>44561</v>
      </c>
      <c r="F345" s="296">
        <v>44442</v>
      </c>
      <c r="G345" s="41">
        <f t="shared" si="31"/>
        <v>9</v>
      </c>
      <c r="H345" s="297" t="s">
        <v>634</v>
      </c>
      <c r="I345" s="295" t="s">
        <v>339</v>
      </c>
      <c r="J345" s="298">
        <v>8</v>
      </c>
      <c r="K345" s="298">
        <f t="shared" si="28"/>
        <v>1</v>
      </c>
      <c r="L345" s="221"/>
      <c r="M345" s="221">
        <f t="shared" si="29"/>
        <v>0</v>
      </c>
    </row>
    <row r="346" spans="1:13">
      <c r="A346" s="295" t="s">
        <v>630</v>
      </c>
      <c r="B346" s="250" t="str">
        <f t="shared" si="30"/>
        <v>Measure 268</v>
      </c>
      <c r="C346" s="295" t="s">
        <v>633</v>
      </c>
      <c r="D346" s="296">
        <v>44197</v>
      </c>
      <c r="E346" s="296">
        <v>44561</v>
      </c>
      <c r="F346" s="296">
        <v>44442</v>
      </c>
      <c r="G346" s="41">
        <f t="shared" si="31"/>
        <v>9</v>
      </c>
      <c r="H346" s="297" t="s">
        <v>635</v>
      </c>
      <c r="I346" s="295" t="s">
        <v>339</v>
      </c>
      <c r="J346" s="298">
        <v>8</v>
      </c>
      <c r="K346" s="298">
        <f t="shared" si="28"/>
        <v>1</v>
      </c>
      <c r="L346" s="221"/>
      <c r="M346" s="221">
        <f t="shared" si="29"/>
        <v>0</v>
      </c>
    </row>
    <row r="347" spans="1:13">
      <c r="A347" s="295" t="s">
        <v>630</v>
      </c>
      <c r="B347" s="250" t="str">
        <f t="shared" si="30"/>
        <v>Measure 268</v>
      </c>
      <c r="C347" s="295" t="s">
        <v>633</v>
      </c>
      <c r="D347" s="296">
        <v>44197</v>
      </c>
      <c r="E347" s="296">
        <v>44561</v>
      </c>
      <c r="F347" s="296">
        <v>44445</v>
      </c>
      <c r="G347" s="41">
        <f t="shared" si="31"/>
        <v>9</v>
      </c>
      <c r="H347" s="297" t="s">
        <v>635</v>
      </c>
      <c r="I347" s="295" t="s">
        <v>339</v>
      </c>
      <c r="J347" s="298">
        <v>8</v>
      </c>
      <c r="K347" s="298">
        <f t="shared" si="28"/>
        <v>1</v>
      </c>
      <c r="L347" s="221"/>
      <c r="M347" s="221">
        <f t="shared" si="29"/>
        <v>0</v>
      </c>
    </row>
    <row r="348" spans="1:13">
      <c r="A348" s="295" t="s">
        <v>630</v>
      </c>
      <c r="B348" s="250" t="str">
        <f t="shared" si="30"/>
        <v>Measure 268</v>
      </c>
      <c r="C348" s="295" t="s">
        <v>633</v>
      </c>
      <c r="D348" s="296">
        <v>44197</v>
      </c>
      <c r="E348" s="296">
        <v>44561</v>
      </c>
      <c r="F348" s="296">
        <v>44446</v>
      </c>
      <c r="G348" s="41">
        <f t="shared" si="31"/>
        <v>9</v>
      </c>
      <c r="H348" s="297" t="s">
        <v>634</v>
      </c>
      <c r="I348" s="295" t="s">
        <v>339</v>
      </c>
      <c r="J348" s="298">
        <v>1</v>
      </c>
      <c r="K348" s="298">
        <f t="shared" si="28"/>
        <v>0.125</v>
      </c>
      <c r="L348" s="221"/>
      <c r="M348" s="221">
        <f t="shared" si="29"/>
        <v>0</v>
      </c>
    </row>
    <row r="349" spans="1:13">
      <c r="A349" s="295" t="s">
        <v>630</v>
      </c>
      <c r="B349" s="250" t="str">
        <f t="shared" si="30"/>
        <v>Measure 268</v>
      </c>
      <c r="C349" s="295" t="s">
        <v>633</v>
      </c>
      <c r="D349" s="296">
        <v>44197</v>
      </c>
      <c r="E349" s="296">
        <v>44561</v>
      </c>
      <c r="F349" s="296">
        <v>44446</v>
      </c>
      <c r="G349" s="41">
        <f t="shared" si="31"/>
        <v>9</v>
      </c>
      <c r="H349" s="297" t="s">
        <v>634</v>
      </c>
      <c r="I349" s="295" t="s">
        <v>339</v>
      </c>
      <c r="J349" s="298">
        <v>1</v>
      </c>
      <c r="K349" s="298">
        <f t="shared" si="28"/>
        <v>0.125</v>
      </c>
      <c r="L349" s="221"/>
      <c r="M349" s="221">
        <f t="shared" si="29"/>
        <v>0</v>
      </c>
    </row>
    <row r="350" spans="1:13">
      <c r="A350" s="295" t="s">
        <v>630</v>
      </c>
      <c r="B350" s="250" t="str">
        <f t="shared" si="30"/>
        <v>Measure 268</v>
      </c>
      <c r="C350" s="295" t="s">
        <v>633</v>
      </c>
      <c r="D350" s="296">
        <v>44197</v>
      </c>
      <c r="E350" s="296">
        <v>44561</v>
      </c>
      <c r="F350" s="296">
        <v>44446</v>
      </c>
      <c r="G350" s="41">
        <f t="shared" si="31"/>
        <v>9</v>
      </c>
      <c r="H350" s="297" t="s">
        <v>634</v>
      </c>
      <c r="I350" s="295" t="s">
        <v>339</v>
      </c>
      <c r="J350" s="298">
        <v>2</v>
      </c>
      <c r="K350" s="298">
        <f t="shared" si="28"/>
        <v>0.25</v>
      </c>
      <c r="L350" s="221"/>
      <c r="M350" s="221">
        <f t="shared" si="29"/>
        <v>0</v>
      </c>
    </row>
    <row r="351" spans="1:13">
      <c r="A351" s="295" t="s">
        <v>630</v>
      </c>
      <c r="B351" s="250" t="str">
        <f t="shared" si="30"/>
        <v>Measure 268</v>
      </c>
      <c r="C351" s="295" t="s">
        <v>633</v>
      </c>
      <c r="D351" s="296">
        <v>44197</v>
      </c>
      <c r="E351" s="296">
        <v>44561</v>
      </c>
      <c r="F351" s="296">
        <v>44446</v>
      </c>
      <c r="G351" s="41">
        <f t="shared" si="31"/>
        <v>9</v>
      </c>
      <c r="H351" s="297" t="s">
        <v>635</v>
      </c>
      <c r="I351" s="295" t="s">
        <v>339</v>
      </c>
      <c r="J351" s="298">
        <v>8</v>
      </c>
      <c r="K351" s="298">
        <f t="shared" si="28"/>
        <v>1</v>
      </c>
      <c r="L351" s="221"/>
      <c r="M351" s="221">
        <f t="shared" si="29"/>
        <v>0</v>
      </c>
    </row>
    <row r="352" spans="1:13">
      <c r="A352" s="295" t="s">
        <v>630</v>
      </c>
      <c r="B352" s="250" t="str">
        <f t="shared" si="30"/>
        <v>Measure 268</v>
      </c>
      <c r="C352" s="295" t="s">
        <v>633</v>
      </c>
      <c r="D352" s="296">
        <v>44197</v>
      </c>
      <c r="E352" s="296">
        <v>44561</v>
      </c>
      <c r="F352" s="296">
        <v>44447</v>
      </c>
      <c r="G352" s="41">
        <f t="shared" si="31"/>
        <v>9</v>
      </c>
      <c r="H352" s="297" t="s">
        <v>634</v>
      </c>
      <c r="I352" s="295" t="s">
        <v>339</v>
      </c>
      <c r="J352" s="298">
        <v>0.5</v>
      </c>
      <c r="K352" s="298">
        <f t="shared" si="28"/>
        <v>6.25E-2</v>
      </c>
      <c r="L352" s="221"/>
      <c r="M352" s="221">
        <f t="shared" si="29"/>
        <v>0</v>
      </c>
    </row>
    <row r="353" spans="1:13">
      <c r="A353" s="295" t="s">
        <v>630</v>
      </c>
      <c r="B353" s="250" t="str">
        <f t="shared" si="30"/>
        <v>Measure 268</v>
      </c>
      <c r="C353" s="295" t="s">
        <v>633</v>
      </c>
      <c r="D353" s="296">
        <v>44197</v>
      </c>
      <c r="E353" s="296">
        <v>44561</v>
      </c>
      <c r="F353" s="296">
        <v>44447</v>
      </c>
      <c r="G353" s="41">
        <f t="shared" si="31"/>
        <v>9</v>
      </c>
      <c r="H353" s="297" t="s">
        <v>634</v>
      </c>
      <c r="I353" s="295" t="s">
        <v>339</v>
      </c>
      <c r="J353" s="298">
        <v>1</v>
      </c>
      <c r="K353" s="298">
        <f t="shared" si="28"/>
        <v>0.125</v>
      </c>
      <c r="L353" s="221"/>
      <c r="M353" s="221">
        <f t="shared" si="29"/>
        <v>0</v>
      </c>
    </row>
    <row r="354" spans="1:13">
      <c r="A354" s="295" t="s">
        <v>630</v>
      </c>
      <c r="B354" s="250" t="str">
        <f t="shared" si="30"/>
        <v>Measure 268</v>
      </c>
      <c r="C354" s="295" t="s">
        <v>633</v>
      </c>
      <c r="D354" s="296">
        <v>44197</v>
      </c>
      <c r="E354" s="296">
        <v>44561</v>
      </c>
      <c r="F354" s="296">
        <v>44447</v>
      </c>
      <c r="G354" s="41">
        <f t="shared" si="31"/>
        <v>9</v>
      </c>
      <c r="H354" s="297" t="s">
        <v>634</v>
      </c>
      <c r="I354" s="295" t="s">
        <v>339</v>
      </c>
      <c r="J354" s="298">
        <v>4</v>
      </c>
      <c r="K354" s="298">
        <f t="shared" si="28"/>
        <v>0.5</v>
      </c>
      <c r="L354" s="221"/>
      <c r="M354" s="221">
        <f t="shared" si="29"/>
        <v>0</v>
      </c>
    </row>
    <row r="355" spans="1:13">
      <c r="A355" s="295" t="s">
        <v>630</v>
      </c>
      <c r="B355" s="250" t="str">
        <f t="shared" si="30"/>
        <v>Measure 268</v>
      </c>
      <c r="C355" s="295" t="s">
        <v>633</v>
      </c>
      <c r="D355" s="296">
        <v>44197</v>
      </c>
      <c r="E355" s="296">
        <v>44561</v>
      </c>
      <c r="F355" s="296">
        <v>44447</v>
      </c>
      <c r="G355" s="41">
        <f t="shared" si="31"/>
        <v>9</v>
      </c>
      <c r="H355" s="297" t="s">
        <v>635</v>
      </c>
      <c r="I355" s="295" t="s">
        <v>339</v>
      </c>
      <c r="J355" s="298">
        <v>8</v>
      </c>
      <c r="K355" s="298">
        <f t="shared" si="28"/>
        <v>1</v>
      </c>
      <c r="L355" s="221"/>
      <c r="M355" s="221">
        <f t="shared" si="29"/>
        <v>0</v>
      </c>
    </row>
    <row r="356" spans="1:13">
      <c r="A356" s="295" t="s">
        <v>630</v>
      </c>
      <c r="B356" s="250" t="str">
        <f t="shared" si="30"/>
        <v>Measure 268</v>
      </c>
      <c r="C356" s="295" t="s">
        <v>633</v>
      </c>
      <c r="D356" s="296">
        <v>44197</v>
      </c>
      <c r="E356" s="296">
        <v>44561</v>
      </c>
      <c r="F356" s="296">
        <v>44448</v>
      </c>
      <c r="G356" s="41">
        <f t="shared" si="31"/>
        <v>9</v>
      </c>
      <c r="H356" s="297" t="s">
        <v>635</v>
      </c>
      <c r="I356" s="295" t="s">
        <v>339</v>
      </c>
      <c r="J356" s="298">
        <v>8</v>
      </c>
      <c r="K356" s="298">
        <f t="shared" si="28"/>
        <v>1</v>
      </c>
      <c r="L356" s="221"/>
      <c r="M356" s="221">
        <f t="shared" si="29"/>
        <v>0</v>
      </c>
    </row>
    <row r="357" spans="1:13">
      <c r="A357" s="295" t="s">
        <v>630</v>
      </c>
      <c r="B357" s="250" t="str">
        <f t="shared" si="30"/>
        <v>Measure 268</v>
      </c>
      <c r="C357" s="295" t="s">
        <v>633</v>
      </c>
      <c r="D357" s="296">
        <v>44197</v>
      </c>
      <c r="E357" s="296">
        <v>44561</v>
      </c>
      <c r="F357" s="296">
        <v>44449</v>
      </c>
      <c r="G357" s="41">
        <f t="shared" si="31"/>
        <v>9</v>
      </c>
      <c r="H357" s="297" t="s">
        <v>634</v>
      </c>
      <c r="I357" s="295" t="s">
        <v>339</v>
      </c>
      <c r="J357" s="298">
        <v>5</v>
      </c>
      <c r="K357" s="298">
        <f t="shared" si="28"/>
        <v>0.625</v>
      </c>
      <c r="L357" s="221"/>
      <c r="M357" s="221">
        <f t="shared" si="29"/>
        <v>0</v>
      </c>
    </row>
    <row r="358" spans="1:13">
      <c r="A358" s="295" t="s">
        <v>630</v>
      </c>
      <c r="B358" s="250" t="str">
        <f t="shared" si="30"/>
        <v>Measure 268</v>
      </c>
      <c r="C358" s="295" t="s">
        <v>633</v>
      </c>
      <c r="D358" s="296">
        <v>44197</v>
      </c>
      <c r="E358" s="296">
        <v>44561</v>
      </c>
      <c r="F358" s="296">
        <v>44449</v>
      </c>
      <c r="G358" s="41">
        <f t="shared" si="31"/>
        <v>9</v>
      </c>
      <c r="H358" s="297" t="s">
        <v>635</v>
      </c>
      <c r="I358" s="295" t="s">
        <v>339</v>
      </c>
      <c r="J358" s="298">
        <v>8</v>
      </c>
      <c r="K358" s="298">
        <f t="shared" si="28"/>
        <v>1</v>
      </c>
      <c r="L358" s="221"/>
      <c r="M358" s="221">
        <f t="shared" si="29"/>
        <v>0</v>
      </c>
    </row>
    <row r="359" spans="1:13">
      <c r="A359" s="295" t="s">
        <v>630</v>
      </c>
      <c r="B359" s="250" t="str">
        <f t="shared" si="30"/>
        <v>Measure 268</v>
      </c>
      <c r="C359" s="295" t="s">
        <v>633</v>
      </c>
      <c r="D359" s="296">
        <v>44197</v>
      </c>
      <c r="E359" s="296">
        <v>44561</v>
      </c>
      <c r="F359" s="296">
        <v>44452</v>
      </c>
      <c r="G359" s="41">
        <f t="shared" si="31"/>
        <v>9</v>
      </c>
      <c r="H359" s="297" t="s">
        <v>635</v>
      </c>
      <c r="I359" s="295" t="s">
        <v>339</v>
      </c>
      <c r="J359" s="298">
        <v>8</v>
      </c>
      <c r="K359" s="298">
        <f t="shared" si="28"/>
        <v>1</v>
      </c>
      <c r="L359" s="221"/>
      <c r="M359" s="221">
        <f t="shared" si="29"/>
        <v>0</v>
      </c>
    </row>
    <row r="360" spans="1:13">
      <c r="A360" s="295" t="s">
        <v>630</v>
      </c>
      <c r="B360" s="250" t="str">
        <f t="shared" si="30"/>
        <v>Measure 268</v>
      </c>
      <c r="C360" s="295" t="s">
        <v>633</v>
      </c>
      <c r="D360" s="296">
        <v>44197</v>
      </c>
      <c r="E360" s="296">
        <v>44561</v>
      </c>
      <c r="F360" s="296">
        <v>44453</v>
      </c>
      <c r="G360" s="41">
        <f t="shared" si="31"/>
        <v>9</v>
      </c>
      <c r="H360" s="297" t="s">
        <v>635</v>
      </c>
      <c r="I360" s="295" t="s">
        <v>339</v>
      </c>
      <c r="J360" s="298">
        <v>8</v>
      </c>
      <c r="K360" s="298">
        <f t="shared" si="28"/>
        <v>1</v>
      </c>
      <c r="L360" s="221"/>
      <c r="M360" s="221">
        <f t="shared" si="29"/>
        <v>0</v>
      </c>
    </row>
    <row r="361" spans="1:13">
      <c r="A361" s="295" t="s">
        <v>630</v>
      </c>
      <c r="B361" s="250" t="str">
        <f t="shared" si="30"/>
        <v>Measure 268</v>
      </c>
      <c r="C361" s="295" t="s">
        <v>633</v>
      </c>
      <c r="D361" s="296">
        <v>44197</v>
      </c>
      <c r="E361" s="296">
        <v>44561</v>
      </c>
      <c r="F361" s="296">
        <v>44454</v>
      </c>
      <c r="G361" s="41">
        <f t="shared" si="31"/>
        <v>9</v>
      </c>
      <c r="H361" s="297" t="s">
        <v>635</v>
      </c>
      <c r="I361" s="295" t="s">
        <v>339</v>
      </c>
      <c r="J361" s="298">
        <v>8</v>
      </c>
      <c r="K361" s="298">
        <f t="shared" si="28"/>
        <v>1</v>
      </c>
      <c r="L361" s="221"/>
      <c r="M361" s="221">
        <f t="shared" si="29"/>
        <v>0</v>
      </c>
    </row>
    <row r="362" spans="1:13">
      <c r="A362" s="295" t="s">
        <v>563</v>
      </c>
      <c r="B362" s="250" t="str">
        <f t="shared" ref="B362:B412" si="32">MID(C362,9,11)</f>
        <v>Measure 284</v>
      </c>
      <c r="C362" s="295" t="s">
        <v>571</v>
      </c>
      <c r="D362" s="296">
        <v>44378</v>
      </c>
      <c r="E362" s="296">
        <v>44561</v>
      </c>
      <c r="F362" s="296">
        <v>44391</v>
      </c>
      <c r="G362" s="41">
        <f t="shared" ref="G362:G412" si="33">MONTH(F362)</f>
        <v>7</v>
      </c>
      <c r="H362" s="297" t="s">
        <v>519</v>
      </c>
      <c r="I362" s="295" t="s">
        <v>339</v>
      </c>
      <c r="J362" s="298">
        <v>8.5</v>
      </c>
      <c r="K362" s="298">
        <f t="shared" ref="K362:K400" si="34">J362/8</f>
        <v>1.0625</v>
      </c>
      <c r="L362" s="221">
        <v>1350</v>
      </c>
      <c r="M362" s="221">
        <f t="shared" ref="M362:M400" si="35">L362*K362</f>
        <v>1434.375</v>
      </c>
    </row>
    <row r="363" spans="1:13">
      <c r="A363" s="295" t="s">
        <v>563</v>
      </c>
      <c r="B363" s="250" t="str">
        <f t="shared" si="32"/>
        <v>Measure 284</v>
      </c>
      <c r="C363" s="295" t="s">
        <v>571</v>
      </c>
      <c r="D363" s="296">
        <v>44378</v>
      </c>
      <c r="E363" s="296">
        <v>44561</v>
      </c>
      <c r="F363" s="296">
        <v>44392</v>
      </c>
      <c r="G363" s="41">
        <f t="shared" si="33"/>
        <v>7</v>
      </c>
      <c r="H363" s="297" t="s">
        <v>519</v>
      </c>
      <c r="I363" s="295" t="s">
        <v>339</v>
      </c>
      <c r="J363" s="298">
        <v>8.5</v>
      </c>
      <c r="K363" s="298">
        <f t="shared" si="34"/>
        <v>1.0625</v>
      </c>
      <c r="L363" s="221">
        <v>1350</v>
      </c>
      <c r="M363" s="221">
        <f t="shared" si="35"/>
        <v>1434.375</v>
      </c>
    </row>
    <row r="364" spans="1:13">
      <c r="A364" s="295" t="s">
        <v>563</v>
      </c>
      <c r="B364" s="250" t="str">
        <f t="shared" si="32"/>
        <v>Measure 284</v>
      </c>
      <c r="C364" s="295" t="s">
        <v>571</v>
      </c>
      <c r="D364" s="296">
        <v>44378</v>
      </c>
      <c r="E364" s="296">
        <v>44561</v>
      </c>
      <c r="F364" s="296">
        <v>44396</v>
      </c>
      <c r="G364" s="41">
        <f t="shared" si="33"/>
        <v>7</v>
      </c>
      <c r="H364" s="297" t="s">
        <v>519</v>
      </c>
      <c r="I364" s="295" t="s">
        <v>339</v>
      </c>
      <c r="J364" s="298">
        <v>8.5</v>
      </c>
      <c r="K364" s="298">
        <f t="shared" si="34"/>
        <v>1.0625</v>
      </c>
      <c r="L364" s="221">
        <v>1350</v>
      </c>
      <c r="M364" s="221">
        <f t="shared" si="35"/>
        <v>1434.375</v>
      </c>
    </row>
    <row r="365" spans="1:13">
      <c r="A365" s="295" t="s">
        <v>563</v>
      </c>
      <c r="B365" s="250" t="str">
        <f t="shared" si="32"/>
        <v>Measure 284</v>
      </c>
      <c r="C365" s="295" t="s">
        <v>571</v>
      </c>
      <c r="D365" s="296">
        <v>44378</v>
      </c>
      <c r="E365" s="296">
        <v>44561</v>
      </c>
      <c r="F365" s="296">
        <v>44397</v>
      </c>
      <c r="G365" s="41">
        <f t="shared" si="33"/>
        <v>7</v>
      </c>
      <c r="H365" s="297" t="s">
        <v>519</v>
      </c>
      <c r="I365" s="295" t="s">
        <v>339</v>
      </c>
      <c r="J365" s="298">
        <v>8.5</v>
      </c>
      <c r="K365" s="298">
        <f t="shared" si="34"/>
        <v>1.0625</v>
      </c>
      <c r="L365" s="221">
        <v>1350</v>
      </c>
      <c r="M365" s="221">
        <f t="shared" si="35"/>
        <v>1434.375</v>
      </c>
    </row>
    <row r="366" spans="1:13">
      <c r="A366" s="295" t="s">
        <v>563</v>
      </c>
      <c r="B366" s="250" t="str">
        <f t="shared" si="32"/>
        <v>Measure 284</v>
      </c>
      <c r="C366" s="295" t="s">
        <v>571</v>
      </c>
      <c r="D366" s="296">
        <v>44378</v>
      </c>
      <c r="E366" s="296">
        <v>44561</v>
      </c>
      <c r="F366" s="296">
        <v>44398</v>
      </c>
      <c r="G366" s="41">
        <f t="shared" si="33"/>
        <v>7</v>
      </c>
      <c r="H366" s="297" t="s">
        <v>519</v>
      </c>
      <c r="I366" s="295" t="s">
        <v>339</v>
      </c>
      <c r="J366" s="298">
        <v>8.5</v>
      </c>
      <c r="K366" s="298">
        <f t="shared" si="34"/>
        <v>1.0625</v>
      </c>
      <c r="L366" s="221">
        <v>1350</v>
      </c>
      <c r="M366" s="221">
        <f t="shared" si="35"/>
        <v>1434.375</v>
      </c>
    </row>
    <row r="367" spans="1:13">
      <c r="A367" s="295" t="s">
        <v>563</v>
      </c>
      <c r="B367" s="250" t="str">
        <f t="shared" si="32"/>
        <v>Measure 284</v>
      </c>
      <c r="C367" s="295" t="s">
        <v>571</v>
      </c>
      <c r="D367" s="296">
        <v>44378</v>
      </c>
      <c r="E367" s="296">
        <v>44561</v>
      </c>
      <c r="F367" s="296">
        <v>44399</v>
      </c>
      <c r="G367" s="41">
        <f t="shared" si="33"/>
        <v>7</v>
      </c>
      <c r="H367" s="297" t="s">
        <v>519</v>
      </c>
      <c r="I367" s="295" t="s">
        <v>339</v>
      </c>
      <c r="J367" s="298">
        <v>8.5</v>
      </c>
      <c r="K367" s="298">
        <f t="shared" si="34"/>
        <v>1.0625</v>
      </c>
      <c r="L367" s="221">
        <v>1350</v>
      </c>
      <c r="M367" s="221">
        <f t="shared" si="35"/>
        <v>1434.375</v>
      </c>
    </row>
    <row r="368" spans="1:13">
      <c r="A368" s="295" t="s">
        <v>563</v>
      </c>
      <c r="B368" s="250" t="str">
        <f t="shared" si="32"/>
        <v>Measure 284</v>
      </c>
      <c r="C368" s="295" t="s">
        <v>571</v>
      </c>
      <c r="D368" s="296">
        <v>44378</v>
      </c>
      <c r="E368" s="296">
        <v>44561</v>
      </c>
      <c r="F368" s="296">
        <v>44410</v>
      </c>
      <c r="G368" s="41">
        <f t="shared" si="33"/>
        <v>8</v>
      </c>
      <c r="H368" s="297" t="s">
        <v>519</v>
      </c>
      <c r="I368" s="295" t="s">
        <v>339</v>
      </c>
      <c r="J368" s="298">
        <v>8.5</v>
      </c>
      <c r="K368" s="298">
        <f t="shared" si="34"/>
        <v>1.0625</v>
      </c>
      <c r="L368" s="221">
        <v>1350</v>
      </c>
      <c r="M368" s="221">
        <f t="shared" si="35"/>
        <v>1434.375</v>
      </c>
    </row>
    <row r="369" spans="1:13">
      <c r="A369" s="295" t="s">
        <v>563</v>
      </c>
      <c r="B369" s="250" t="str">
        <f t="shared" si="32"/>
        <v>Measure 284</v>
      </c>
      <c r="C369" s="295" t="s">
        <v>571</v>
      </c>
      <c r="D369" s="296">
        <v>44378</v>
      </c>
      <c r="E369" s="296">
        <v>44561</v>
      </c>
      <c r="F369" s="296">
        <v>44411</v>
      </c>
      <c r="G369" s="41">
        <f t="shared" si="33"/>
        <v>8</v>
      </c>
      <c r="H369" s="297" t="s">
        <v>519</v>
      </c>
      <c r="I369" s="295" t="s">
        <v>339</v>
      </c>
      <c r="J369" s="298">
        <v>8.5</v>
      </c>
      <c r="K369" s="298">
        <f t="shared" si="34"/>
        <v>1.0625</v>
      </c>
      <c r="L369" s="221">
        <v>1350</v>
      </c>
      <c r="M369" s="221">
        <f t="shared" si="35"/>
        <v>1434.375</v>
      </c>
    </row>
    <row r="370" spans="1:13">
      <c r="A370" s="295" t="s">
        <v>563</v>
      </c>
      <c r="B370" s="250" t="str">
        <f t="shared" si="32"/>
        <v>Measure 284</v>
      </c>
      <c r="C370" s="295" t="s">
        <v>571</v>
      </c>
      <c r="D370" s="296">
        <v>44378</v>
      </c>
      <c r="E370" s="296">
        <v>44561</v>
      </c>
      <c r="F370" s="296">
        <v>44412</v>
      </c>
      <c r="G370" s="41">
        <f t="shared" si="33"/>
        <v>8</v>
      </c>
      <c r="H370" s="297" t="s">
        <v>519</v>
      </c>
      <c r="I370" s="295" t="s">
        <v>339</v>
      </c>
      <c r="J370" s="298">
        <v>8.5</v>
      </c>
      <c r="K370" s="298">
        <f t="shared" si="34"/>
        <v>1.0625</v>
      </c>
      <c r="L370" s="221">
        <v>1350</v>
      </c>
      <c r="M370" s="221">
        <f t="shared" si="35"/>
        <v>1434.375</v>
      </c>
    </row>
    <row r="371" spans="1:13">
      <c r="A371" s="295" t="s">
        <v>563</v>
      </c>
      <c r="B371" s="250" t="str">
        <f t="shared" si="32"/>
        <v>Measure 284</v>
      </c>
      <c r="C371" s="295" t="s">
        <v>571</v>
      </c>
      <c r="D371" s="296">
        <v>44378</v>
      </c>
      <c r="E371" s="296">
        <v>44561</v>
      </c>
      <c r="F371" s="296">
        <v>44413</v>
      </c>
      <c r="G371" s="41">
        <f t="shared" si="33"/>
        <v>8</v>
      </c>
      <c r="H371" s="297" t="s">
        <v>519</v>
      </c>
      <c r="I371" s="295" t="s">
        <v>339</v>
      </c>
      <c r="J371" s="298">
        <v>8.5</v>
      </c>
      <c r="K371" s="298">
        <f t="shared" si="34"/>
        <v>1.0625</v>
      </c>
      <c r="L371" s="221">
        <v>1350</v>
      </c>
      <c r="M371" s="221">
        <f t="shared" si="35"/>
        <v>1434.375</v>
      </c>
    </row>
    <row r="372" spans="1:13">
      <c r="A372" s="295" t="s">
        <v>563</v>
      </c>
      <c r="B372" s="250" t="str">
        <f t="shared" si="32"/>
        <v>Measure 284</v>
      </c>
      <c r="C372" s="295" t="s">
        <v>571</v>
      </c>
      <c r="D372" s="296">
        <v>44378</v>
      </c>
      <c r="E372" s="296">
        <v>44561</v>
      </c>
      <c r="F372" s="296">
        <v>44414</v>
      </c>
      <c r="G372" s="41">
        <f t="shared" si="33"/>
        <v>8</v>
      </c>
      <c r="H372" s="297" t="s">
        <v>519</v>
      </c>
      <c r="I372" s="295" t="s">
        <v>339</v>
      </c>
      <c r="J372" s="298">
        <v>6</v>
      </c>
      <c r="K372" s="298">
        <f t="shared" si="34"/>
        <v>0.75</v>
      </c>
      <c r="L372" s="221">
        <v>1350</v>
      </c>
      <c r="M372" s="221">
        <f t="shared" si="35"/>
        <v>1012.5</v>
      </c>
    </row>
    <row r="373" spans="1:13">
      <c r="A373" s="295" t="s">
        <v>563</v>
      </c>
      <c r="B373" s="250" t="str">
        <f t="shared" si="32"/>
        <v>Measure 284</v>
      </c>
      <c r="C373" s="295" t="s">
        <v>571</v>
      </c>
      <c r="D373" s="296">
        <v>44378</v>
      </c>
      <c r="E373" s="296">
        <v>44561</v>
      </c>
      <c r="F373" s="296">
        <v>44417</v>
      </c>
      <c r="G373" s="41">
        <f t="shared" si="33"/>
        <v>8</v>
      </c>
      <c r="H373" s="297" t="s">
        <v>519</v>
      </c>
      <c r="I373" s="295" t="s">
        <v>339</v>
      </c>
      <c r="J373" s="298">
        <v>8.5</v>
      </c>
      <c r="K373" s="298">
        <f t="shared" si="34"/>
        <v>1.0625</v>
      </c>
      <c r="L373" s="221">
        <v>1350</v>
      </c>
      <c r="M373" s="221">
        <f t="shared" si="35"/>
        <v>1434.375</v>
      </c>
    </row>
    <row r="374" spans="1:13">
      <c r="A374" s="295" t="s">
        <v>563</v>
      </c>
      <c r="B374" s="250" t="str">
        <f t="shared" si="32"/>
        <v>Measure 284</v>
      </c>
      <c r="C374" s="295" t="s">
        <v>571</v>
      </c>
      <c r="D374" s="296">
        <v>44378</v>
      </c>
      <c r="E374" s="296">
        <v>44561</v>
      </c>
      <c r="F374" s="296">
        <v>44418</v>
      </c>
      <c r="G374" s="41">
        <f t="shared" si="33"/>
        <v>8</v>
      </c>
      <c r="H374" s="297" t="s">
        <v>519</v>
      </c>
      <c r="I374" s="295" t="s">
        <v>339</v>
      </c>
      <c r="J374" s="298">
        <v>8.5</v>
      </c>
      <c r="K374" s="298">
        <f t="shared" si="34"/>
        <v>1.0625</v>
      </c>
      <c r="L374" s="221">
        <v>1350</v>
      </c>
      <c r="M374" s="221">
        <f t="shared" si="35"/>
        <v>1434.375</v>
      </c>
    </row>
    <row r="375" spans="1:13">
      <c r="A375" s="295" t="s">
        <v>563</v>
      </c>
      <c r="B375" s="250" t="str">
        <f t="shared" si="32"/>
        <v>Measure 284</v>
      </c>
      <c r="C375" s="295" t="s">
        <v>571</v>
      </c>
      <c r="D375" s="296">
        <v>44378</v>
      </c>
      <c r="E375" s="296">
        <v>44561</v>
      </c>
      <c r="F375" s="296">
        <v>44419</v>
      </c>
      <c r="G375" s="41">
        <f t="shared" si="33"/>
        <v>8</v>
      </c>
      <c r="H375" s="297" t="s">
        <v>519</v>
      </c>
      <c r="I375" s="295" t="s">
        <v>339</v>
      </c>
      <c r="J375" s="298">
        <v>8.5</v>
      </c>
      <c r="K375" s="298">
        <f t="shared" si="34"/>
        <v>1.0625</v>
      </c>
      <c r="L375" s="221">
        <v>1350</v>
      </c>
      <c r="M375" s="221">
        <f t="shared" si="35"/>
        <v>1434.375</v>
      </c>
    </row>
    <row r="376" spans="1:13">
      <c r="A376" s="295" t="s">
        <v>563</v>
      </c>
      <c r="B376" s="250" t="str">
        <f t="shared" si="32"/>
        <v>Measure 284</v>
      </c>
      <c r="C376" s="295" t="s">
        <v>571</v>
      </c>
      <c r="D376" s="296">
        <v>44378</v>
      </c>
      <c r="E376" s="296">
        <v>44561</v>
      </c>
      <c r="F376" s="296">
        <v>44420</v>
      </c>
      <c r="G376" s="41">
        <f t="shared" si="33"/>
        <v>8</v>
      </c>
      <c r="H376" s="297" t="s">
        <v>519</v>
      </c>
      <c r="I376" s="295" t="s">
        <v>339</v>
      </c>
      <c r="J376" s="298">
        <v>8.5</v>
      </c>
      <c r="K376" s="298">
        <f t="shared" si="34"/>
        <v>1.0625</v>
      </c>
      <c r="L376" s="221">
        <v>1350</v>
      </c>
      <c r="M376" s="221">
        <f t="shared" si="35"/>
        <v>1434.375</v>
      </c>
    </row>
    <row r="377" spans="1:13">
      <c r="A377" s="295" t="s">
        <v>563</v>
      </c>
      <c r="B377" s="250" t="str">
        <f t="shared" si="32"/>
        <v>Measure 284</v>
      </c>
      <c r="C377" s="295" t="s">
        <v>571</v>
      </c>
      <c r="D377" s="296">
        <v>44378</v>
      </c>
      <c r="E377" s="296">
        <v>44561</v>
      </c>
      <c r="F377" s="296">
        <v>44421</v>
      </c>
      <c r="G377" s="41">
        <f t="shared" si="33"/>
        <v>8</v>
      </c>
      <c r="H377" s="297" t="s">
        <v>519</v>
      </c>
      <c r="I377" s="295" t="s">
        <v>339</v>
      </c>
      <c r="J377" s="298">
        <v>6</v>
      </c>
      <c r="K377" s="298">
        <f t="shared" si="34"/>
        <v>0.75</v>
      </c>
      <c r="L377" s="221">
        <v>1350</v>
      </c>
      <c r="M377" s="221">
        <f t="shared" si="35"/>
        <v>1012.5</v>
      </c>
    </row>
    <row r="378" spans="1:13">
      <c r="A378" s="295" t="s">
        <v>563</v>
      </c>
      <c r="B378" s="250" t="str">
        <f t="shared" si="32"/>
        <v>Measure 284</v>
      </c>
      <c r="C378" s="295" t="s">
        <v>571</v>
      </c>
      <c r="D378" s="296">
        <v>44378</v>
      </c>
      <c r="E378" s="296">
        <v>44561</v>
      </c>
      <c r="F378" s="296">
        <v>44424</v>
      </c>
      <c r="G378" s="41">
        <f t="shared" si="33"/>
        <v>8</v>
      </c>
      <c r="H378" s="297" t="s">
        <v>519</v>
      </c>
      <c r="I378" s="295" t="s">
        <v>339</v>
      </c>
      <c r="J378" s="298">
        <v>8.5</v>
      </c>
      <c r="K378" s="298">
        <f t="shared" si="34"/>
        <v>1.0625</v>
      </c>
      <c r="L378" s="221">
        <v>1350</v>
      </c>
      <c r="M378" s="221">
        <f t="shared" si="35"/>
        <v>1434.375</v>
      </c>
    </row>
    <row r="379" spans="1:13">
      <c r="A379" s="295" t="s">
        <v>563</v>
      </c>
      <c r="B379" s="250" t="str">
        <f t="shared" si="32"/>
        <v>Measure 284</v>
      </c>
      <c r="C379" s="295" t="s">
        <v>571</v>
      </c>
      <c r="D379" s="296">
        <v>44378</v>
      </c>
      <c r="E379" s="296">
        <v>44561</v>
      </c>
      <c r="F379" s="296">
        <v>44425</v>
      </c>
      <c r="G379" s="41">
        <f t="shared" si="33"/>
        <v>8</v>
      </c>
      <c r="H379" s="297" t="s">
        <v>519</v>
      </c>
      <c r="I379" s="295" t="s">
        <v>339</v>
      </c>
      <c r="J379" s="298">
        <v>8.5</v>
      </c>
      <c r="K379" s="298">
        <f t="shared" si="34"/>
        <v>1.0625</v>
      </c>
      <c r="L379" s="221">
        <v>1350</v>
      </c>
      <c r="M379" s="221">
        <f t="shared" si="35"/>
        <v>1434.375</v>
      </c>
    </row>
    <row r="380" spans="1:13">
      <c r="A380" s="295" t="s">
        <v>563</v>
      </c>
      <c r="B380" s="250" t="str">
        <f t="shared" si="32"/>
        <v>Measure 284</v>
      </c>
      <c r="C380" s="295" t="s">
        <v>571</v>
      </c>
      <c r="D380" s="296">
        <v>44378</v>
      </c>
      <c r="E380" s="296">
        <v>44561</v>
      </c>
      <c r="F380" s="296">
        <v>44426</v>
      </c>
      <c r="G380" s="41">
        <f t="shared" si="33"/>
        <v>8</v>
      </c>
      <c r="H380" s="297" t="s">
        <v>519</v>
      </c>
      <c r="I380" s="295" t="s">
        <v>339</v>
      </c>
      <c r="J380" s="298">
        <v>8.5</v>
      </c>
      <c r="K380" s="298">
        <f t="shared" si="34"/>
        <v>1.0625</v>
      </c>
      <c r="L380" s="221">
        <v>1350</v>
      </c>
      <c r="M380" s="221">
        <f t="shared" si="35"/>
        <v>1434.375</v>
      </c>
    </row>
    <row r="381" spans="1:13">
      <c r="A381" s="295" t="s">
        <v>563</v>
      </c>
      <c r="B381" s="250" t="str">
        <f t="shared" si="32"/>
        <v>Measure 284</v>
      </c>
      <c r="C381" s="295" t="s">
        <v>571</v>
      </c>
      <c r="D381" s="296">
        <v>44378</v>
      </c>
      <c r="E381" s="296">
        <v>44561</v>
      </c>
      <c r="F381" s="296">
        <v>44427</v>
      </c>
      <c r="G381" s="41">
        <f t="shared" si="33"/>
        <v>8</v>
      </c>
      <c r="H381" s="297" t="s">
        <v>519</v>
      </c>
      <c r="I381" s="295" t="s">
        <v>339</v>
      </c>
      <c r="J381" s="298">
        <v>8.5</v>
      </c>
      <c r="K381" s="298">
        <f t="shared" si="34"/>
        <v>1.0625</v>
      </c>
      <c r="L381" s="221">
        <v>1350</v>
      </c>
      <c r="M381" s="221">
        <f t="shared" si="35"/>
        <v>1434.375</v>
      </c>
    </row>
    <row r="382" spans="1:13">
      <c r="A382" s="295" t="s">
        <v>563</v>
      </c>
      <c r="B382" s="250" t="str">
        <f t="shared" si="32"/>
        <v>Measure 284</v>
      </c>
      <c r="C382" s="295" t="s">
        <v>571</v>
      </c>
      <c r="D382" s="296">
        <v>44378</v>
      </c>
      <c r="E382" s="296">
        <v>44561</v>
      </c>
      <c r="F382" s="296">
        <v>44428</v>
      </c>
      <c r="G382" s="41">
        <f t="shared" si="33"/>
        <v>8</v>
      </c>
      <c r="H382" s="297" t="s">
        <v>519</v>
      </c>
      <c r="I382" s="295" t="s">
        <v>339</v>
      </c>
      <c r="J382" s="298">
        <v>6</v>
      </c>
      <c r="K382" s="298">
        <f t="shared" si="34"/>
        <v>0.75</v>
      </c>
      <c r="L382" s="221">
        <v>1350</v>
      </c>
      <c r="M382" s="221">
        <f t="shared" si="35"/>
        <v>1012.5</v>
      </c>
    </row>
    <row r="383" spans="1:13">
      <c r="A383" s="295" t="s">
        <v>563</v>
      </c>
      <c r="B383" s="250" t="str">
        <f t="shared" si="32"/>
        <v>Measure 284</v>
      </c>
      <c r="C383" s="295" t="s">
        <v>571</v>
      </c>
      <c r="D383" s="296">
        <v>44378</v>
      </c>
      <c r="E383" s="296">
        <v>44561</v>
      </c>
      <c r="F383" s="296">
        <v>44445</v>
      </c>
      <c r="G383" s="41">
        <f t="shared" si="33"/>
        <v>9</v>
      </c>
      <c r="H383" s="297" t="s">
        <v>519</v>
      </c>
      <c r="I383" s="295" t="s">
        <v>339</v>
      </c>
      <c r="J383" s="298">
        <v>8.5</v>
      </c>
      <c r="K383" s="298">
        <f t="shared" si="34"/>
        <v>1.0625</v>
      </c>
      <c r="L383" s="221">
        <v>1350</v>
      </c>
      <c r="M383" s="221">
        <f t="shared" si="35"/>
        <v>1434.375</v>
      </c>
    </row>
    <row r="384" spans="1:13">
      <c r="A384" s="295" t="s">
        <v>563</v>
      </c>
      <c r="B384" s="250" t="str">
        <f t="shared" si="32"/>
        <v>Measure 284</v>
      </c>
      <c r="C384" s="295" t="s">
        <v>571</v>
      </c>
      <c r="D384" s="296">
        <v>44378</v>
      </c>
      <c r="E384" s="296">
        <v>44561</v>
      </c>
      <c r="F384" s="296">
        <v>44446</v>
      </c>
      <c r="G384" s="41">
        <f t="shared" si="33"/>
        <v>9</v>
      </c>
      <c r="H384" s="297" t="s">
        <v>519</v>
      </c>
      <c r="I384" s="295" t="s">
        <v>339</v>
      </c>
      <c r="J384" s="298">
        <v>8.5</v>
      </c>
      <c r="K384" s="298">
        <f t="shared" si="34"/>
        <v>1.0625</v>
      </c>
      <c r="L384" s="221">
        <v>1350</v>
      </c>
      <c r="M384" s="221">
        <f t="shared" si="35"/>
        <v>1434.375</v>
      </c>
    </row>
    <row r="385" spans="1:13">
      <c r="A385" s="295" t="s">
        <v>563</v>
      </c>
      <c r="B385" s="250" t="str">
        <f t="shared" si="32"/>
        <v>Measure 284</v>
      </c>
      <c r="C385" s="295" t="s">
        <v>571</v>
      </c>
      <c r="D385" s="296">
        <v>44378</v>
      </c>
      <c r="E385" s="296">
        <v>44561</v>
      </c>
      <c r="F385" s="296">
        <v>44447</v>
      </c>
      <c r="G385" s="41">
        <f t="shared" si="33"/>
        <v>9</v>
      </c>
      <c r="H385" s="297" t="s">
        <v>519</v>
      </c>
      <c r="I385" s="295" t="s">
        <v>339</v>
      </c>
      <c r="J385" s="298">
        <v>8.5</v>
      </c>
      <c r="K385" s="298">
        <f t="shared" si="34"/>
        <v>1.0625</v>
      </c>
      <c r="L385" s="221">
        <v>1350</v>
      </c>
      <c r="M385" s="221">
        <f t="shared" si="35"/>
        <v>1434.375</v>
      </c>
    </row>
    <row r="386" spans="1:13">
      <c r="A386" s="295" t="s">
        <v>563</v>
      </c>
      <c r="B386" s="250" t="str">
        <f t="shared" si="32"/>
        <v>Measure 284</v>
      </c>
      <c r="C386" s="295" t="s">
        <v>571</v>
      </c>
      <c r="D386" s="296">
        <v>44378</v>
      </c>
      <c r="E386" s="296">
        <v>44561</v>
      </c>
      <c r="F386" s="296">
        <v>44448</v>
      </c>
      <c r="G386" s="41">
        <f t="shared" si="33"/>
        <v>9</v>
      </c>
      <c r="H386" s="297" t="s">
        <v>519</v>
      </c>
      <c r="I386" s="295" t="s">
        <v>339</v>
      </c>
      <c r="J386" s="298">
        <v>8.5</v>
      </c>
      <c r="K386" s="298">
        <f t="shared" si="34"/>
        <v>1.0625</v>
      </c>
      <c r="L386" s="221">
        <v>1350</v>
      </c>
      <c r="M386" s="221">
        <f t="shared" si="35"/>
        <v>1434.375</v>
      </c>
    </row>
    <row r="387" spans="1:13">
      <c r="A387" s="295" t="s">
        <v>563</v>
      </c>
      <c r="B387" s="250" t="str">
        <f t="shared" si="32"/>
        <v>Measure 284</v>
      </c>
      <c r="C387" s="295" t="s">
        <v>571</v>
      </c>
      <c r="D387" s="296">
        <v>44378</v>
      </c>
      <c r="E387" s="296">
        <v>44561</v>
      </c>
      <c r="F387" s="296">
        <v>44449</v>
      </c>
      <c r="G387" s="41">
        <f t="shared" si="33"/>
        <v>9</v>
      </c>
      <c r="H387" s="297" t="s">
        <v>519</v>
      </c>
      <c r="I387" s="295" t="s">
        <v>339</v>
      </c>
      <c r="J387" s="298">
        <v>6</v>
      </c>
      <c r="K387" s="298">
        <f t="shared" si="34"/>
        <v>0.75</v>
      </c>
      <c r="L387" s="221">
        <v>1350</v>
      </c>
      <c r="M387" s="221">
        <f t="shared" si="35"/>
        <v>1012.5</v>
      </c>
    </row>
    <row r="388" spans="1:13">
      <c r="A388" s="295" t="s">
        <v>564</v>
      </c>
      <c r="B388" s="250" t="str">
        <f t="shared" si="32"/>
        <v>Measure 294</v>
      </c>
      <c r="C388" s="295" t="s">
        <v>572</v>
      </c>
      <c r="D388" s="296">
        <v>44378</v>
      </c>
      <c r="E388" s="296">
        <v>44561</v>
      </c>
      <c r="F388" s="296">
        <v>44378</v>
      </c>
      <c r="G388" s="41">
        <f t="shared" si="33"/>
        <v>7</v>
      </c>
      <c r="H388" s="297" t="s">
        <v>256</v>
      </c>
      <c r="I388" s="295" t="s">
        <v>339</v>
      </c>
      <c r="J388" s="298">
        <v>10</v>
      </c>
      <c r="K388" s="298">
        <f t="shared" si="34"/>
        <v>1.25</v>
      </c>
      <c r="L388" s="221">
        <v>1350</v>
      </c>
      <c r="M388" s="221">
        <f t="shared" si="35"/>
        <v>1687.5</v>
      </c>
    </row>
    <row r="389" spans="1:13">
      <c r="A389" s="295" t="s">
        <v>564</v>
      </c>
      <c r="B389" s="250" t="str">
        <f t="shared" si="32"/>
        <v>Measure 294</v>
      </c>
      <c r="C389" s="295" t="s">
        <v>572</v>
      </c>
      <c r="D389" s="296">
        <v>44378</v>
      </c>
      <c r="E389" s="296">
        <v>44561</v>
      </c>
      <c r="F389" s="296">
        <v>44379</v>
      </c>
      <c r="G389" s="41">
        <f t="shared" si="33"/>
        <v>7</v>
      </c>
      <c r="H389" s="297" t="s">
        <v>377</v>
      </c>
      <c r="I389" s="295" t="s">
        <v>339</v>
      </c>
      <c r="J389" s="298">
        <v>1</v>
      </c>
      <c r="K389" s="298">
        <f t="shared" si="34"/>
        <v>0.125</v>
      </c>
      <c r="L389" s="221">
        <v>1000</v>
      </c>
      <c r="M389" s="221">
        <f t="shared" si="35"/>
        <v>125</v>
      </c>
    </row>
    <row r="390" spans="1:13">
      <c r="A390" s="295" t="s">
        <v>564</v>
      </c>
      <c r="B390" s="250" t="str">
        <f t="shared" si="32"/>
        <v>Measure 294</v>
      </c>
      <c r="C390" s="295" t="s">
        <v>572</v>
      </c>
      <c r="D390" s="296">
        <v>44378</v>
      </c>
      <c r="E390" s="296">
        <v>44561</v>
      </c>
      <c r="F390" s="296">
        <v>44382</v>
      </c>
      <c r="G390" s="41">
        <f t="shared" si="33"/>
        <v>7</v>
      </c>
      <c r="H390" s="297" t="s">
        <v>264</v>
      </c>
      <c r="I390" s="295" t="s">
        <v>339</v>
      </c>
      <c r="J390" s="298">
        <v>3</v>
      </c>
      <c r="K390" s="298">
        <f t="shared" si="34"/>
        <v>0.375</v>
      </c>
      <c r="L390" s="221">
        <v>1000</v>
      </c>
      <c r="M390" s="221">
        <f t="shared" si="35"/>
        <v>375</v>
      </c>
    </row>
    <row r="391" spans="1:13">
      <c r="A391" s="295" t="s">
        <v>564</v>
      </c>
      <c r="B391" s="250" t="str">
        <f t="shared" si="32"/>
        <v>Measure 294</v>
      </c>
      <c r="C391" s="295" t="s">
        <v>572</v>
      </c>
      <c r="D391" s="296">
        <v>44378</v>
      </c>
      <c r="E391" s="296">
        <v>44561</v>
      </c>
      <c r="F391" s="296">
        <v>44383</v>
      </c>
      <c r="G391" s="41">
        <f t="shared" si="33"/>
        <v>7</v>
      </c>
      <c r="H391" s="297" t="s">
        <v>264</v>
      </c>
      <c r="I391" s="295" t="s">
        <v>339</v>
      </c>
      <c r="J391" s="298">
        <v>8</v>
      </c>
      <c r="K391" s="298">
        <f t="shared" si="34"/>
        <v>1</v>
      </c>
      <c r="L391" s="221">
        <v>1000</v>
      </c>
      <c r="M391" s="221">
        <f t="shared" si="35"/>
        <v>1000</v>
      </c>
    </row>
    <row r="392" spans="1:13">
      <c r="A392" s="295" t="s">
        <v>564</v>
      </c>
      <c r="B392" s="250" t="str">
        <f t="shared" si="32"/>
        <v>Measure 294</v>
      </c>
      <c r="C392" s="295" t="s">
        <v>572</v>
      </c>
      <c r="D392" s="296">
        <v>44378</v>
      </c>
      <c r="E392" s="296">
        <v>44561</v>
      </c>
      <c r="F392" s="296">
        <v>44384</v>
      </c>
      <c r="G392" s="41">
        <f t="shared" si="33"/>
        <v>7</v>
      </c>
      <c r="H392" s="297" t="s">
        <v>264</v>
      </c>
      <c r="I392" s="295" t="s">
        <v>339</v>
      </c>
      <c r="J392" s="298">
        <v>8</v>
      </c>
      <c r="K392" s="298">
        <f t="shared" si="34"/>
        <v>1</v>
      </c>
      <c r="L392" s="221">
        <v>1000</v>
      </c>
      <c r="M392" s="221">
        <f t="shared" si="35"/>
        <v>1000</v>
      </c>
    </row>
    <row r="393" spans="1:13">
      <c r="A393" s="295" t="s">
        <v>564</v>
      </c>
      <c r="B393" s="250" t="str">
        <f t="shared" si="32"/>
        <v>Measure 294</v>
      </c>
      <c r="C393" s="295" t="s">
        <v>572</v>
      </c>
      <c r="D393" s="296">
        <v>44378</v>
      </c>
      <c r="E393" s="296">
        <v>44561</v>
      </c>
      <c r="F393" s="296">
        <v>44385</v>
      </c>
      <c r="G393" s="41">
        <f t="shared" si="33"/>
        <v>7</v>
      </c>
      <c r="H393" s="297" t="s">
        <v>256</v>
      </c>
      <c r="I393" s="295" t="s">
        <v>339</v>
      </c>
      <c r="J393" s="298">
        <v>9.5</v>
      </c>
      <c r="K393" s="298">
        <f t="shared" si="34"/>
        <v>1.1875</v>
      </c>
      <c r="L393" s="221">
        <v>1350</v>
      </c>
      <c r="M393" s="221">
        <f t="shared" si="35"/>
        <v>1603.125</v>
      </c>
    </row>
    <row r="394" spans="1:13">
      <c r="A394" s="295" t="s">
        <v>564</v>
      </c>
      <c r="B394" s="250" t="str">
        <f t="shared" si="32"/>
        <v>Measure 294</v>
      </c>
      <c r="C394" s="295" t="s">
        <v>572</v>
      </c>
      <c r="D394" s="296">
        <v>44378</v>
      </c>
      <c r="E394" s="296">
        <v>44561</v>
      </c>
      <c r="F394" s="296">
        <v>44385</v>
      </c>
      <c r="G394" s="41">
        <f t="shared" si="33"/>
        <v>7</v>
      </c>
      <c r="H394" s="297" t="s">
        <v>264</v>
      </c>
      <c r="I394" s="295" t="s">
        <v>339</v>
      </c>
      <c r="J394" s="298">
        <v>8</v>
      </c>
      <c r="K394" s="298">
        <f t="shared" si="34"/>
        <v>1</v>
      </c>
      <c r="L394" s="221">
        <v>1000</v>
      </c>
      <c r="M394" s="221">
        <f t="shared" si="35"/>
        <v>1000</v>
      </c>
    </row>
    <row r="395" spans="1:13">
      <c r="A395" s="295" t="s">
        <v>564</v>
      </c>
      <c r="B395" s="250" t="str">
        <f t="shared" si="32"/>
        <v>Measure 294</v>
      </c>
      <c r="C395" s="295" t="s">
        <v>572</v>
      </c>
      <c r="D395" s="296">
        <v>44378</v>
      </c>
      <c r="E395" s="296">
        <v>44561</v>
      </c>
      <c r="F395" s="296">
        <v>44386</v>
      </c>
      <c r="G395" s="41">
        <f t="shared" si="33"/>
        <v>7</v>
      </c>
      <c r="H395" s="297" t="s">
        <v>256</v>
      </c>
      <c r="I395" s="295" t="s">
        <v>339</v>
      </c>
      <c r="J395" s="298">
        <v>6.5</v>
      </c>
      <c r="K395" s="298">
        <f t="shared" si="34"/>
        <v>0.8125</v>
      </c>
      <c r="L395" s="221">
        <v>1350</v>
      </c>
      <c r="M395" s="221">
        <f t="shared" si="35"/>
        <v>1096.875</v>
      </c>
    </row>
    <row r="396" spans="1:13">
      <c r="A396" s="295" t="s">
        <v>564</v>
      </c>
      <c r="B396" s="250" t="str">
        <f t="shared" si="32"/>
        <v>Measure 294</v>
      </c>
      <c r="C396" s="295" t="s">
        <v>572</v>
      </c>
      <c r="D396" s="296">
        <v>44378</v>
      </c>
      <c r="E396" s="296">
        <v>44561</v>
      </c>
      <c r="F396" s="296">
        <v>44386</v>
      </c>
      <c r="G396" s="41">
        <f t="shared" si="33"/>
        <v>7</v>
      </c>
      <c r="H396" s="297" t="s">
        <v>264</v>
      </c>
      <c r="I396" s="295" t="s">
        <v>339</v>
      </c>
      <c r="J396" s="298">
        <v>8</v>
      </c>
      <c r="K396" s="298">
        <f t="shared" si="34"/>
        <v>1</v>
      </c>
      <c r="L396" s="221">
        <v>1000</v>
      </c>
      <c r="M396" s="221">
        <f t="shared" si="35"/>
        <v>1000</v>
      </c>
    </row>
    <row r="397" spans="1:13">
      <c r="A397" s="295" t="s">
        <v>564</v>
      </c>
      <c r="B397" s="250" t="str">
        <f t="shared" si="32"/>
        <v>Measure 294</v>
      </c>
      <c r="C397" s="295" t="s">
        <v>572</v>
      </c>
      <c r="D397" s="296">
        <v>44378</v>
      </c>
      <c r="E397" s="296">
        <v>44561</v>
      </c>
      <c r="F397" s="296">
        <v>44389</v>
      </c>
      <c r="G397" s="41">
        <f t="shared" si="33"/>
        <v>7</v>
      </c>
      <c r="H397" s="297" t="s">
        <v>52</v>
      </c>
      <c r="I397" s="295" t="s">
        <v>339</v>
      </c>
      <c r="J397" s="298">
        <v>8</v>
      </c>
      <c r="K397" s="298">
        <f t="shared" si="34"/>
        <v>1</v>
      </c>
      <c r="L397" s="221">
        <v>1350</v>
      </c>
      <c r="M397" s="221">
        <f t="shared" si="35"/>
        <v>1350</v>
      </c>
    </row>
    <row r="398" spans="1:13">
      <c r="A398" s="295" t="s">
        <v>564</v>
      </c>
      <c r="B398" s="250" t="str">
        <f t="shared" si="32"/>
        <v>Measure 294</v>
      </c>
      <c r="C398" s="295" t="s">
        <v>572</v>
      </c>
      <c r="D398" s="296">
        <v>44378</v>
      </c>
      <c r="E398" s="296">
        <v>44561</v>
      </c>
      <c r="F398" s="296">
        <v>44389</v>
      </c>
      <c r="G398" s="41">
        <f t="shared" si="33"/>
        <v>7</v>
      </c>
      <c r="H398" s="297" t="s">
        <v>256</v>
      </c>
      <c r="I398" s="295" t="s">
        <v>339</v>
      </c>
      <c r="J398" s="298">
        <v>10</v>
      </c>
      <c r="K398" s="298">
        <f t="shared" si="34"/>
        <v>1.25</v>
      </c>
      <c r="L398" s="221">
        <v>1350</v>
      </c>
      <c r="M398" s="221">
        <f t="shared" si="35"/>
        <v>1687.5</v>
      </c>
    </row>
    <row r="399" spans="1:13">
      <c r="A399" s="295" t="s">
        <v>564</v>
      </c>
      <c r="B399" s="250" t="str">
        <f t="shared" si="32"/>
        <v>Measure 294</v>
      </c>
      <c r="C399" s="295" t="s">
        <v>572</v>
      </c>
      <c r="D399" s="296">
        <v>44378</v>
      </c>
      <c r="E399" s="296">
        <v>44561</v>
      </c>
      <c r="F399" s="296">
        <v>44389</v>
      </c>
      <c r="G399" s="41">
        <f t="shared" si="33"/>
        <v>7</v>
      </c>
      <c r="H399" s="297" t="s">
        <v>264</v>
      </c>
      <c r="I399" s="295" t="s">
        <v>339</v>
      </c>
      <c r="J399" s="298">
        <v>8</v>
      </c>
      <c r="K399" s="298">
        <f t="shared" si="34"/>
        <v>1</v>
      </c>
      <c r="L399" s="221">
        <v>1000</v>
      </c>
      <c r="M399" s="221">
        <f t="shared" si="35"/>
        <v>1000</v>
      </c>
    </row>
    <row r="400" spans="1:13">
      <c r="A400" s="295" t="s">
        <v>564</v>
      </c>
      <c r="B400" s="250" t="str">
        <f t="shared" si="32"/>
        <v>Measure 294</v>
      </c>
      <c r="C400" s="295" t="s">
        <v>572</v>
      </c>
      <c r="D400" s="296">
        <v>44378</v>
      </c>
      <c r="E400" s="296">
        <v>44561</v>
      </c>
      <c r="F400" s="296">
        <v>44389</v>
      </c>
      <c r="G400" s="41">
        <f t="shared" si="33"/>
        <v>7</v>
      </c>
      <c r="H400" s="297" t="s">
        <v>376</v>
      </c>
      <c r="I400" s="295" t="s">
        <v>339</v>
      </c>
      <c r="J400" s="298">
        <v>8</v>
      </c>
      <c r="K400" s="298">
        <f t="shared" si="34"/>
        <v>1</v>
      </c>
      <c r="L400" s="221">
        <v>1000</v>
      </c>
      <c r="M400" s="221">
        <f t="shared" si="35"/>
        <v>1000</v>
      </c>
    </row>
    <row r="401" spans="1:13">
      <c r="A401" s="295" t="s">
        <v>564</v>
      </c>
      <c r="B401" s="250" t="str">
        <f t="shared" si="32"/>
        <v>Measure 294</v>
      </c>
      <c r="C401" s="295" t="s">
        <v>572</v>
      </c>
      <c r="D401" s="296">
        <v>44378</v>
      </c>
      <c r="E401" s="296">
        <v>44561</v>
      </c>
      <c r="F401" s="296">
        <v>44390</v>
      </c>
      <c r="G401" s="41">
        <f t="shared" si="33"/>
        <v>7</v>
      </c>
      <c r="H401" s="297" t="s">
        <v>256</v>
      </c>
      <c r="I401" s="295" t="s">
        <v>339</v>
      </c>
      <c r="J401" s="298">
        <v>5</v>
      </c>
      <c r="K401" s="298">
        <f t="shared" ref="K401:K464" si="36">J401/8</f>
        <v>0.625</v>
      </c>
      <c r="L401" s="221">
        <v>1350</v>
      </c>
      <c r="M401" s="221">
        <f t="shared" ref="M401:M464" si="37">L401*K401</f>
        <v>843.75</v>
      </c>
    </row>
    <row r="402" spans="1:13">
      <c r="A402" s="295" t="s">
        <v>564</v>
      </c>
      <c r="B402" s="250" t="str">
        <f t="shared" si="32"/>
        <v>Measure 294</v>
      </c>
      <c r="C402" s="295" t="s">
        <v>572</v>
      </c>
      <c r="D402" s="296">
        <v>44378</v>
      </c>
      <c r="E402" s="296">
        <v>44561</v>
      </c>
      <c r="F402" s="296">
        <v>44390</v>
      </c>
      <c r="G402" s="41">
        <f t="shared" si="33"/>
        <v>7</v>
      </c>
      <c r="H402" s="297" t="s">
        <v>256</v>
      </c>
      <c r="I402" s="295" t="s">
        <v>339</v>
      </c>
      <c r="J402" s="298">
        <v>5</v>
      </c>
      <c r="K402" s="298">
        <f t="shared" si="36"/>
        <v>0.625</v>
      </c>
      <c r="L402" s="221">
        <v>1350</v>
      </c>
      <c r="M402" s="221">
        <f t="shared" si="37"/>
        <v>843.75</v>
      </c>
    </row>
    <row r="403" spans="1:13">
      <c r="A403" s="295" t="s">
        <v>564</v>
      </c>
      <c r="B403" s="250" t="str">
        <f t="shared" si="32"/>
        <v>Measure 294</v>
      </c>
      <c r="C403" s="295" t="s">
        <v>572</v>
      </c>
      <c r="D403" s="296">
        <v>44378</v>
      </c>
      <c r="E403" s="296">
        <v>44561</v>
      </c>
      <c r="F403" s="296">
        <v>44390</v>
      </c>
      <c r="G403" s="41">
        <f t="shared" si="33"/>
        <v>7</v>
      </c>
      <c r="H403" s="297" t="s">
        <v>264</v>
      </c>
      <c r="I403" s="295" t="s">
        <v>339</v>
      </c>
      <c r="J403" s="298">
        <v>8</v>
      </c>
      <c r="K403" s="298">
        <f t="shared" si="36"/>
        <v>1</v>
      </c>
      <c r="L403" s="221">
        <v>1000</v>
      </c>
      <c r="M403" s="221">
        <f t="shared" si="37"/>
        <v>1000</v>
      </c>
    </row>
    <row r="404" spans="1:13">
      <c r="A404" s="295" t="s">
        <v>564</v>
      </c>
      <c r="B404" s="250" t="str">
        <f t="shared" si="32"/>
        <v>Measure 294</v>
      </c>
      <c r="C404" s="295" t="s">
        <v>572</v>
      </c>
      <c r="D404" s="296">
        <v>44378</v>
      </c>
      <c r="E404" s="296">
        <v>44561</v>
      </c>
      <c r="F404" s="296">
        <v>44390</v>
      </c>
      <c r="G404" s="41">
        <f t="shared" si="33"/>
        <v>7</v>
      </c>
      <c r="H404" s="297" t="s">
        <v>376</v>
      </c>
      <c r="I404" s="295" t="s">
        <v>339</v>
      </c>
      <c r="J404" s="298">
        <v>8</v>
      </c>
      <c r="K404" s="298">
        <f t="shared" si="36"/>
        <v>1</v>
      </c>
      <c r="L404" s="221">
        <v>1000</v>
      </c>
      <c r="M404" s="221">
        <f t="shared" si="37"/>
        <v>1000</v>
      </c>
    </row>
    <row r="405" spans="1:13">
      <c r="A405" s="295" t="s">
        <v>564</v>
      </c>
      <c r="B405" s="250" t="str">
        <f t="shared" si="32"/>
        <v>Measure 294</v>
      </c>
      <c r="C405" s="295" t="s">
        <v>572</v>
      </c>
      <c r="D405" s="296">
        <v>44378</v>
      </c>
      <c r="E405" s="296">
        <v>44561</v>
      </c>
      <c r="F405" s="296">
        <v>44391</v>
      </c>
      <c r="G405" s="41">
        <f t="shared" si="33"/>
        <v>7</v>
      </c>
      <c r="H405" s="297" t="s">
        <v>52</v>
      </c>
      <c r="I405" s="295" t="s">
        <v>339</v>
      </c>
      <c r="J405" s="298">
        <v>4</v>
      </c>
      <c r="K405" s="298">
        <f t="shared" si="36"/>
        <v>0.5</v>
      </c>
      <c r="L405" s="221">
        <v>1350</v>
      </c>
      <c r="M405" s="221">
        <f t="shared" si="37"/>
        <v>675</v>
      </c>
    </row>
    <row r="406" spans="1:13">
      <c r="A406" s="295" t="s">
        <v>564</v>
      </c>
      <c r="B406" s="250" t="str">
        <f t="shared" si="32"/>
        <v>Measure 294</v>
      </c>
      <c r="C406" s="295" t="s">
        <v>572</v>
      </c>
      <c r="D406" s="296">
        <v>44378</v>
      </c>
      <c r="E406" s="296">
        <v>44561</v>
      </c>
      <c r="F406" s="296">
        <v>44391</v>
      </c>
      <c r="G406" s="41">
        <f t="shared" si="33"/>
        <v>7</v>
      </c>
      <c r="H406" s="297" t="s">
        <v>256</v>
      </c>
      <c r="I406" s="295" t="s">
        <v>339</v>
      </c>
      <c r="J406" s="298">
        <v>2</v>
      </c>
      <c r="K406" s="298">
        <f t="shared" si="36"/>
        <v>0.25</v>
      </c>
      <c r="L406" s="221">
        <v>1350</v>
      </c>
      <c r="M406" s="221">
        <f t="shared" si="37"/>
        <v>337.5</v>
      </c>
    </row>
    <row r="407" spans="1:13">
      <c r="A407" s="295" t="s">
        <v>564</v>
      </c>
      <c r="B407" s="250" t="str">
        <f t="shared" si="32"/>
        <v>Measure 294</v>
      </c>
      <c r="C407" s="295" t="s">
        <v>572</v>
      </c>
      <c r="D407" s="296">
        <v>44378</v>
      </c>
      <c r="E407" s="296">
        <v>44561</v>
      </c>
      <c r="F407" s="296">
        <v>44391</v>
      </c>
      <c r="G407" s="41">
        <f t="shared" si="33"/>
        <v>7</v>
      </c>
      <c r="H407" s="297" t="s">
        <v>256</v>
      </c>
      <c r="I407" s="295" t="s">
        <v>339</v>
      </c>
      <c r="J407" s="298">
        <v>8</v>
      </c>
      <c r="K407" s="298">
        <f t="shared" si="36"/>
        <v>1</v>
      </c>
      <c r="L407" s="221">
        <v>1350</v>
      </c>
      <c r="M407" s="221">
        <f t="shared" si="37"/>
        <v>1350</v>
      </c>
    </row>
    <row r="408" spans="1:13">
      <c r="A408" s="295" t="s">
        <v>564</v>
      </c>
      <c r="B408" s="250" t="str">
        <f t="shared" si="32"/>
        <v>Measure 294</v>
      </c>
      <c r="C408" s="295" t="s">
        <v>572</v>
      </c>
      <c r="D408" s="296">
        <v>44378</v>
      </c>
      <c r="E408" s="296">
        <v>44561</v>
      </c>
      <c r="F408" s="296">
        <v>44391</v>
      </c>
      <c r="G408" s="41">
        <f t="shared" si="33"/>
        <v>7</v>
      </c>
      <c r="H408" s="297" t="s">
        <v>264</v>
      </c>
      <c r="I408" s="295" t="s">
        <v>339</v>
      </c>
      <c r="J408" s="298">
        <v>8</v>
      </c>
      <c r="K408" s="298">
        <f t="shared" si="36"/>
        <v>1</v>
      </c>
      <c r="L408" s="221">
        <v>1000</v>
      </c>
      <c r="M408" s="221">
        <f t="shared" si="37"/>
        <v>1000</v>
      </c>
    </row>
    <row r="409" spans="1:13">
      <c r="A409" s="295" t="s">
        <v>564</v>
      </c>
      <c r="B409" s="250" t="str">
        <f t="shared" si="32"/>
        <v>Measure 294</v>
      </c>
      <c r="C409" s="295" t="s">
        <v>572</v>
      </c>
      <c r="D409" s="296">
        <v>44378</v>
      </c>
      <c r="E409" s="296">
        <v>44561</v>
      </c>
      <c r="F409" s="296">
        <v>44391</v>
      </c>
      <c r="G409" s="41">
        <f t="shared" si="33"/>
        <v>7</v>
      </c>
      <c r="H409" s="297" t="s">
        <v>53</v>
      </c>
      <c r="I409" s="295" t="s">
        <v>339</v>
      </c>
      <c r="J409" s="298">
        <v>2</v>
      </c>
      <c r="K409" s="298">
        <f t="shared" si="36"/>
        <v>0.25</v>
      </c>
      <c r="L409" s="221">
        <v>1350</v>
      </c>
      <c r="M409" s="221">
        <f t="shared" si="37"/>
        <v>337.5</v>
      </c>
    </row>
    <row r="410" spans="1:13">
      <c r="A410" s="295" t="s">
        <v>564</v>
      </c>
      <c r="B410" s="250" t="str">
        <f t="shared" si="32"/>
        <v>Measure 294</v>
      </c>
      <c r="C410" s="295" t="s">
        <v>572</v>
      </c>
      <c r="D410" s="296">
        <v>44378</v>
      </c>
      <c r="E410" s="296">
        <v>44561</v>
      </c>
      <c r="F410" s="296">
        <v>44392</v>
      </c>
      <c r="G410" s="41">
        <f t="shared" si="33"/>
        <v>7</v>
      </c>
      <c r="H410" s="297" t="s">
        <v>256</v>
      </c>
      <c r="I410" s="295" t="s">
        <v>339</v>
      </c>
      <c r="J410" s="298">
        <v>5</v>
      </c>
      <c r="K410" s="298">
        <f t="shared" si="36"/>
        <v>0.625</v>
      </c>
      <c r="L410" s="221">
        <v>1350</v>
      </c>
      <c r="M410" s="221">
        <f t="shared" si="37"/>
        <v>843.75</v>
      </c>
    </row>
    <row r="411" spans="1:13">
      <c r="A411" s="295" t="s">
        <v>564</v>
      </c>
      <c r="B411" s="250" t="str">
        <f t="shared" si="32"/>
        <v>Measure 294</v>
      </c>
      <c r="C411" s="295" t="s">
        <v>572</v>
      </c>
      <c r="D411" s="296">
        <v>44378</v>
      </c>
      <c r="E411" s="296">
        <v>44561</v>
      </c>
      <c r="F411" s="296">
        <v>44392</v>
      </c>
      <c r="G411" s="41">
        <f t="shared" si="33"/>
        <v>7</v>
      </c>
      <c r="H411" s="297" t="s">
        <v>256</v>
      </c>
      <c r="I411" s="295" t="s">
        <v>339</v>
      </c>
      <c r="J411" s="298">
        <v>5</v>
      </c>
      <c r="K411" s="298">
        <f t="shared" si="36"/>
        <v>0.625</v>
      </c>
      <c r="L411" s="221">
        <v>1350</v>
      </c>
      <c r="M411" s="221">
        <f t="shared" si="37"/>
        <v>843.75</v>
      </c>
    </row>
    <row r="412" spans="1:13">
      <c r="A412" s="295" t="s">
        <v>564</v>
      </c>
      <c r="B412" s="250" t="str">
        <f t="shared" si="32"/>
        <v>Measure 294</v>
      </c>
      <c r="C412" s="295" t="s">
        <v>572</v>
      </c>
      <c r="D412" s="296">
        <v>44378</v>
      </c>
      <c r="E412" s="296">
        <v>44561</v>
      </c>
      <c r="F412" s="296">
        <v>44392</v>
      </c>
      <c r="G412" s="41">
        <f t="shared" si="33"/>
        <v>7</v>
      </c>
      <c r="H412" s="297" t="s">
        <v>264</v>
      </c>
      <c r="I412" s="295" t="s">
        <v>339</v>
      </c>
      <c r="J412" s="298">
        <v>8</v>
      </c>
      <c r="K412" s="298">
        <f t="shared" si="36"/>
        <v>1</v>
      </c>
      <c r="L412" s="221">
        <v>1000</v>
      </c>
      <c r="M412" s="221">
        <f t="shared" si="37"/>
        <v>1000</v>
      </c>
    </row>
    <row r="413" spans="1:13">
      <c r="A413" s="295" t="s">
        <v>564</v>
      </c>
      <c r="B413" s="250" t="str">
        <f t="shared" ref="B413:B476" si="38">MID(C413,9,11)</f>
        <v>Measure 294</v>
      </c>
      <c r="C413" s="295" t="s">
        <v>572</v>
      </c>
      <c r="D413" s="296">
        <v>44378</v>
      </c>
      <c r="E413" s="296">
        <v>44561</v>
      </c>
      <c r="F413" s="296">
        <v>44392</v>
      </c>
      <c r="G413" s="41">
        <f t="shared" ref="G413:G476" si="39">MONTH(F413)</f>
        <v>7</v>
      </c>
      <c r="H413" s="297" t="s">
        <v>376</v>
      </c>
      <c r="I413" s="295" t="s">
        <v>339</v>
      </c>
      <c r="J413" s="298">
        <v>8</v>
      </c>
      <c r="K413" s="298">
        <f t="shared" si="36"/>
        <v>1</v>
      </c>
      <c r="L413" s="221">
        <v>1000</v>
      </c>
      <c r="M413" s="221">
        <f t="shared" si="37"/>
        <v>1000</v>
      </c>
    </row>
    <row r="414" spans="1:13">
      <c r="A414" s="295" t="s">
        <v>564</v>
      </c>
      <c r="B414" s="250" t="str">
        <f t="shared" si="38"/>
        <v>Measure 294</v>
      </c>
      <c r="C414" s="295" t="s">
        <v>572</v>
      </c>
      <c r="D414" s="296">
        <v>44378</v>
      </c>
      <c r="E414" s="296">
        <v>44561</v>
      </c>
      <c r="F414" s="296">
        <v>44393</v>
      </c>
      <c r="G414" s="41">
        <f t="shared" si="39"/>
        <v>7</v>
      </c>
      <c r="H414" s="297" t="s">
        <v>256</v>
      </c>
      <c r="I414" s="295" t="s">
        <v>339</v>
      </c>
      <c r="J414" s="298">
        <v>2</v>
      </c>
      <c r="K414" s="298">
        <f t="shared" si="36"/>
        <v>0.25</v>
      </c>
      <c r="L414" s="221">
        <v>1350</v>
      </c>
      <c r="M414" s="221">
        <f t="shared" si="37"/>
        <v>337.5</v>
      </c>
    </row>
    <row r="415" spans="1:13">
      <c r="A415" s="295" t="s">
        <v>564</v>
      </c>
      <c r="B415" s="250" t="str">
        <f t="shared" si="38"/>
        <v>Measure 294</v>
      </c>
      <c r="C415" s="295" t="s">
        <v>572</v>
      </c>
      <c r="D415" s="296">
        <v>44378</v>
      </c>
      <c r="E415" s="296">
        <v>44561</v>
      </c>
      <c r="F415" s="296">
        <v>44393</v>
      </c>
      <c r="G415" s="41">
        <f t="shared" si="39"/>
        <v>7</v>
      </c>
      <c r="H415" s="297" t="s">
        <v>256</v>
      </c>
      <c r="I415" s="295" t="s">
        <v>339</v>
      </c>
      <c r="J415" s="298">
        <v>6</v>
      </c>
      <c r="K415" s="298">
        <f t="shared" si="36"/>
        <v>0.75</v>
      </c>
      <c r="L415" s="221">
        <v>1350</v>
      </c>
      <c r="M415" s="221">
        <f t="shared" si="37"/>
        <v>1012.5</v>
      </c>
    </row>
    <row r="416" spans="1:13">
      <c r="A416" s="295" t="s">
        <v>564</v>
      </c>
      <c r="B416" s="250" t="str">
        <f t="shared" si="38"/>
        <v>Measure 294</v>
      </c>
      <c r="C416" s="295" t="s">
        <v>572</v>
      </c>
      <c r="D416" s="296">
        <v>44378</v>
      </c>
      <c r="E416" s="296">
        <v>44561</v>
      </c>
      <c r="F416" s="296">
        <v>44393</v>
      </c>
      <c r="G416" s="41">
        <f t="shared" si="39"/>
        <v>7</v>
      </c>
      <c r="H416" s="297" t="s">
        <v>53</v>
      </c>
      <c r="I416" s="295" t="s">
        <v>339</v>
      </c>
      <c r="J416" s="298">
        <v>1</v>
      </c>
      <c r="K416" s="298">
        <f t="shared" si="36"/>
        <v>0.125</v>
      </c>
      <c r="L416" s="221">
        <v>1350</v>
      </c>
      <c r="M416" s="221">
        <f t="shared" si="37"/>
        <v>168.75</v>
      </c>
    </row>
    <row r="417" spans="1:13">
      <c r="A417" s="295" t="s">
        <v>564</v>
      </c>
      <c r="B417" s="250" t="str">
        <f t="shared" si="38"/>
        <v>Measure 294</v>
      </c>
      <c r="C417" s="295" t="s">
        <v>572</v>
      </c>
      <c r="D417" s="296">
        <v>44378</v>
      </c>
      <c r="E417" s="296">
        <v>44561</v>
      </c>
      <c r="F417" s="296">
        <v>44396</v>
      </c>
      <c r="G417" s="41">
        <f t="shared" si="39"/>
        <v>7</v>
      </c>
      <c r="H417" s="297" t="s">
        <v>256</v>
      </c>
      <c r="I417" s="295" t="s">
        <v>339</v>
      </c>
      <c r="J417" s="298">
        <v>4</v>
      </c>
      <c r="K417" s="298">
        <f t="shared" si="36"/>
        <v>0.5</v>
      </c>
      <c r="L417" s="221">
        <v>1350</v>
      </c>
      <c r="M417" s="221">
        <f t="shared" si="37"/>
        <v>675</v>
      </c>
    </row>
    <row r="418" spans="1:13">
      <c r="A418" s="295" t="s">
        <v>564</v>
      </c>
      <c r="B418" s="250" t="str">
        <f t="shared" si="38"/>
        <v>Measure 294</v>
      </c>
      <c r="C418" s="295" t="s">
        <v>572</v>
      </c>
      <c r="D418" s="296">
        <v>44378</v>
      </c>
      <c r="E418" s="296">
        <v>44561</v>
      </c>
      <c r="F418" s="296">
        <v>44396</v>
      </c>
      <c r="G418" s="41">
        <f t="shared" si="39"/>
        <v>7</v>
      </c>
      <c r="H418" s="297" t="s">
        <v>256</v>
      </c>
      <c r="I418" s="295" t="s">
        <v>339</v>
      </c>
      <c r="J418" s="298">
        <v>6</v>
      </c>
      <c r="K418" s="298">
        <f t="shared" si="36"/>
        <v>0.75</v>
      </c>
      <c r="L418" s="221">
        <v>1350</v>
      </c>
      <c r="M418" s="221">
        <f t="shared" si="37"/>
        <v>1012.5</v>
      </c>
    </row>
    <row r="419" spans="1:13">
      <c r="A419" s="295" t="s">
        <v>564</v>
      </c>
      <c r="B419" s="250" t="str">
        <f t="shared" si="38"/>
        <v>Measure 294</v>
      </c>
      <c r="C419" s="295" t="s">
        <v>572</v>
      </c>
      <c r="D419" s="296">
        <v>44378</v>
      </c>
      <c r="E419" s="296">
        <v>44561</v>
      </c>
      <c r="F419" s="296">
        <v>44396</v>
      </c>
      <c r="G419" s="41">
        <f t="shared" si="39"/>
        <v>7</v>
      </c>
      <c r="H419" s="297" t="s">
        <v>264</v>
      </c>
      <c r="I419" s="295" t="s">
        <v>339</v>
      </c>
      <c r="J419" s="298">
        <v>8</v>
      </c>
      <c r="K419" s="298">
        <f t="shared" si="36"/>
        <v>1</v>
      </c>
      <c r="L419" s="221">
        <v>1000</v>
      </c>
      <c r="M419" s="221">
        <f t="shared" si="37"/>
        <v>1000</v>
      </c>
    </row>
    <row r="420" spans="1:13">
      <c r="A420" s="295" t="s">
        <v>564</v>
      </c>
      <c r="B420" s="250" t="str">
        <f t="shared" si="38"/>
        <v>Measure 294</v>
      </c>
      <c r="C420" s="295" t="s">
        <v>572</v>
      </c>
      <c r="D420" s="296">
        <v>44378</v>
      </c>
      <c r="E420" s="296">
        <v>44561</v>
      </c>
      <c r="F420" s="296">
        <v>44396</v>
      </c>
      <c r="G420" s="41">
        <f t="shared" si="39"/>
        <v>7</v>
      </c>
      <c r="H420" s="297" t="s">
        <v>376</v>
      </c>
      <c r="I420" s="295" t="s">
        <v>339</v>
      </c>
      <c r="J420" s="298">
        <v>8</v>
      </c>
      <c r="K420" s="298">
        <f t="shared" si="36"/>
        <v>1</v>
      </c>
      <c r="L420" s="221">
        <v>1000</v>
      </c>
      <c r="M420" s="221">
        <f t="shared" si="37"/>
        <v>1000</v>
      </c>
    </row>
    <row r="421" spans="1:13">
      <c r="A421" s="295" t="s">
        <v>564</v>
      </c>
      <c r="B421" s="250" t="str">
        <f t="shared" si="38"/>
        <v>Measure 294</v>
      </c>
      <c r="C421" s="295" t="s">
        <v>572</v>
      </c>
      <c r="D421" s="296">
        <v>44378</v>
      </c>
      <c r="E421" s="296">
        <v>44561</v>
      </c>
      <c r="F421" s="296">
        <v>44396</v>
      </c>
      <c r="G421" s="41">
        <f t="shared" si="39"/>
        <v>7</v>
      </c>
      <c r="H421" s="297" t="s">
        <v>263</v>
      </c>
      <c r="I421" s="295" t="s">
        <v>339</v>
      </c>
      <c r="J421" s="298">
        <v>1.5</v>
      </c>
      <c r="K421" s="298">
        <f t="shared" si="36"/>
        <v>0.1875</v>
      </c>
      <c r="L421" s="221">
        <v>1000</v>
      </c>
      <c r="M421" s="221">
        <f t="shared" si="37"/>
        <v>187.5</v>
      </c>
    </row>
    <row r="422" spans="1:13">
      <c r="A422" s="295" t="s">
        <v>564</v>
      </c>
      <c r="B422" s="250" t="str">
        <f t="shared" si="38"/>
        <v>Measure 294</v>
      </c>
      <c r="C422" s="295" t="s">
        <v>572</v>
      </c>
      <c r="D422" s="296">
        <v>44378</v>
      </c>
      <c r="E422" s="296">
        <v>44561</v>
      </c>
      <c r="F422" s="296">
        <v>44397</v>
      </c>
      <c r="G422" s="41">
        <f t="shared" si="39"/>
        <v>7</v>
      </c>
      <c r="H422" s="297" t="s">
        <v>256</v>
      </c>
      <c r="I422" s="295" t="s">
        <v>339</v>
      </c>
      <c r="J422" s="298">
        <v>4.5</v>
      </c>
      <c r="K422" s="298">
        <f t="shared" si="36"/>
        <v>0.5625</v>
      </c>
      <c r="L422" s="221">
        <v>1350</v>
      </c>
      <c r="M422" s="221">
        <f t="shared" si="37"/>
        <v>759.375</v>
      </c>
    </row>
    <row r="423" spans="1:13">
      <c r="A423" s="295" t="s">
        <v>564</v>
      </c>
      <c r="B423" s="250" t="str">
        <f t="shared" si="38"/>
        <v>Measure 294</v>
      </c>
      <c r="C423" s="295" t="s">
        <v>572</v>
      </c>
      <c r="D423" s="296">
        <v>44378</v>
      </c>
      <c r="E423" s="296">
        <v>44561</v>
      </c>
      <c r="F423" s="296">
        <v>44397</v>
      </c>
      <c r="G423" s="41">
        <f t="shared" si="39"/>
        <v>7</v>
      </c>
      <c r="H423" s="297" t="s">
        <v>256</v>
      </c>
      <c r="I423" s="295" t="s">
        <v>339</v>
      </c>
      <c r="J423" s="298">
        <v>4</v>
      </c>
      <c r="K423" s="298">
        <f t="shared" si="36"/>
        <v>0.5</v>
      </c>
      <c r="L423" s="221">
        <v>1350</v>
      </c>
      <c r="M423" s="221">
        <f t="shared" si="37"/>
        <v>675</v>
      </c>
    </row>
    <row r="424" spans="1:13">
      <c r="A424" s="295" t="s">
        <v>564</v>
      </c>
      <c r="B424" s="250" t="str">
        <f t="shared" si="38"/>
        <v>Measure 294</v>
      </c>
      <c r="C424" s="295" t="s">
        <v>572</v>
      </c>
      <c r="D424" s="296">
        <v>44378</v>
      </c>
      <c r="E424" s="296">
        <v>44561</v>
      </c>
      <c r="F424" s="296">
        <v>44397</v>
      </c>
      <c r="G424" s="41">
        <f t="shared" si="39"/>
        <v>7</v>
      </c>
      <c r="H424" s="297" t="s">
        <v>376</v>
      </c>
      <c r="I424" s="295" t="s">
        <v>339</v>
      </c>
      <c r="J424" s="298">
        <v>8</v>
      </c>
      <c r="K424" s="298">
        <f t="shared" si="36"/>
        <v>1</v>
      </c>
      <c r="L424" s="221">
        <v>1000</v>
      </c>
      <c r="M424" s="221">
        <f t="shared" si="37"/>
        <v>1000</v>
      </c>
    </row>
    <row r="425" spans="1:13">
      <c r="A425" s="295" t="s">
        <v>564</v>
      </c>
      <c r="B425" s="250" t="str">
        <f t="shared" si="38"/>
        <v>Measure 294</v>
      </c>
      <c r="C425" s="295" t="s">
        <v>572</v>
      </c>
      <c r="D425" s="296">
        <v>44378</v>
      </c>
      <c r="E425" s="296">
        <v>44561</v>
      </c>
      <c r="F425" s="296">
        <v>44398</v>
      </c>
      <c r="G425" s="41">
        <f t="shared" si="39"/>
        <v>7</v>
      </c>
      <c r="H425" s="297" t="s">
        <v>52</v>
      </c>
      <c r="I425" s="295" t="s">
        <v>339</v>
      </c>
      <c r="J425" s="298">
        <v>8</v>
      </c>
      <c r="K425" s="298">
        <f t="shared" si="36"/>
        <v>1</v>
      </c>
      <c r="L425" s="221">
        <v>1350</v>
      </c>
      <c r="M425" s="221">
        <f t="shared" si="37"/>
        <v>1350</v>
      </c>
    </row>
    <row r="426" spans="1:13">
      <c r="A426" s="295" t="s">
        <v>564</v>
      </c>
      <c r="B426" s="250" t="str">
        <f t="shared" si="38"/>
        <v>Measure 294</v>
      </c>
      <c r="C426" s="295" t="s">
        <v>572</v>
      </c>
      <c r="D426" s="296">
        <v>44378</v>
      </c>
      <c r="E426" s="296">
        <v>44561</v>
      </c>
      <c r="F426" s="296">
        <v>44398</v>
      </c>
      <c r="G426" s="41">
        <f t="shared" si="39"/>
        <v>7</v>
      </c>
      <c r="H426" s="297" t="s">
        <v>256</v>
      </c>
      <c r="I426" s="295" t="s">
        <v>339</v>
      </c>
      <c r="J426" s="298">
        <v>4.5</v>
      </c>
      <c r="K426" s="298">
        <f t="shared" si="36"/>
        <v>0.5625</v>
      </c>
      <c r="L426" s="221">
        <v>1350</v>
      </c>
      <c r="M426" s="221">
        <f t="shared" si="37"/>
        <v>759.375</v>
      </c>
    </row>
    <row r="427" spans="1:13">
      <c r="A427" s="295" t="s">
        <v>564</v>
      </c>
      <c r="B427" s="250" t="str">
        <f t="shared" si="38"/>
        <v>Measure 294</v>
      </c>
      <c r="C427" s="295" t="s">
        <v>572</v>
      </c>
      <c r="D427" s="296">
        <v>44378</v>
      </c>
      <c r="E427" s="296">
        <v>44561</v>
      </c>
      <c r="F427" s="296">
        <v>44398</v>
      </c>
      <c r="G427" s="41">
        <f t="shared" si="39"/>
        <v>7</v>
      </c>
      <c r="H427" s="297" t="s">
        <v>256</v>
      </c>
      <c r="I427" s="295" t="s">
        <v>339</v>
      </c>
      <c r="J427" s="298">
        <v>3.5</v>
      </c>
      <c r="K427" s="298">
        <f t="shared" si="36"/>
        <v>0.4375</v>
      </c>
      <c r="L427" s="221">
        <v>1350</v>
      </c>
      <c r="M427" s="221">
        <f t="shared" si="37"/>
        <v>590.625</v>
      </c>
    </row>
    <row r="428" spans="1:13">
      <c r="A428" s="295" t="s">
        <v>564</v>
      </c>
      <c r="B428" s="250" t="str">
        <f t="shared" si="38"/>
        <v>Measure 294</v>
      </c>
      <c r="C428" s="295" t="s">
        <v>572</v>
      </c>
      <c r="D428" s="296">
        <v>44378</v>
      </c>
      <c r="E428" s="296">
        <v>44561</v>
      </c>
      <c r="F428" s="296">
        <v>44398</v>
      </c>
      <c r="G428" s="41">
        <f t="shared" si="39"/>
        <v>7</v>
      </c>
      <c r="H428" s="297" t="s">
        <v>376</v>
      </c>
      <c r="I428" s="295" t="s">
        <v>339</v>
      </c>
      <c r="J428" s="298">
        <v>8</v>
      </c>
      <c r="K428" s="298">
        <f t="shared" si="36"/>
        <v>1</v>
      </c>
      <c r="L428" s="221">
        <v>1000</v>
      </c>
      <c r="M428" s="221">
        <f t="shared" si="37"/>
        <v>1000</v>
      </c>
    </row>
    <row r="429" spans="1:13">
      <c r="A429" s="295" t="s">
        <v>564</v>
      </c>
      <c r="B429" s="250" t="str">
        <f t="shared" si="38"/>
        <v>Measure 294</v>
      </c>
      <c r="C429" s="295" t="s">
        <v>572</v>
      </c>
      <c r="D429" s="296">
        <v>44378</v>
      </c>
      <c r="E429" s="296">
        <v>44561</v>
      </c>
      <c r="F429" s="296">
        <v>44398</v>
      </c>
      <c r="G429" s="41">
        <f t="shared" si="39"/>
        <v>7</v>
      </c>
      <c r="H429" s="297" t="s">
        <v>53</v>
      </c>
      <c r="I429" s="295" t="s">
        <v>339</v>
      </c>
      <c r="J429" s="298">
        <v>1</v>
      </c>
      <c r="K429" s="298">
        <f t="shared" si="36"/>
        <v>0.125</v>
      </c>
      <c r="L429" s="221">
        <v>1350</v>
      </c>
      <c r="M429" s="221">
        <f t="shared" si="37"/>
        <v>168.75</v>
      </c>
    </row>
    <row r="430" spans="1:13">
      <c r="A430" s="295" t="s">
        <v>564</v>
      </c>
      <c r="B430" s="250" t="str">
        <f t="shared" si="38"/>
        <v>Measure 294</v>
      </c>
      <c r="C430" s="295" t="s">
        <v>572</v>
      </c>
      <c r="D430" s="296">
        <v>44378</v>
      </c>
      <c r="E430" s="296">
        <v>44561</v>
      </c>
      <c r="F430" s="296">
        <v>44398</v>
      </c>
      <c r="G430" s="41">
        <f t="shared" si="39"/>
        <v>7</v>
      </c>
      <c r="H430" s="297" t="s">
        <v>263</v>
      </c>
      <c r="I430" s="295" t="s">
        <v>339</v>
      </c>
      <c r="J430" s="298">
        <v>1</v>
      </c>
      <c r="K430" s="298">
        <f t="shared" si="36"/>
        <v>0.125</v>
      </c>
      <c r="L430" s="221">
        <v>1000</v>
      </c>
      <c r="M430" s="221">
        <f t="shared" si="37"/>
        <v>125</v>
      </c>
    </row>
    <row r="431" spans="1:13">
      <c r="A431" s="295" t="s">
        <v>564</v>
      </c>
      <c r="B431" s="250" t="str">
        <f t="shared" si="38"/>
        <v>Measure 294</v>
      </c>
      <c r="C431" s="295" t="s">
        <v>572</v>
      </c>
      <c r="D431" s="296">
        <v>44378</v>
      </c>
      <c r="E431" s="296">
        <v>44561</v>
      </c>
      <c r="F431" s="296">
        <v>44399</v>
      </c>
      <c r="G431" s="41">
        <f t="shared" si="39"/>
        <v>7</v>
      </c>
      <c r="H431" s="297" t="s">
        <v>52</v>
      </c>
      <c r="I431" s="295" t="s">
        <v>339</v>
      </c>
      <c r="J431" s="298">
        <v>8</v>
      </c>
      <c r="K431" s="298">
        <f t="shared" si="36"/>
        <v>1</v>
      </c>
      <c r="L431" s="221">
        <v>1350</v>
      </c>
      <c r="M431" s="221">
        <f t="shared" si="37"/>
        <v>1350</v>
      </c>
    </row>
    <row r="432" spans="1:13">
      <c r="A432" s="295" t="s">
        <v>564</v>
      </c>
      <c r="B432" s="250" t="str">
        <f t="shared" si="38"/>
        <v>Measure 294</v>
      </c>
      <c r="C432" s="295" t="s">
        <v>572</v>
      </c>
      <c r="D432" s="296">
        <v>44378</v>
      </c>
      <c r="E432" s="296">
        <v>44561</v>
      </c>
      <c r="F432" s="296">
        <v>44399</v>
      </c>
      <c r="G432" s="41">
        <f t="shared" si="39"/>
        <v>7</v>
      </c>
      <c r="H432" s="297" t="s">
        <v>256</v>
      </c>
      <c r="I432" s="295" t="s">
        <v>339</v>
      </c>
      <c r="J432" s="298">
        <v>4</v>
      </c>
      <c r="K432" s="298">
        <f t="shared" si="36"/>
        <v>0.5</v>
      </c>
      <c r="L432" s="221">
        <v>1350</v>
      </c>
      <c r="M432" s="221">
        <f t="shared" si="37"/>
        <v>675</v>
      </c>
    </row>
    <row r="433" spans="1:13">
      <c r="A433" s="295" t="s">
        <v>564</v>
      </c>
      <c r="B433" s="250" t="str">
        <f t="shared" si="38"/>
        <v>Measure 294</v>
      </c>
      <c r="C433" s="295" t="s">
        <v>572</v>
      </c>
      <c r="D433" s="296">
        <v>44378</v>
      </c>
      <c r="E433" s="296">
        <v>44561</v>
      </c>
      <c r="F433" s="296">
        <v>44399</v>
      </c>
      <c r="G433" s="41">
        <f t="shared" si="39"/>
        <v>7</v>
      </c>
      <c r="H433" s="297" t="s">
        <v>256</v>
      </c>
      <c r="I433" s="295" t="s">
        <v>339</v>
      </c>
      <c r="J433" s="298">
        <v>6</v>
      </c>
      <c r="K433" s="298">
        <f t="shared" si="36"/>
        <v>0.75</v>
      </c>
      <c r="L433" s="221">
        <v>1350</v>
      </c>
      <c r="M433" s="221">
        <f t="shared" si="37"/>
        <v>1012.5</v>
      </c>
    </row>
    <row r="434" spans="1:13">
      <c r="A434" s="295" t="s">
        <v>564</v>
      </c>
      <c r="B434" s="250" t="str">
        <f t="shared" si="38"/>
        <v>Measure 294</v>
      </c>
      <c r="C434" s="295" t="s">
        <v>572</v>
      </c>
      <c r="D434" s="296">
        <v>44378</v>
      </c>
      <c r="E434" s="296">
        <v>44561</v>
      </c>
      <c r="F434" s="296">
        <v>44399</v>
      </c>
      <c r="G434" s="41">
        <f t="shared" si="39"/>
        <v>7</v>
      </c>
      <c r="H434" s="297" t="s">
        <v>376</v>
      </c>
      <c r="I434" s="295" t="s">
        <v>339</v>
      </c>
      <c r="J434" s="298">
        <v>8</v>
      </c>
      <c r="K434" s="298">
        <f t="shared" si="36"/>
        <v>1</v>
      </c>
      <c r="L434" s="221">
        <v>1000</v>
      </c>
      <c r="M434" s="221">
        <f t="shared" si="37"/>
        <v>1000</v>
      </c>
    </row>
    <row r="435" spans="1:13">
      <c r="A435" s="295" t="s">
        <v>564</v>
      </c>
      <c r="B435" s="250" t="str">
        <f t="shared" si="38"/>
        <v>Measure 294</v>
      </c>
      <c r="C435" s="295" t="s">
        <v>572</v>
      </c>
      <c r="D435" s="296">
        <v>44378</v>
      </c>
      <c r="E435" s="296">
        <v>44561</v>
      </c>
      <c r="F435" s="296">
        <v>44399</v>
      </c>
      <c r="G435" s="41">
        <f t="shared" si="39"/>
        <v>7</v>
      </c>
      <c r="H435" s="297" t="s">
        <v>263</v>
      </c>
      <c r="I435" s="295" t="s">
        <v>339</v>
      </c>
      <c r="J435" s="298">
        <v>4</v>
      </c>
      <c r="K435" s="298">
        <f t="shared" si="36"/>
        <v>0.5</v>
      </c>
      <c r="L435" s="221">
        <v>1000</v>
      </c>
      <c r="M435" s="221">
        <f t="shared" si="37"/>
        <v>500</v>
      </c>
    </row>
    <row r="436" spans="1:13">
      <c r="A436" s="295" t="s">
        <v>564</v>
      </c>
      <c r="B436" s="250" t="str">
        <f t="shared" si="38"/>
        <v>Measure 294</v>
      </c>
      <c r="C436" s="295" t="s">
        <v>572</v>
      </c>
      <c r="D436" s="296">
        <v>44378</v>
      </c>
      <c r="E436" s="296">
        <v>44561</v>
      </c>
      <c r="F436" s="296">
        <v>44400</v>
      </c>
      <c r="G436" s="41">
        <f t="shared" si="39"/>
        <v>7</v>
      </c>
      <c r="H436" s="297" t="s">
        <v>256</v>
      </c>
      <c r="I436" s="295" t="s">
        <v>339</v>
      </c>
      <c r="J436" s="298">
        <v>4</v>
      </c>
      <c r="K436" s="298">
        <f t="shared" si="36"/>
        <v>0.5</v>
      </c>
      <c r="L436" s="221">
        <v>1350</v>
      </c>
      <c r="M436" s="221">
        <f t="shared" si="37"/>
        <v>675</v>
      </c>
    </row>
    <row r="437" spans="1:13">
      <c r="A437" s="295" t="s">
        <v>564</v>
      </c>
      <c r="B437" s="250" t="str">
        <f t="shared" si="38"/>
        <v>Measure 294</v>
      </c>
      <c r="C437" s="295" t="s">
        <v>572</v>
      </c>
      <c r="D437" s="296">
        <v>44378</v>
      </c>
      <c r="E437" s="296">
        <v>44561</v>
      </c>
      <c r="F437" s="296">
        <v>44400</v>
      </c>
      <c r="G437" s="41">
        <f t="shared" si="39"/>
        <v>7</v>
      </c>
      <c r="H437" s="297" t="s">
        <v>256</v>
      </c>
      <c r="I437" s="295" t="s">
        <v>339</v>
      </c>
      <c r="J437" s="298">
        <v>4</v>
      </c>
      <c r="K437" s="298">
        <f t="shared" si="36"/>
        <v>0.5</v>
      </c>
      <c r="L437" s="221">
        <v>1350</v>
      </c>
      <c r="M437" s="221">
        <f t="shared" si="37"/>
        <v>675</v>
      </c>
    </row>
    <row r="438" spans="1:13">
      <c r="A438" s="295" t="s">
        <v>564</v>
      </c>
      <c r="B438" s="250" t="str">
        <f t="shared" si="38"/>
        <v>Measure 294</v>
      </c>
      <c r="C438" s="295" t="s">
        <v>572</v>
      </c>
      <c r="D438" s="296">
        <v>44378</v>
      </c>
      <c r="E438" s="296">
        <v>44561</v>
      </c>
      <c r="F438" s="296">
        <v>44403</v>
      </c>
      <c r="G438" s="41">
        <f t="shared" si="39"/>
        <v>7</v>
      </c>
      <c r="H438" s="297" t="s">
        <v>377</v>
      </c>
      <c r="I438" s="295" t="s">
        <v>339</v>
      </c>
      <c r="J438" s="298">
        <v>1.5</v>
      </c>
      <c r="K438" s="298">
        <f t="shared" si="36"/>
        <v>0.1875</v>
      </c>
      <c r="L438" s="221">
        <v>1000</v>
      </c>
      <c r="M438" s="221">
        <f t="shared" si="37"/>
        <v>187.5</v>
      </c>
    </row>
    <row r="439" spans="1:13">
      <c r="A439" s="295" t="s">
        <v>564</v>
      </c>
      <c r="B439" s="250" t="str">
        <f t="shared" si="38"/>
        <v>Measure 294</v>
      </c>
      <c r="C439" s="295" t="s">
        <v>572</v>
      </c>
      <c r="D439" s="296">
        <v>44378</v>
      </c>
      <c r="E439" s="296">
        <v>44561</v>
      </c>
      <c r="F439" s="296">
        <v>44403</v>
      </c>
      <c r="G439" s="41">
        <f t="shared" si="39"/>
        <v>7</v>
      </c>
      <c r="H439" s="297" t="s">
        <v>263</v>
      </c>
      <c r="I439" s="295" t="s">
        <v>339</v>
      </c>
      <c r="J439" s="298">
        <v>0.5</v>
      </c>
      <c r="K439" s="298">
        <f t="shared" si="36"/>
        <v>6.25E-2</v>
      </c>
      <c r="L439" s="221">
        <v>1000</v>
      </c>
      <c r="M439" s="221">
        <f t="shared" si="37"/>
        <v>62.5</v>
      </c>
    </row>
    <row r="440" spans="1:13">
      <c r="A440" s="295" t="s">
        <v>564</v>
      </c>
      <c r="B440" s="250" t="str">
        <f t="shared" si="38"/>
        <v>Measure 294</v>
      </c>
      <c r="C440" s="295" t="s">
        <v>572</v>
      </c>
      <c r="D440" s="296">
        <v>44378</v>
      </c>
      <c r="E440" s="296">
        <v>44561</v>
      </c>
      <c r="F440" s="296">
        <v>44404</v>
      </c>
      <c r="G440" s="41">
        <f t="shared" si="39"/>
        <v>7</v>
      </c>
      <c r="H440" s="297" t="s">
        <v>377</v>
      </c>
      <c r="I440" s="295" t="s">
        <v>339</v>
      </c>
      <c r="J440" s="298">
        <v>4</v>
      </c>
      <c r="K440" s="298">
        <f t="shared" si="36"/>
        <v>0.5</v>
      </c>
      <c r="L440" s="221">
        <v>1000</v>
      </c>
      <c r="M440" s="221">
        <f t="shared" si="37"/>
        <v>500</v>
      </c>
    </row>
    <row r="441" spans="1:13">
      <c r="A441" s="295" t="s">
        <v>564</v>
      </c>
      <c r="B441" s="250" t="str">
        <f t="shared" si="38"/>
        <v>Measure 294</v>
      </c>
      <c r="C441" s="295" t="s">
        <v>572</v>
      </c>
      <c r="D441" s="296">
        <v>44378</v>
      </c>
      <c r="E441" s="296">
        <v>44561</v>
      </c>
      <c r="F441" s="296">
        <v>44404</v>
      </c>
      <c r="G441" s="41">
        <f t="shared" si="39"/>
        <v>7</v>
      </c>
      <c r="H441" s="297" t="s">
        <v>264</v>
      </c>
      <c r="I441" s="295" t="s">
        <v>339</v>
      </c>
      <c r="J441" s="298">
        <v>8</v>
      </c>
      <c r="K441" s="298">
        <f t="shared" si="36"/>
        <v>1</v>
      </c>
      <c r="L441" s="221">
        <v>1000</v>
      </c>
      <c r="M441" s="221">
        <f t="shared" si="37"/>
        <v>1000</v>
      </c>
    </row>
    <row r="442" spans="1:13">
      <c r="A442" s="295" t="s">
        <v>564</v>
      </c>
      <c r="B442" s="250" t="str">
        <f t="shared" si="38"/>
        <v>Measure 294</v>
      </c>
      <c r="C442" s="295" t="s">
        <v>572</v>
      </c>
      <c r="D442" s="296">
        <v>44378</v>
      </c>
      <c r="E442" s="296">
        <v>44561</v>
      </c>
      <c r="F442" s="296">
        <v>44404</v>
      </c>
      <c r="G442" s="41">
        <f t="shared" si="39"/>
        <v>7</v>
      </c>
      <c r="H442" s="297" t="s">
        <v>376</v>
      </c>
      <c r="I442" s="295" t="s">
        <v>339</v>
      </c>
      <c r="J442" s="298">
        <v>8</v>
      </c>
      <c r="K442" s="298">
        <f t="shared" si="36"/>
        <v>1</v>
      </c>
      <c r="L442" s="221">
        <v>1000</v>
      </c>
      <c r="M442" s="221">
        <f t="shared" si="37"/>
        <v>1000</v>
      </c>
    </row>
    <row r="443" spans="1:13">
      <c r="A443" s="295" t="s">
        <v>564</v>
      </c>
      <c r="B443" s="250" t="str">
        <f t="shared" si="38"/>
        <v>Measure 294</v>
      </c>
      <c r="C443" s="295" t="s">
        <v>572</v>
      </c>
      <c r="D443" s="296">
        <v>44378</v>
      </c>
      <c r="E443" s="296">
        <v>44561</v>
      </c>
      <c r="F443" s="296">
        <v>44405</v>
      </c>
      <c r="G443" s="41">
        <f t="shared" si="39"/>
        <v>7</v>
      </c>
      <c r="H443" s="297" t="s">
        <v>52</v>
      </c>
      <c r="I443" s="295" t="s">
        <v>339</v>
      </c>
      <c r="J443" s="298">
        <v>8</v>
      </c>
      <c r="K443" s="298">
        <f t="shared" si="36"/>
        <v>1</v>
      </c>
      <c r="L443" s="221">
        <v>1350</v>
      </c>
      <c r="M443" s="221">
        <f t="shared" si="37"/>
        <v>1350</v>
      </c>
    </row>
    <row r="444" spans="1:13">
      <c r="A444" s="295" t="s">
        <v>564</v>
      </c>
      <c r="B444" s="250" t="str">
        <f t="shared" si="38"/>
        <v>Measure 294</v>
      </c>
      <c r="C444" s="295" t="s">
        <v>572</v>
      </c>
      <c r="D444" s="296">
        <v>44378</v>
      </c>
      <c r="E444" s="296">
        <v>44561</v>
      </c>
      <c r="F444" s="296">
        <v>44405</v>
      </c>
      <c r="G444" s="41">
        <f t="shared" si="39"/>
        <v>7</v>
      </c>
      <c r="H444" s="297" t="s">
        <v>377</v>
      </c>
      <c r="I444" s="295" t="s">
        <v>339</v>
      </c>
      <c r="J444" s="298">
        <v>4</v>
      </c>
      <c r="K444" s="298">
        <f t="shared" si="36"/>
        <v>0.5</v>
      </c>
      <c r="L444" s="221">
        <v>1000</v>
      </c>
      <c r="M444" s="221">
        <f t="shared" si="37"/>
        <v>500</v>
      </c>
    </row>
    <row r="445" spans="1:13">
      <c r="A445" s="295" t="s">
        <v>564</v>
      </c>
      <c r="B445" s="250" t="str">
        <f t="shared" si="38"/>
        <v>Measure 294</v>
      </c>
      <c r="C445" s="295" t="s">
        <v>572</v>
      </c>
      <c r="D445" s="296">
        <v>44378</v>
      </c>
      <c r="E445" s="296">
        <v>44561</v>
      </c>
      <c r="F445" s="296">
        <v>44405</v>
      </c>
      <c r="G445" s="41">
        <f t="shared" si="39"/>
        <v>7</v>
      </c>
      <c r="H445" s="297" t="s">
        <v>264</v>
      </c>
      <c r="I445" s="295" t="s">
        <v>339</v>
      </c>
      <c r="J445" s="298">
        <v>8</v>
      </c>
      <c r="K445" s="298">
        <f t="shared" si="36"/>
        <v>1</v>
      </c>
      <c r="L445" s="221">
        <v>1000</v>
      </c>
      <c r="M445" s="221">
        <f t="shared" si="37"/>
        <v>1000</v>
      </c>
    </row>
    <row r="446" spans="1:13">
      <c r="A446" s="295" t="s">
        <v>564</v>
      </c>
      <c r="B446" s="250" t="str">
        <f t="shared" si="38"/>
        <v>Measure 294</v>
      </c>
      <c r="C446" s="295" t="s">
        <v>572</v>
      </c>
      <c r="D446" s="296">
        <v>44378</v>
      </c>
      <c r="E446" s="296">
        <v>44561</v>
      </c>
      <c r="F446" s="296">
        <v>44405</v>
      </c>
      <c r="G446" s="41">
        <f t="shared" si="39"/>
        <v>7</v>
      </c>
      <c r="H446" s="297" t="s">
        <v>376</v>
      </c>
      <c r="I446" s="295" t="s">
        <v>339</v>
      </c>
      <c r="J446" s="298">
        <v>8</v>
      </c>
      <c r="K446" s="298">
        <f t="shared" si="36"/>
        <v>1</v>
      </c>
      <c r="L446" s="221">
        <v>1000</v>
      </c>
      <c r="M446" s="221">
        <f t="shared" si="37"/>
        <v>1000</v>
      </c>
    </row>
    <row r="447" spans="1:13">
      <c r="A447" s="295" t="s">
        <v>564</v>
      </c>
      <c r="B447" s="250" t="str">
        <f t="shared" si="38"/>
        <v>Measure 294</v>
      </c>
      <c r="C447" s="295" t="s">
        <v>572</v>
      </c>
      <c r="D447" s="296">
        <v>44378</v>
      </c>
      <c r="E447" s="296">
        <v>44561</v>
      </c>
      <c r="F447" s="296">
        <v>44406</v>
      </c>
      <c r="G447" s="41">
        <f t="shared" si="39"/>
        <v>7</v>
      </c>
      <c r="H447" s="297" t="s">
        <v>52</v>
      </c>
      <c r="I447" s="295" t="s">
        <v>339</v>
      </c>
      <c r="J447" s="298">
        <v>4</v>
      </c>
      <c r="K447" s="298">
        <f t="shared" si="36"/>
        <v>0.5</v>
      </c>
      <c r="L447" s="221">
        <v>1350</v>
      </c>
      <c r="M447" s="221">
        <f t="shared" si="37"/>
        <v>675</v>
      </c>
    </row>
    <row r="448" spans="1:13">
      <c r="A448" s="295" t="s">
        <v>564</v>
      </c>
      <c r="B448" s="250" t="str">
        <f t="shared" si="38"/>
        <v>Measure 294</v>
      </c>
      <c r="C448" s="295" t="s">
        <v>572</v>
      </c>
      <c r="D448" s="296">
        <v>44378</v>
      </c>
      <c r="E448" s="296">
        <v>44561</v>
      </c>
      <c r="F448" s="296">
        <v>44406</v>
      </c>
      <c r="G448" s="41">
        <f t="shared" si="39"/>
        <v>7</v>
      </c>
      <c r="H448" s="297" t="s">
        <v>377</v>
      </c>
      <c r="I448" s="295" t="s">
        <v>339</v>
      </c>
      <c r="J448" s="298">
        <v>3</v>
      </c>
      <c r="K448" s="298">
        <f t="shared" si="36"/>
        <v>0.375</v>
      </c>
      <c r="L448" s="221">
        <v>1000</v>
      </c>
      <c r="M448" s="221">
        <f t="shared" si="37"/>
        <v>375</v>
      </c>
    </row>
    <row r="449" spans="1:13">
      <c r="A449" s="295" t="s">
        <v>564</v>
      </c>
      <c r="B449" s="250" t="str">
        <f t="shared" si="38"/>
        <v>Measure 294</v>
      </c>
      <c r="C449" s="295" t="s">
        <v>572</v>
      </c>
      <c r="D449" s="296">
        <v>44378</v>
      </c>
      <c r="E449" s="296">
        <v>44561</v>
      </c>
      <c r="F449" s="296">
        <v>44406</v>
      </c>
      <c r="G449" s="41">
        <f t="shared" si="39"/>
        <v>7</v>
      </c>
      <c r="H449" s="297" t="s">
        <v>264</v>
      </c>
      <c r="I449" s="295" t="s">
        <v>339</v>
      </c>
      <c r="J449" s="298">
        <v>8</v>
      </c>
      <c r="K449" s="298">
        <f t="shared" si="36"/>
        <v>1</v>
      </c>
      <c r="L449" s="221">
        <v>1000</v>
      </c>
      <c r="M449" s="221">
        <f t="shared" si="37"/>
        <v>1000</v>
      </c>
    </row>
    <row r="450" spans="1:13">
      <c r="A450" s="295" t="s">
        <v>564</v>
      </c>
      <c r="B450" s="250" t="str">
        <f t="shared" si="38"/>
        <v>Measure 294</v>
      </c>
      <c r="C450" s="295" t="s">
        <v>572</v>
      </c>
      <c r="D450" s="296">
        <v>44378</v>
      </c>
      <c r="E450" s="296">
        <v>44561</v>
      </c>
      <c r="F450" s="296">
        <v>44406</v>
      </c>
      <c r="G450" s="41">
        <f t="shared" si="39"/>
        <v>7</v>
      </c>
      <c r="H450" s="297" t="s">
        <v>376</v>
      </c>
      <c r="I450" s="295" t="s">
        <v>339</v>
      </c>
      <c r="J450" s="298">
        <v>2</v>
      </c>
      <c r="K450" s="298">
        <f t="shared" si="36"/>
        <v>0.25</v>
      </c>
      <c r="L450" s="221">
        <v>1000</v>
      </c>
      <c r="M450" s="221">
        <f t="shared" si="37"/>
        <v>250</v>
      </c>
    </row>
    <row r="451" spans="1:13">
      <c r="A451" s="295" t="s">
        <v>564</v>
      </c>
      <c r="B451" s="250" t="str">
        <f t="shared" si="38"/>
        <v>Measure 294</v>
      </c>
      <c r="C451" s="295" t="s">
        <v>572</v>
      </c>
      <c r="D451" s="296">
        <v>44378</v>
      </c>
      <c r="E451" s="296">
        <v>44561</v>
      </c>
      <c r="F451" s="296">
        <v>44406</v>
      </c>
      <c r="G451" s="41">
        <f t="shared" si="39"/>
        <v>7</v>
      </c>
      <c r="H451" s="297" t="s">
        <v>263</v>
      </c>
      <c r="I451" s="295" t="s">
        <v>339</v>
      </c>
      <c r="J451" s="298">
        <v>0.5</v>
      </c>
      <c r="K451" s="298">
        <f t="shared" si="36"/>
        <v>6.25E-2</v>
      </c>
      <c r="L451" s="221">
        <v>1000</v>
      </c>
      <c r="M451" s="221">
        <f t="shared" si="37"/>
        <v>62.5</v>
      </c>
    </row>
    <row r="452" spans="1:13">
      <c r="A452" s="295" t="s">
        <v>564</v>
      </c>
      <c r="B452" s="250" t="str">
        <f t="shared" si="38"/>
        <v>Measure 294</v>
      </c>
      <c r="C452" s="295" t="s">
        <v>572</v>
      </c>
      <c r="D452" s="296">
        <v>44378</v>
      </c>
      <c r="E452" s="296">
        <v>44561</v>
      </c>
      <c r="F452" s="296">
        <v>44407</v>
      </c>
      <c r="G452" s="41">
        <f t="shared" si="39"/>
        <v>7</v>
      </c>
      <c r="H452" s="297" t="s">
        <v>256</v>
      </c>
      <c r="I452" s="295" t="s">
        <v>339</v>
      </c>
      <c r="J452" s="298">
        <v>4.5</v>
      </c>
      <c r="K452" s="298">
        <f t="shared" si="36"/>
        <v>0.5625</v>
      </c>
      <c r="L452" s="221">
        <v>1350</v>
      </c>
      <c r="M452" s="221">
        <f t="shared" si="37"/>
        <v>759.375</v>
      </c>
    </row>
    <row r="453" spans="1:13">
      <c r="A453" s="295" t="s">
        <v>564</v>
      </c>
      <c r="B453" s="250" t="str">
        <f t="shared" si="38"/>
        <v>Measure 294</v>
      </c>
      <c r="C453" s="295" t="s">
        <v>572</v>
      </c>
      <c r="D453" s="296">
        <v>44378</v>
      </c>
      <c r="E453" s="296">
        <v>44561</v>
      </c>
      <c r="F453" s="296">
        <v>44407</v>
      </c>
      <c r="G453" s="41">
        <f t="shared" si="39"/>
        <v>7</v>
      </c>
      <c r="H453" s="297" t="s">
        <v>256</v>
      </c>
      <c r="I453" s="295" t="s">
        <v>339</v>
      </c>
      <c r="J453" s="298">
        <v>4</v>
      </c>
      <c r="K453" s="298">
        <f t="shared" si="36"/>
        <v>0.5</v>
      </c>
      <c r="L453" s="221">
        <v>1350</v>
      </c>
      <c r="M453" s="221">
        <f t="shared" si="37"/>
        <v>675</v>
      </c>
    </row>
    <row r="454" spans="1:13">
      <c r="A454" s="295" t="s">
        <v>564</v>
      </c>
      <c r="B454" s="250" t="str">
        <f t="shared" si="38"/>
        <v>Measure 294</v>
      </c>
      <c r="C454" s="295" t="s">
        <v>572</v>
      </c>
      <c r="D454" s="296">
        <v>44378</v>
      </c>
      <c r="E454" s="296">
        <v>44561</v>
      </c>
      <c r="F454" s="296">
        <v>44407</v>
      </c>
      <c r="G454" s="41">
        <f t="shared" si="39"/>
        <v>7</v>
      </c>
      <c r="H454" s="297" t="s">
        <v>264</v>
      </c>
      <c r="I454" s="295" t="s">
        <v>339</v>
      </c>
      <c r="J454" s="298">
        <v>8</v>
      </c>
      <c r="K454" s="298">
        <f t="shared" si="36"/>
        <v>1</v>
      </c>
      <c r="L454" s="221">
        <v>1000</v>
      </c>
      <c r="M454" s="221">
        <f t="shared" si="37"/>
        <v>1000</v>
      </c>
    </row>
    <row r="455" spans="1:13">
      <c r="A455" s="295" t="s">
        <v>564</v>
      </c>
      <c r="B455" s="250" t="str">
        <f t="shared" si="38"/>
        <v>Measure 294</v>
      </c>
      <c r="C455" s="295" t="s">
        <v>572</v>
      </c>
      <c r="D455" s="296">
        <v>44378</v>
      </c>
      <c r="E455" s="296">
        <v>44561</v>
      </c>
      <c r="F455" s="296">
        <v>44407</v>
      </c>
      <c r="G455" s="41">
        <f t="shared" si="39"/>
        <v>7</v>
      </c>
      <c r="H455" s="297" t="s">
        <v>376</v>
      </c>
      <c r="I455" s="295" t="s">
        <v>339</v>
      </c>
      <c r="J455" s="298">
        <v>6</v>
      </c>
      <c r="K455" s="298">
        <f t="shared" si="36"/>
        <v>0.75</v>
      </c>
      <c r="L455" s="221">
        <v>1000</v>
      </c>
      <c r="M455" s="221">
        <f t="shared" si="37"/>
        <v>750</v>
      </c>
    </row>
    <row r="456" spans="1:13">
      <c r="A456" s="295" t="s">
        <v>564</v>
      </c>
      <c r="B456" s="250" t="str">
        <f t="shared" si="38"/>
        <v>Measure 294</v>
      </c>
      <c r="C456" s="295" t="s">
        <v>572</v>
      </c>
      <c r="D456" s="296">
        <v>44378</v>
      </c>
      <c r="E456" s="296">
        <v>44561</v>
      </c>
      <c r="F456" s="296">
        <v>44407</v>
      </c>
      <c r="G456" s="41">
        <f t="shared" si="39"/>
        <v>7</v>
      </c>
      <c r="H456" s="297" t="s">
        <v>53</v>
      </c>
      <c r="I456" s="295" t="s">
        <v>339</v>
      </c>
      <c r="J456" s="298">
        <v>1</v>
      </c>
      <c r="K456" s="298">
        <f t="shared" si="36"/>
        <v>0.125</v>
      </c>
      <c r="L456" s="221">
        <v>1350</v>
      </c>
      <c r="M456" s="221">
        <f t="shared" si="37"/>
        <v>168.75</v>
      </c>
    </row>
    <row r="457" spans="1:13">
      <c r="A457" s="295" t="s">
        <v>564</v>
      </c>
      <c r="B457" s="250" t="str">
        <f t="shared" si="38"/>
        <v>Measure 294</v>
      </c>
      <c r="C457" s="295" t="s">
        <v>572</v>
      </c>
      <c r="D457" s="296">
        <v>44378</v>
      </c>
      <c r="E457" s="296">
        <v>44561</v>
      </c>
      <c r="F457" s="296">
        <v>44410</v>
      </c>
      <c r="G457" s="41">
        <f t="shared" si="39"/>
        <v>8</v>
      </c>
      <c r="H457" s="297" t="s">
        <v>377</v>
      </c>
      <c r="I457" s="295" t="s">
        <v>339</v>
      </c>
      <c r="J457" s="298">
        <v>4</v>
      </c>
      <c r="K457" s="298">
        <f t="shared" si="36"/>
        <v>0.5</v>
      </c>
      <c r="L457" s="221">
        <v>1000</v>
      </c>
      <c r="M457" s="221">
        <f t="shared" si="37"/>
        <v>500</v>
      </c>
    </row>
    <row r="458" spans="1:13">
      <c r="A458" s="295" t="s">
        <v>564</v>
      </c>
      <c r="B458" s="250" t="str">
        <f t="shared" si="38"/>
        <v>Measure 294</v>
      </c>
      <c r="C458" s="295" t="s">
        <v>572</v>
      </c>
      <c r="D458" s="296">
        <v>44378</v>
      </c>
      <c r="E458" s="296">
        <v>44561</v>
      </c>
      <c r="F458" s="296">
        <v>44410</v>
      </c>
      <c r="G458" s="41">
        <f t="shared" si="39"/>
        <v>8</v>
      </c>
      <c r="H458" s="297" t="s">
        <v>256</v>
      </c>
      <c r="I458" s="295" t="s">
        <v>339</v>
      </c>
      <c r="J458" s="298">
        <v>4</v>
      </c>
      <c r="K458" s="298">
        <f t="shared" si="36"/>
        <v>0.5</v>
      </c>
      <c r="L458" s="221">
        <v>1350</v>
      </c>
      <c r="M458" s="221">
        <f t="shared" si="37"/>
        <v>675</v>
      </c>
    </row>
    <row r="459" spans="1:13">
      <c r="A459" s="295" t="s">
        <v>564</v>
      </c>
      <c r="B459" s="250" t="str">
        <f t="shared" si="38"/>
        <v>Measure 294</v>
      </c>
      <c r="C459" s="295" t="s">
        <v>572</v>
      </c>
      <c r="D459" s="296">
        <v>44378</v>
      </c>
      <c r="E459" s="296">
        <v>44561</v>
      </c>
      <c r="F459" s="296">
        <v>44410</v>
      </c>
      <c r="G459" s="41">
        <f t="shared" si="39"/>
        <v>8</v>
      </c>
      <c r="H459" s="297" t="s">
        <v>256</v>
      </c>
      <c r="I459" s="295" t="s">
        <v>339</v>
      </c>
      <c r="J459" s="298">
        <v>4</v>
      </c>
      <c r="K459" s="298">
        <f t="shared" si="36"/>
        <v>0.5</v>
      </c>
      <c r="L459" s="221">
        <v>1350</v>
      </c>
      <c r="M459" s="221">
        <f t="shared" si="37"/>
        <v>675</v>
      </c>
    </row>
    <row r="460" spans="1:13">
      <c r="A460" s="295" t="s">
        <v>564</v>
      </c>
      <c r="B460" s="250" t="str">
        <f t="shared" si="38"/>
        <v>Measure 294</v>
      </c>
      <c r="C460" s="295" t="s">
        <v>572</v>
      </c>
      <c r="D460" s="296">
        <v>44378</v>
      </c>
      <c r="E460" s="296">
        <v>44561</v>
      </c>
      <c r="F460" s="296">
        <v>44410</v>
      </c>
      <c r="G460" s="41">
        <f t="shared" si="39"/>
        <v>8</v>
      </c>
      <c r="H460" s="297" t="s">
        <v>264</v>
      </c>
      <c r="I460" s="295" t="s">
        <v>339</v>
      </c>
      <c r="J460" s="298">
        <v>6</v>
      </c>
      <c r="K460" s="298">
        <f t="shared" si="36"/>
        <v>0.75</v>
      </c>
      <c r="L460" s="221">
        <v>1000</v>
      </c>
      <c r="M460" s="221">
        <f t="shared" si="37"/>
        <v>750</v>
      </c>
    </row>
    <row r="461" spans="1:13">
      <c r="A461" s="295" t="s">
        <v>564</v>
      </c>
      <c r="B461" s="250" t="str">
        <f t="shared" si="38"/>
        <v>Measure 294</v>
      </c>
      <c r="C461" s="295" t="s">
        <v>572</v>
      </c>
      <c r="D461" s="296">
        <v>44378</v>
      </c>
      <c r="E461" s="296">
        <v>44561</v>
      </c>
      <c r="F461" s="296">
        <v>44410</v>
      </c>
      <c r="G461" s="41">
        <f t="shared" si="39"/>
        <v>8</v>
      </c>
      <c r="H461" s="297" t="s">
        <v>264</v>
      </c>
      <c r="I461" s="295" t="s">
        <v>339</v>
      </c>
      <c r="J461" s="298">
        <v>4</v>
      </c>
      <c r="K461" s="298">
        <f t="shared" si="36"/>
        <v>0.5</v>
      </c>
      <c r="L461" s="221">
        <v>1000</v>
      </c>
      <c r="M461" s="221">
        <f t="shared" si="37"/>
        <v>500</v>
      </c>
    </row>
    <row r="462" spans="1:13">
      <c r="A462" s="295" t="s">
        <v>564</v>
      </c>
      <c r="B462" s="250" t="str">
        <f t="shared" si="38"/>
        <v>Measure 294</v>
      </c>
      <c r="C462" s="295" t="s">
        <v>572</v>
      </c>
      <c r="D462" s="296">
        <v>44378</v>
      </c>
      <c r="E462" s="296">
        <v>44561</v>
      </c>
      <c r="F462" s="296">
        <v>44411</v>
      </c>
      <c r="G462" s="41">
        <f t="shared" si="39"/>
        <v>8</v>
      </c>
      <c r="H462" s="297" t="s">
        <v>52</v>
      </c>
      <c r="I462" s="295" t="s">
        <v>339</v>
      </c>
      <c r="J462" s="298">
        <v>8</v>
      </c>
      <c r="K462" s="298">
        <f t="shared" si="36"/>
        <v>1</v>
      </c>
      <c r="L462" s="221">
        <v>1350</v>
      </c>
      <c r="M462" s="221">
        <f t="shared" si="37"/>
        <v>1350</v>
      </c>
    </row>
    <row r="463" spans="1:13">
      <c r="A463" s="295" t="s">
        <v>564</v>
      </c>
      <c r="B463" s="250" t="str">
        <f t="shared" si="38"/>
        <v>Measure 294</v>
      </c>
      <c r="C463" s="295" t="s">
        <v>572</v>
      </c>
      <c r="D463" s="296">
        <v>44378</v>
      </c>
      <c r="E463" s="296">
        <v>44561</v>
      </c>
      <c r="F463" s="296">
        <v>44411</v>
      </c>
      <c r="G463" s="41">
        <f t="shared" si="39"/>
        <v>8</v>
      </c>
      <c r="H463" s="297" t="s">
        <v>377</v>
      </c>
      <c r="I463" s="295" t="s">
        <v>339</v>
      </c>
      <c r="J463" s="298">
        <v>1</v>
      </c>
      <c r="K463" s="298">
        <f t="shared" si="36"/>
        <v>0.125</v>
      </c>
      <c r="L463" s="221">
        <v>1000</v>
      </c>
      <c r="M463" s="221">
        <f t="shared" si="37"/>
        <v>125</v>
      </c>
    </row>
    <row r="464" spans="1:13">
      <c r="A464" s="295" t="s">
        <v>564</v>
      </c>
      <c r="B464" s="250" t="str">
        <f t="shared" si="38"/>
        <v>Measure 294</v>
      </c>
      <c r="C464" s="295" t="s">
        <v>572</v>
      </c>
      <c r="D464" s="296">
        <v>44378</v>
      </c>
      <c r="E464" s="296">
        <v>44561</v>
      </c>
      <c r="F464" s="296">
        <v>44411</v>
      </c>
      <c r="G464" s="41">
        <f t="shared" si="39"/>
        <v>8</v>
      </c>
      <c r="H464" s="297" t="s">
        <v>256</v>
      </c>
      <c r="I464" s="295" t="s">
        <v>339</v>
      </c>
      <c r="J464" s="298">
        <v>3</v>
      </c>
      <c r="K464" s="298">
        <f t="shared" si="36"/>
        <v>0.375</v>
      </c>
      <c r="L464" s="221">
        <v>1350</v>
      </c>
      <c r="M464" s="221">
        <f t="shared" si="37"/>
        <v>506.25</v>
      </c>
    </row>
    <row r="465" spans="1:13">
      <c r="A465" s="295" t="s">
        <v>564</v>
      </c>
      <c r="B465" s="250" t="str">
        <f t="shared" si="38"/>
        <v>Measure 294</v>
      </c>
      <c r="C465" s="295" t="s">
        <v>572</v>
      </c>
      <c r="D465" s="296">
        <v>44378</v>
      </c>
      <c r="E465" s="296">
        <v>44561</v>
      </c>
      <c r="F465" s="296">
        <v>44411</v>
      </c>
      <c r="G465" s="41">
        <f t="shared" si="39"/>
        <v>8</v>
      </c>
      <c r="H465" s="297" t="s">
        <v>256</v>
      </c>
      <c r="I465" s="295" t="s">
        <v>339</v>
      </c>
      <c r="J465" s="298">
        <v>5</v>
      </c>
      <c r="K465" s="298">
        <f t="shared" ref="K465:K528" si="40">J465/8</f>
        <v>0.625</v>
      </c>
      <c r="L465" s="221">
        <v>1350</v>
      </c>
      <c r="M465" s="221">
        <f t="shared" ref="M465:M528" si="41">L465*K465</f>
        <v>843.75</v>
      </c>
    </row>
    <row r="466" spans="1:13">
      <c r="A466" s="295" t="s">
        <v>564</v>
      </c>
      <c r="B466" s="250" t="str">
        <f t="shared" si="38"/>
        <v>Measure 294</v>
      </c>
      <c r="C466" s="295" t="s">
        <v>572</v>
      </c>
      <c r="D466" s="296">
        <v>44378</v>
      </c>
      <c r="E466" s="296">
        <v>44561</v>
      </c>
      <c r="F466" s="296">
        <v>44411</v>
      </c>
      <c r="G466" s="41">
        <f t="shared" si="39"/>
        <v>8</v>
      </c>
      <c r="H466" s="297" t="s">
        <v>376</v>
      </c>
      <c r="I466" s="295" t="s">
        <v>339</v>
      </c>
      <c r="J466" s="298">
        <v>8</v>
      </c>
      <c r="K466" s="298">
        <f t="shared" si="40"/>
        <v>1</v>
      </c>
      <c r="L466" s="221">
        <v>1000</v>
      </c>
      <c r="M466" s="221">
        <f t="shared" si="41"/>
        <v>1000</v>
      </c>
    </row>
    <row r="467" spans="1:13">
      <c r="A467" s="295" t="s">
        <v>564</v>
      </c>
      <c r="B467" s="250" t="str">
        <f t="shared" si="38"/>
        <v>Measure 294</v>
      </c>
      <c r="C467" s="295" t="s">
        <v>572</v>
      </c>
      <c r="D467" s="296">
        <v>44378</v>
      </c>
      <c r="E467" s="296">
        <v>44561</v>
      </c>
      <c r="F467" s="296">
        <v>44412</v>
      </c>
      <c r="G467" s="41">
        <f t="shared" si="39"/>
        <v>8</v>
      </c>
      <c r="H467" s="297" t="s">
        <v>256</v>
      </c>
      <c r="I467" s="295" t="s">
        <v>339</v>
      </c>
      <c r="J467" s="298">
        <v>5</v>
      </c>
      <c r="K467" s="298">
        <f t="shared" si="40"/>
        <v>0.625</v>
      </c>
      <c r="L467" s="221">
        <v>1350</v>
      </c>
      <c r="M467" s="221">
        <f t="shared" si="41"/>
        <v>843.75</v>
      </c>
    </row>
    <row r="468" spans="1:13">
      <c r="A468" s="295" t="s">
        <v>564</v>
      </c>
      <c r="B468" s="250" t="str">
        <f t="shared" si="38"/>
        <v>Measure 294</v>
      </c>
      <c r="C468" s="295" t="s">
        <v>572</v>
      </c>
      <c r="D468" s="296">
        <v>44378</v>
      </c>
      <c r="E468" s="296">
        <v>44561</v>
      </c>
      <c r="F468" s="296">
        <v>44412</v>
      </c>
      <c r="G468" s="41">
        <f t="shared" si="39"/>
        <v>8</v>
      </c>
      <c r="H468" s="297" t="s">
        <v>256</v>
      </c>
      <c r="I468" s="295" t="s">
        <v>339</v>
      </c>
      <c r="J468" s="298">
        <v>4</v>
      </c>
      <c r="K468" s="298">
        <f t="shared" si="40"/>
        <v>0.5</v>
      </c>
      <c r="L468" s="221">
        <v>1350</v>
      </c>
      <c r="M468" s="221">
        <f t="shared" si="41"/>
        <v>675</v>
      </c>
    </row>
    <row r="469" spans="1:13">
      <c r="A469" s="295" t="s">
        <v>564</v>
      </c>
      <c r="B469" s="250" t="str">
        <f t="shared" si="38"/>
        <v>Measure 294</v>
      </c>
      <c r="C469" s="295" t="s">
        <v>572</v>
      </c>
      <c r="D469" s="296">
        <v>44378</v>
      </c>
      <c r="E469" s="296">
        <v>44561</v>
      </c>
      <c r="F469" s="296">
        <v>44412</v>
      </c>
      <c r="G469" s="41">
        <f t="shared" si="39"/>
        <v>8</v>
      </c>
      <c r="H469" s="297" t="s">
        <v>376</v>
      </c>
      <c r="I469" s="295" t="s">
        <v>339</v>
      </c>
      <c r="J469" s="298">
        <v>4</v>
      </c>
      <c r="K469" s="298">
        <f t="shared" si="40"/>
        <v>0.5</v>
      </c>
      <c r="L469" s="221">
        <v>1000</v>
      </c>
      <c r="M469" s="221">
        <f t="shared" si="41"/>
        <v>500</v>
      </c>
    </row>
    <row r="470" spans="1:13">
      <c r="A470" s="295" t="s">
        <v>564</v>
      </c>
      <c r="B470" s="250" t="str">
        <f t="shared" si="38"/>
        <v>Measure 294</v>
      </c>
      <c r="C470" s="295" t="s">
        <v>572</v>
      </c>
      <c r="D470" s="296">
        <v>44378</v>
      </c>
      <c r="E470" s="296">
        <v>44561</v>
      </c>
      <c r="F470" s="296">
        <v>44412</v>
      </c>
      <c r="G470" s="41">
        <f t="shared" si="39"/>
        <v>8</v>
      </c>
      <c r="H470" s="297" t="s">
        <v>53</v>
      </c>
      <c r="I470" s="295" t="s">
        <v>339</v>
      </c>
      <c r="J470" s="298">
        <v>3</v>
      </c>
      <c r="K470" s="298">
        <f t="shared" si="40"/>
        <v>0.375</v>
      </c>
      <c r="L470" s="221">
        <v>1350</v>
      </c>
      <c r="M470" s="221">
        <f t="shared" si="41"/>
        <v>506.25</v>
      </c>
    </row>
    <row r="471" spans="1:13">
      <c r="A471" s="295" t="s">
        <v>564</v>
      </c>
      <c r="B471" s="250" t="str">
        <f t="shared" si="38"/>
        <v>Measure 294</v>
      </c>
      <c r="C471" s="295" t="s">
        <v>572</v>
      </c>
      <c r="D471" s="296">
        <v>44378</v>
      </c>
      <c r="E471" s="296">
        <v>44561</v>
      </c>
      <c r="F471" s="296">
        <v>44413</v>
      </c>
      <c r="G471" s="41">
        <f t="shared" si="39"/>
        <v>8</v>
      </c>
      <c r="H471" s="297" t="s">
        <v>52</v>
      </c>
      <c r="I471" s="295" t="s">
        <v>339</v>
      </c>
      <c r="J471" s="298">
        <v>8</v>
      </c>
      <c r="K471" s="298">
        <f t="shared" si="40"/>
        <v>1</v>
      </c>
      <c r="L471" s="221">
        <v>1350</v>
      </c>
      <c r="M471" s="221">
        <f t="shared" si="41"/>
        <v>1350</v>
      </c>
    </row>
    <row r="472" spans="1:13">
      <c r="A472" s="295" t="s">
        <v>564</v>
      </c>
      <c r="B472" s="250" t="str">
        <f t="shared" si="38"/>
        <v>Measure 294</v>
      </c>
      <c r="C472" s="295" t="s">
        <v>572</v>
      </c>
      <c r="D472" s="296">
        <v>44378</v>
      </c>
      <c r="E472" s="296">
        <v>44561</v>
      </c>
      <c r="F472" s="296">
        <v>44413</v>
      </c>
      <c r="G472" s="41">
        <f t="shared" si="39"/>
        <v>8</v>
      </c>
      <c r="H472" s="297" t="s">
        <v>256</v>
      </c>
      <c r="I472" s="295" t="s">
        <v>339</v>
      </c>
      <c r="J472" s="298">
        <v>3.5</v>
      </c>
      <c r="K472" s="298">
        <f t="shared" si="40"/>
        <v>0.4375</v>
      </c>
      <c r="L472" s="221">
        <v>1350</v>
      </c>
      <c r="M472" s="221">
        <f t="shared" si="41"/>
        <v>590.625</v>
      </c>
    </row>
    <row r="473" spans="1:13">
      <c r="A473" s="295" t="s">
        <v>564</v>
      </c>
      <c r="B473" s="250" t="str">
        <f t="shared" si="38"/>
        <v>Measure 294</v>
      </c>
      <c r="C473" s="295" t="s">
        <v>572</v>
      </c>
      <c r="D473" s="296">
        <v>44378</v>
      </c>
      <c r="E473" s="296">
        <v>44561</v>
      </c>
      <c r="F473" s="296">
        <v>44413</v>
      </c>
      <c r="G473" s="41">
        <f t="shared" si="39"/>
        <v>8</v>
      </c>
      <c r="H473" s="297" t="s">
        <v>256</v>
      </c>
      <c r="I473" s="295" t="s">
        <v>339</v>
      </c>
      <c r="J473" s="298">
        <v>4.5</v>
      </c>
      <c r="K473" s="298">
        <f t="shared" si="40"/>
        <v>0.5625</v>
      </c>
      <c r="L473" s="221">
        <v>1350</v>
      </c>
      <c r="M473" s="221">
        <f t="shared" si="41"/>
        <v>759.375</v>
      </c>
    </row>
    <row r="474" spans="1:13">
      <c r="A474" s="295" t="s">
        <v>564</v>
      </c>
      <c r="B474" s="250" t="str">
        <f t="shared" si="38"/>
        <v>Measure 294</v>
      </c>
      <c r="C474" s="295" t="s">
        <v>572</v>
      </c>
      <c r="D474" s="296">
        <v>44378</v>
      </c>
      <c r="E474" s="296">
        <v>44561</v>
      </c>
      <c r="F474" s="296">
        <v>44414</v>
      </c>
      <c r="G474" s="41">
        <f t="shared" si="39"/>
        <v>8</v>
      </c>
      <c r="H474" s="297" t="s">
        <v>377</v>
      </c>
      <c r="I474" s="295" t="s">
        <v>339</v>
      </c>
      <c r="J474" s="298">
        <v>1.5</v>
      </c>
      <c r="K474" s="298">
        <f t="shared" si="40"/>
        <v>0.1875</v>
      </c>
      <c r="L474" s="221">
        <v>1000</v>
      </c>
      <c r="M474" s="221">
        <f t="shared" si="41"/>
        <v>187.5</v>
      </c>
    </row>
    <row r="475" spans="1:13">
      <c r="A475" s="295" t="s">
        <v>564</v>
      </c>
      <c r="B475" s="250" t="str">
        <f t="shared" si="38"/>
        <v>Measure 294</v>
      </c>
      <c r="C475" s="295" t="s">
        <v>572</v>
      </c>
      <c r="D475" s="296">
        <v>44378</v>
      </c>
      <c r="E475" s="296">
        <v>44561</v>
      </c>
      <c r="F475" s="296">
        <v>44414</v>
      </c>
      <c r="G475" s="41">
        <f t="shared" si="39"/>
        <v>8</v>
      </c>
      <c r="H475" s="297" t="s">
        <v>256</v>
      </c>
      <c r="I475" s="295" t="s">
        <v>339</v>
      </c>
      <c r="J475" s="298">
        <v>4</v>
      </c>
      <c r="K475" s="298">
        <f t="shared" si="40"/>
        <v>0.5</v>
      </c>
      <c r="L475" s="221">
        <v>1350</v>
      </c>
      <c r="M475" s="221">
        <f t="shared" si="41"/>
        <v>675</v>
      </c>
    </row>
    <row r="476" spans="1:13">
      <c r="A476" s="295" t="s">
        <v>564</v>
      </c>
      <c r="B476" s="250" t="str">
        <f t="shared" si="38"/>
        <v>Measure 294</v>
      </c>
      <c r="C476" s="295" t="s">
        <v>572</v>
      </c>
      <c r="D476" s="296">
        <v>44378</v>
      </c>
      <c r="E476" s="296">
        <v>44561</v>
      </c>
      <c r="F476" s="296">
        <v>44414</v>
      </c>
      <c r="G476" s="41">
        <f t="shared" si="39"/>
        <v>8</v>
      </c>
      <c r="H476" s="297" t="s">
        <v>256</v>
      </c>
      <c r="I476" s="295" t="s">
        <v>339</v>
      </c>
      <c r="J476" s="298">
        <v>3</v>
      </c>
      <c r="K476" s="298">
        <f t="shared" si="40"/>
        <v>0.375</v>
      </c>
      <c r="L476" s="221">
        <v>1350</v>
      </c>
      <c r="M476" s="221">
        <f t="shared" si="41"/>
        <v>506.25</v>
      </c>
    </row>
    <row r="477" spans="1:13">
      <c r="A477" s="295" t="s">
        <v>564</v>
      </c>
      <c r="B477" s="250" t="str">
        <f t="shared" ref="B477:B540" si="42">MID(C477,9,11)</f>
        <v>Measure 294</v>
      </c>
      <c r="C477" s="295" t="s">
        <v>572</v>
      </c>
      <c r="D477" s="296">
        <v>44378</v>
      </c>
      <c r="E477" s="296">
        <v>44561</v>
      </c>
      <c r="F477" s="296">
        <v>44414</v>
      </c>
      <c r="G477" s="41">
        <f t="shared" ref="G477:G540" si="43">MONTH(F477)</f>
        <v>8</v>
      </c>
      <c r="H477" s="297" t="s">
        <v>53</v>
      </c>
      <c r="I477" s="295" t="s">
        <v>339</v>
      </c>
      <c r="J477" s="298">
        <v>1</v>
      </c>
      <c r="K477" s="298">
        <f t="shared" si="40"/>
        <v>0.125</v>
      </c>
      <c r="L477" s="221">
        <v>1350</v>
      </c>
      <c r="M477" s="221">
        <f t="shared" si="41"/>
        <v>168.75</v>
      </c>
    </row>
    <row r="478" spans="1:13">
      <c r="A478" s="295" t="s">
        <v>564</v>
      </c>
      <c r="B478" s="250" t="str">
        <f t="shared" si="42"/>
        <v>Measure 294</v>
      </c>
      <c r="C478" s="295" t="s">
        <v>572</v>
      </c>
      <c r="D478" s="296">
        <v>44378</v>
      </c>
      <c r="E478" s="296">
        <v>44561</v>
      </c>
      <c r="F478" s="296">
        <v>44417</v>
      </c>
      <c r="G478" s="41">
        <f t="shared" si="43"/>
        <v>8</v>
      </c>
      <c r="H478" s="297" t="s">
        <v>256</v>
      </c>
      <c r="I478" s="295" t="s">
        <v>339</v>
      </c>
      <c r="J478" s="298">
        <v>4.5</v>
      </c>
      <c r="K478" s="298">
        <f t="shared" si="40"/>
        <v>0.5625</v>
      </c>
      <c r="L478" s="221">
        <v>1350</v>
      </c>
      <c r="M478" s="221">
        <f t="shared" si="41"/>
        <v>759.375</v>
      </c>
    </row>
    <row r="479" spans="1:13">
      <c r="A479" s="295" t="s">
        <v>564</v>
      </c>
      <c r="B479" s="250" t="str">
        <f t="shared" si="42"/>
        <v>Measure 294</v>
      </c>
      <c r="C479" s="295" t="s">
        <v>572</v>
      </c>
      <c r="D479" s="296">
        <v>44378</v>
      </c>
      <c r="E479" s="296">
        <v>44561</v>
      </c>
      <c r="F479" s="296">
        <v>44417</v>
      </c>
      <c r="G479" s="41">
        <f t="shared" si="43"/>
        <v>8</v>
      </c>
      <c r="H479" s="297" t="s">
        <v>256</v>
      </c>
      <c r="I479" s="295" t="s">
        <v>339</v>
      </c>
      <c r="J479" s="298">
        <v>4.5</v>
      </c>
      <c r="K479" s="298">
        <f t="shared" si="40"/>
        <v>0.5625</v>
      </c>
      <c r="L479" s="221">
        <v>1350</v>
      </c>
      <c r="M479" s="221">
        <f t="shared" si="41"/>
        <v>759.375</v>
      </c>
    </row>
    <row r="480" spans="1:13">
      <c r="A480" s="295" t="s">
        <v>564</v>
      </c>
      <c r="B480" s="250" t="str">
        <f t="shared" si="42"/>
        <v>Measure 294</v>
      </c>
      <c r="C480" s="295" t="s">
        <v>572</v>
      </c>
      <c r="D480" s="296">
        <v>44378</v>
      </c>
      <c r="E480" s="296">
        <v>44561</v>
      </c>
      <c r="F480" s="296">
        <v>44417</v>
      </c>
      <c r="G480" s="41">
        <f t="shared" si="43"/>
        <v>8</v>
      </c>
      <c r="H480" s="297" t="s">
        <v>264</v>
      </c>
      <c r="I480" s="295" t="s">
        <v>339</v>
      </c>
      <c r="J480" s="298">
        <v>5</v>
      </c>
      <c r="K480" s="298">
        <f t="shared" si="40"/>
        <v>0.625</v>
      </c>
      <c r="L480" s="221">
        <v>1000</v>
      </c>
      <c r="M480" s="221">
        <f t="shared" si="41"/>
        <v>625</v>
      </c>
    </row>
    <row r="481" spans="1:13">
      <c r="A481" s="295" t="s">
        <v>564</v>
      </c>
      <c r="B481" s="250" t="str">
        <f t="shared" si="42"/>
        <v>Measure 294</v>
      </c>
      <c r="C481" s="295" t="s">
        <v>572</v>
      </c>
      <c r="D481" s="296">
        <v>44378</v>
      </c>
      <c r="E481" s="296">
        <v>44561</v>
      </c>
      <c r="F481" s="296">
        <v>44417</v>
      </c>
      <c r="G481" s="41">
        <f t="shared" si="43"/>
        <v>8</v>
      </c>
      <c r="H481" s="297" t="s">
        <v>264</v>
      </c>
      <c r="I481" s="295" t="s">
        <v>339</v>
      </c>
      <c r="J481" s="298">
        <v>4</v>
      </c>
      <c r="K481" s="298">
        <f t="shared" si="40"/>
        <v>0.5</v>
      </c>
      <c r="L481" s="221">
        <v>1000</v>
      </c>
      <c r="M481" s="221">
        <f t="shared" si="41"/>
        <v>500</v>
      </c>
    </row>
    <row r="482" spans="1:13">
      <c r="A482" s="295" t="s">
        <v>564</v>
      </c>
      <c r="B482" s="250" t="str">
        <f t="shared" si="42"/>
        <v>Measure 294</v>
      </c>
      <c r="C482" s="295" t="s">
        <v>572</v>
      </c>
      <c r="D482" s="296">
        <v>44378</v>
      </c>
      <c r="E482" s="296">
        <v>44561</v>
      </c>
      <c r="F482" s="296">
        <v>44417</v>
      </c>
      <c r="G482" s="41">
        <f t="shared" si="43"/>
        <v>8</v>
      </c>
      <c r="H482" s="297" t="s">
        <v>376</v>
      </c>
      <c r="I482" s="295" t="s">
        <v>339</v>
      </c>
      <c r="J482" s="298">
        <v>8</v>
      </c>
      <c r="K482" s="298">
        <f t="shared" si="40"/>
        <v>1</v>
      </c>
      <c r="L482" s="221">
        <v>1000</v>
      </c>
      <c r="M482" s="221">
        <f t="shared" si="41"/>
        <v>1000</v>
      </c>
    </row>
    <row r="483" spans="1:13">
      <c r="A483" s="295" t="s">
        <v>564</v>
      </c>
      <c r="B483" s="250" t="str">
        <f t="shared" si="42"/>
        <v>Measure 294</v>
      </c>
      <c r="C483" s="295" t="s">
        <v>572</v>
      </c>
      <c r="D483" s="296">
        <v>44378</v>
      </c>
      <c r="E483" s="296">
        <v>44561</v>
      </c>
      <c r="F483" s="296">
        <v>44418</v>
      </c>
      <c r="G483" s="41">
        <f t="shared" si="43"/>
        <v>8</v>
      </c>
      <c r="H483" s="297" t="s">
        <v>377</v>
      </c>
      <c r="I483" s="295" t="s">
        <v>339</v>
      </c>
      <c r="J483" s="298">
        <v>2</v>
      </c>
      <c r="K483" s="298">
        <f t="shared" si="40"/>
        <v>0.25</v>
      </c>
      <c r="L483" s="221">
        <v>1000</v>
      </c>
      <c r="M483" s="221">
        <f t="shared" si="41"/>
        <v>250</v>
      </c>
    </row>
    <row r="484" spans="1:13">
      <c r="A484" s="295" t="s">
        <v>564</v>
      </c>
      <c r="B484" s="250" t="str">
        <f t="shared" si="42"/>
        <v>Measure 294</v>
      </c>
      <c r="C484" s="295" t="s">
        <v>572</v>
      </c>
      <c r="D484" s="296">
        <v>44378</v>
      </c>
      <c r="E484" s="296">
        <v>44561</v>
      </c>
      <c r="F484" s="296">
        <v>44418</v>
      </c>
      <c r="G484" s="41">
        <f t="shared" si="43"/>
        <v>8</v>
      </c>
      <c r="H484" s="297" t="s">
        <v>256</v>
      </c>
      <c r="I484" s="295" t="s">
        <v>339</v>
      </c>
      <c r="J484" s="298">
        <v>6</v>
      </c>
      <c r="K484" s="298">
        <f t="shared" si="40"/>
        <v>0.75</v>
      </c>
      <c r="L484" s="221">
        <v>1350</v>
      </c>
      <c r="M484" s="221">
        <f t="shared" si="41"/>
        <v>1012.5</v>
      </c>
    </row>
    <row r="485" spans="1:13">
      <c r="A485" s="295" t="s">
        <v>564</v>
      </c>
      <c r="B485" s="250" t="str">
        <f t="shared" si="42"/>
        <v>Measure 294</v>
      </c>
      <c r="C485" s="295" t="s">
        <v>572</v>
      </c>
      <c r="D485" s="296">
        <v>44378</v>
      </c>
      <c r="E485" s="296">
        <v>44561</v>
      </c>
      <c r="F485" s="296">
        <v>44418</v>
      </c>
      <c r="G485" s="41">
        <f t="shared" si="43"/>
        <v>8</v>
      </c>
      <c r="H485" s="297" t="s">
        <v>264</v>
      </c>
      <c r="I485" s="295" t="s">
        <v>339</v>
      </c>
      <c r="J485" s="298">
        <v>7</v>
      </c>
      <c r="K485" s="298">
        <f t="shared" si="40"/>
        <v>0.875</v>
      </c>
      <c r="L485" s="221">
        <v>1000</v>
      </c>
      <c r="M485" s="221">
        <f t="shared" si="41"/>
        <v>875</v>
      </c>
    </row>
    <row r="486" spans="1:13">
      <c r="A486" s="295" t="s">
        <v>564</v>
      </c>
      <c r="B486" s="250" t="str">
        <f t="shared" si="42"/>
        <v>Measure 294</v>
      </c>
      <c r="C486" s="295" t="s">
        <v>572</v>
      </c>
      <c r="D486" s="296">
        <v>44378</v>
      </c>
      <c r="E486" s="296">
        <v>44561</v>
      </c>
      <c r="F486" s="296">
        <v>44418</v>
      </c>
      <c r="G486" s="41">
        <f t="shared" si="43"/>
        <v>8</v>
      </c>
      <c r="H486" s="297" t="s">
        <v>264</v>
      </c>
      <c r="I486" s="295" t="s">
        <v>339</v>
      </c>
      <c r="J486" s="298">
        <v>2</v>
      </c>
      <c r="K486" s="298">
        <f t="shared" si="40"/>
        <v>0.25</v>
      </c>
      <c r="L486" s="221">
        <v>1000</v>
      </c>
      <c r="M486" s="221">
        <f t="shared" si="41"/>
        <v>250</v>
      </c>
    </row>
    <row r="487" spans="1:13">
      <c r="A487" s="295" t="s">
        <v>564</v>
      </c>
      <c r="B487" s="250" t="str">
        <f t="shared" si="42"/>
        <v>Measure 294</v>
      </c>
      <c r="C487" s="295" t="s">
        <v>572</v>
      </c>
      <c r="D487" s="296">
        <v>44378</v>
      </c>
      <c r="E487" s="296">
        <v>44561</v>
      </c>
      <c r="F487" s="296">
        <v>44418</v>
      </c>
      <c r="G487" s="41">
        <f t="shared" si="43"/>
        <v>8</v>
      </c>
      <c r="H487" s="297" t="s">
        <v>376</v>
      </c>
      <c r="I487" s="295" t="s">
        <v>339</v>
      </c>
      <c r="J487" s="298">
        <v>8</v>
      </c>
      <c r="K487" s="298">
        <f t="shared" si="40"/>
        <v>1</v>
      </c>
      <c r="L487" s="221">
        <v>1000</v>
      </c>
      <c r="M487" s="221">
        <f t="shared" si="41"/>
        <v>1000</v>
      </c>
    </row>
    <row r="488" spans="1:13">
      <c r="A488" s="295" t="s">
        <v>564</v>
      </c>
      <c r="B488" s="250" t="str">
        <f t="shared" si="42"/>
        <v>Measure 294</v>
      </c>
      <c r="C488" s="295" t="s">
        <v>572</v>
      </c>
      <c r="D488" s="296">
        <v>44378</v>
      </c>
      <c r="E488" s="296">
        <v>44561</v>
      </c>
      <c r="F488" s="296">
        <v>44419</v>
      </c>
      <c r="G488" s="41">
        <f t="shared" si="43"/>
        <v>8</v>
      </c>
      <c r="H488" s="297" t="s">
        <v>377</v>
      </c>
      <c r="I488" s="295" t="s">
        <v>339</v>
      </c>
      <c r="J488" s="298">
        <v>2</v>
      </c>
      <c r="K488" s="298">
        <f t="shared" si="40"/>
        <v>0.25</v>
      </c>
      <c r="L488" s="221">
        <v>1000</v>
      </c>
      <c r="M488" s="221">
        <f t="shared" si="41"/>
        <v>250</v>
      </c>
    </row>
    <row r="489" spans="1:13">
      <c r="A489" s="295" t="s">
        <v>564</v>
      </c>
      <c r="B489" s="250" t="str">
        <f t="shared" si="42"/>
        <v>Measure 294</v>
      </c>
      <c r="C489" s="295" t="s">
        <v>572</v>
      </c>
      <c r="D489" s="296">
        <v>44378</v>
      </c>
      <c r="E489" s="296">
        <v>44561</v>
      </c>
      <c r="F489" s="296">
        <v>44419</v>
      </c>
      <c r="G489" s="41">
        <f t="shared" si="43"/>
        <v>8</v>
      </c>
      <c r="H489" s="297" t="s">
        <v>264</v>
      </c>
      <c r="I489" s="295" t="s">
        <v>339</v>
      </c>
      <c r="J489" s="298">
        <v>6</v>
      </c>
      <c r="K489" s="298">
        <f t="shared" si="40"/>
        <v>0.75</v>
      </c>
      <c r="L489" s="221">
        <v>1000</v>
      </c>
      <c r="M489" s="221">
        <f t="shared" si="41"/>
        <v>750</v>
      </c>
    </row>
    <row r="490" spans="1:13">
      <c r="A490" s="295" t="s">
        <v>564</v>
      </c>
      <c r="B490" s="250" t="str">
        <f t="shared" si="42"/>
        <v>Measure 294</v>
      </c>
      <c r="C490" s="295" t="s">
        <v>572</v>
      </c>
      <c r="D490" s="296">
        <v>44378</v>
      </c>
      <c r="E490" s="296">
        <v>44561</v>
      </c>
      <c r="F490" s="296">
        <v>44419</v>
      </c>
      <c r="G490" s="41">
        <f t="shared" si="43"/>
        <v>8</v>
      </c>
      <c r="H490" s="297" t="s">
        <v>264</v>
      </c>
      <c r="I490" s="295" t="s">
        <v>339</v>
      </c>
      <c r="J490" s="298">
        <v>4</v>
      </c>
      <c r="K490" s="298">
        <f t="shared" si="40"/>
        <v>0.5</v>
      </c>
      <c r="L490" s="221">
        <v>1000</v>
      </c>
      <c r="M490" s="221">
        <f t="shared" si="41"/>
        <v>500</v>
      </c>
    </row>
    <row r="491" spans="1:13">
      <c r="A491" s="295" t="s">
        <v>564</v>
      </c>
      <c r="B491" s="250" t="str">
        <f t="shared" si="42"/>
        <v>Measure 294</v>
      </c>
      <c r="C491" s="295" t="s">
        <v>572</v>
      </c>
      <c r="D491" s="296">
        <v>44378</v>
      </c>
      <c r="E491" s="296">
        <v>44561</v>
      </c>
      <c r="F491" s="296">
        <v>44419</v>
      </c>
      <c r="G491" s="41">
        <f t="shared" si="43"/>
        <v>8</v>
      </c>
      <c r="H491" s="297" t="s">
        <v>376</v>
      </c>
      <c r="I491" s="295" t="s">
        <v>339</v>
      </c>
      <c r="J491" s="298">
        <v>8</v>
      </c>
      <c r="K491" s="298">
        <f t="shared" si="40"/>
        <v>1</v>
      </c>
      <c r="L491" s="221">
        <v>1000</v>
      </c>
      <c r="M491" s="221">
        <f t="shared" si="41"/>
        <v>1000</v>
      </c>
    </row>
    <row r="492" spans="1:13">
      <c r="A492" s="295" t="s">
        <v>564</v>
      </c>
      <c r="B492" s="250" t="str">
        <f t="shared" si="42"/>
        <v>Measure 294</v>
      </c>
      <c r="C492" s="295" t="s">
        <v>572</v>
      </c>
      <c r="D492" s="296">
        <v>44378</v>
      </c>
      <c r="E492" s="296">
        <v>44561</v>
      </c>
      <c r="F492" s="296">
        <v>44420</v>
      </c>
      <c r="G492" s="41">
        <f t="shared" si="43"/>
        <v>8</v>
      </c>
      <c r="H492" s="297" t="s">
        <v>377</v>
      </c>
      <c r="I492" s="295" t="s">
        <v>339</v>
      </c>
      <c r="J492" s="298">
        <v>1.5</v>
      </c>
      <c r="K492" s="298">
        <f t="shared" si="40"/>
        <v>0.1875</v>
      </c>
      <c r="L492" s="221">
        <v>1000</v>
      </c>
      <c r="M492" s="221">
        <f t="shared" si="41"/>
        <v>187.5</v>
      </c>
    </row>
    <row r="493" spans="1:13">
      <c r="A493" s="295" t="s">
        <v>564</v>
      </c>
      <c r="B493" s="250" t="str">
        <f t="shared" si="42"/>
        <v>Measure 294</v>
      </c>
      <c r="C493" s="295" t="s">
        <v>572</v>
      </c>
      <c r="D493" s="296">
        <v>44378</v>
      </c>
      <c r="E493" s="296">
        <v>44561</v>
      </c>
      <c r="F493" s="296">
        <v>44420</v>
      </c>
      <c r="G493" s="41">
        <f t="shared" si="43"/>
        <v>8</v>
      </c>
      <c r="H493" s="297" t="s">
        <v>256</v>
      </c>
      <c r="I493" s="295" t="s">
        <v>339</v>
      </c>
      <c r="J493" s="298">
        <v>6</v>
      </c>
      <c r="K493" s="298">
        <f t="shared" si="40"/>
        <v>0.75</v>
      </c>
      <c r="L493" s="221">
        <v>1350</v>
      </c>
      <c r="M493" s="221">
        <f t="shared" si="41"/>
        <v>1012.5</v>
      </c>
    </row>
    <row r="494" spans="1:13">
      <c r="A494" s="295" t="s">
        <v>564</v>
      </c>
      <c r="B494" s="250" t="str">
        <f t="shared" si="42"/>
        <v>Measure 294</v>
      </c>
      <c r="C494" s="295" t="s">
        <v>572</v>
      </c>
      <c r="D494" s="296">
        <v>44378</v>
      </c>
      <c r="E494" s="296">
        <v>44561</v>
      </c>
      <c r="F494" s="296">
        <v>44420</v>
      </c>
      <c r="G494" s="41">
        <f t="shared" si="43"/>
        <v>8</v>
      </c>
      <c r="H494" s="297" t="s">
        <v>256</v>
      </c>
      <c r="I494" s="295" t="s">
        <v>339</v>
      </c>
      <c r="J494" s="298">
        <v>4</v>
      </c>
      <c r="K494" s="298">
        <f t="shared" si="40"/>
        <v>0.5</v>
      </c>
      <c r="L494" s="221">
        <v>1350</v>
      </c>
      <c r="M494" s="221">
        <f t="shared" si="41"/>
        <v>675</v>
      </c>
    </row>
    <row r="495" spans="1:13">
      <c r="A495" s="295" t="s">
        <v>564</v>
      </c>
      <c r="B495" s="250" t="str">
        <f t="shared" si="42"/>
        <v>Measure 294</v>
      </c>
      <c r="C495" s="295" t="s">
        <v>572</v>
      </c>
      <c r="D495" s="296">
        <v>44378</v>
      </c>
      <c r="E495" s="296">
        <v>44561</v>
      </c>
      <c r="F495" s="296">
        <v>44420</v>
      </c>
      <c r="G495" s="41">
        <f t="shared" si="43"/>
        <v>8</v>
      </c>
      <c r="H495" s="297" t="s">
        <v>264</v>
      </c>
      <c r="I495" s="295" t="s">
        <v>339</v>
      </c>
      <c r="J495" s="298">
        <v>5.5</v>
      </c>
      <c r="K495" s="298">
        <f t="shared" si="40"/>
        <v>0.6875</v>
      </c>
      <c r="L495" s="221">
        <v>1000</v>
      </c>
      <c r="M495" s="221">
        <f t="shared" si="41"/>
        <v>687.5</v>
      </c>
    </row>
    <row r="496" spans="1:13">
      <c r="A496" s="295" t="s">
        <v>564</v>
      </c>
      <c r="B496" s="250" t="str">
        <f t="shared" si="42"/>
        <v>Measure 294</v>
      </c>
      <c r="C496" s="295" t="s">
        <v>572</v>
      </c>
      <c r="D496" s="296">
        <v>44378</v>
      </c>
      <c r="E496" s="296">
        <v>44561</v>
      </c>
      <c r="F496" s="296">
        <v>44420</v>
      </c>
      <c r="G496" s="41">
        <f t="shared" si="43"/>
        <v>8</v>
      </c>
      <c r="H496" s="297" t="s">
        <v>264</v>
      </c>
      <c r="I496" s="295" t="s">
        <v>339</v>
      </c>
      <c r="J496" s="298">
        <v>3</v>
      </c>
      <c r="K496" s="298">
        <f t="shared" si="40"/>
        <v>0.375</v>
      </c>
      <c r="L496" s="221">
        <v>1000</v>
      </c>
      <c r="M496" s="221">
        <f t="shared" si="41"/>
        <v>375</v>
      </c>
    </row>
    <row r="497" spans="1:13">
      <c r="A497" s="295" t="s">
        <v>564</v>
      </c>
      <c r="B497" s="250" t="str">
        <f t="shared" si="42"/>
        <v>Measure 294</v>
      </c>
      <c r="C497" s="295" t="s">
        <v>572</v>
      </c>
      <c r="D497" s="296">
        <v>44378</v>
      </c>
      <c r="E497" s="296">
        <v>44561</v>
      </c>
      <c r="F497" s="296">
        <v>44420</v>
      </c>
      <c r="G497" s="41">
        <f t="shared" si="43"/>
        <v>8</v>
      </c>
      <c r="H497" s="297" t="s">
        <v>376</v>
      </c>
      <c r="I497" s="295" t="s">
        <v>339</v>
      </c>
      <c r="J497" s="298">
        <v>8</v>
      </c>
      <c r="K497" s="298">
        <f t="shared" si="40"/>
        <v>1</v>
      </c>
      <c r="L497" s="221">
        <v>1000</v>
      </c>
      <c r="M497" s="221">
        <f t="shared" si="41"/>
        <v>1000</v>
      </c>
    </row>
    <row r="498" spans="1:13">
      <c r="A498" s="295" t="s">
        <v>564</v>
      </c>
      <c r="B498" s="250" t="str">
        <f t="shared" si="42"/>
        <v>Measure 294</v>
      </c>
      <c r="C498" s="295" t="s">
        <v>572</v>
      </c>
      <c r="D498" s="296">
        <v>44378</v>
      </c>
      <c r="E498" s="296">
        <v>44561</v>
      </c>
      <c r="F498" s="296">
        <v>44420</v>
      </c>
      <c r="G498" s="41">
        <f t="shared" si="43"/>
        <v>8</v>
      </c>
      <c r="H498" s="297" t="s">
        <v>263</v>
      </c>
      <c r="I498" s="295" t="s">
        <v>339</v>
      </c>
      <c r="J498" s="298">
        <v>1</v>
      </c>
      <c r="K498" s="298">
        <f t="shared" si="40"/>
        <v>0.125</v>
      </c>
      <c r="L498" s="221">
        <v>1000</v>
      </c>
      <c r="M498" s="221">
        <f t="shared" si="41"/>
        <v>125</v>
      </c>
    </row>
    <row r="499" spans="1:13">
      <c r="A499" s="295" t="s">
        <v>564</v>
      </c>
      <c r="B499" s="250" t="str">
        <f t="shared" si="42"/>
        <v>Measure 294</v>
      </c>
      <c r="C499" s="295" t="s">
        <v>572</v>
      </c>
      <c r="D499" s="296">
        <v>44378</v>
      </c>
      <c r="E499" s="296">
        <v>44561</v>
      </c>
      <c r="F499" s="296">
        <v>44421</v>
      </c>
      <c r="G499" s="41">
        <f t="shared" si="43"/>
        <v>8</v>
      </c>
      <c r="H499" s="297" t="s">
        <v>377</v>
      </c>
      <c r="I499" s="295" t="s">
        <v>339</v>
      </c>
      <c r="J499" s="298">
        <v>0.75</v>
      </c>
      <c r="K499" s="298">
        <f t="shared" si="40"/>
        <v>9.375E-2</v>
      </c>
      <c r="L499" s="221">
        <v>1000</v>
      </c>
      <c r="M499" s="221">
        <f t="shared" si="41"/>
        <v>93.75</v>
      </c>
    </row>
    <row r="500" spans="1:13">
      <c r="A500" s="295" t="s">
        <v>564</v>
      </c>
      <c r="B500" s="250" t="str">
        <f t="shared" si="42"/>
        <v>Measure 294</v>
      </c>
      <c r="C500" s="295" t="s">
        <v>572</v>
      </c>
      <c r="D500" s="296">
        <v>44378</v>
      </c>
      <c r="E500" s="296">
        <v>44561</v>
      </c>
      <c r="F500" s="296">
        <v>44421</v>
      </c>
      <c r="G500" s="41">
        <f t="shared" si="43"/>
        <v>8</v>
      </c>
      <c r="H500" s="297" t="s">
        <v>264</v>
      </c>
      <c r="I500" s="295" t="s">
        <v>339</v>
      </c>
      <c r="J500" s="298">
        <v>4.5</v>
      </c>
      <c r="K500" s="298">
        <f t="shared" si="40"/>
        <v>0.5625</v>
      </c>
      <c r="L500" s="221">
        <v>1000</v>
      </c>
      <c r="M500" s="221">
        <f t="shared" si="41"/>
        <v>562.5</v>
      </c>
    </row>
    <row r="501" spans="1:13">
      <c r="A501" s="295" t="s">
        <v>564</v>
      </c>
      <c r="B501" s="250" t="str">
        <f t="shared" si="42"/>
        <v>Measure 294</v>
      </c>
      <c r="C501" s="295" t="s">
        <v>572</v>
      </c>
      <c r="D501" s="296">
        <v>44378</v>
      </c>
      <c r="E501" s="296">
        <v>44561</v>
      </c>
      <c r="F501" s="296">
        <v>44421</v>
      </c>
      <c r="G501" s="41">
        <f t="shared" si="43"/>
        <v>8</v>
      </c>
      <c r="H501" s="297" t="s">
        <v>264</v>
      </c>
      <c r="I501" s="295" t="s">
        <v>339</v>
      </c>
      <c r="J501" s="298">
        <v>3.5</v>
      </c>
      <c r="K501" s="298">
        <f t="shared" si="40"/>
        <v>0.4375</v>
      </c>
      <c r="L501" s="221">
        <v>1000</v>
      </c>
      <c r="M501" s="221">
        <f t="shared" si="41"/>
        <v>437.5</v>
      </c>
    </row>
    <row r="502" spans="1:13">
      <c r="A502" s="295" t="s">
        <v>564</v>
      </c>
      <c r="B502" s="250" t="str">
        <f t="shared" si="42"/>
        <v>Measure 294</v>
      </c>
      <c r="C502" s="295" t="s">
        <v>572</v>
      </c>
      <c r="D502" s="296">
        <v>44378</v>
      </c>
      <c r="E502" s="296">
        <v>44561</v>
      </c>
      <c r="F502" s="296">
        <v>44421</v>
      </c>
      <c r="G502" s="41">
        <f t="shared" si="43"/>
        <v>8</v>
      </c>
      <c r="H502" s="297" t="s">
        <v>376</v>
      </c>
      <c r="I502" s="295" t="s">
        <v>339</v>
      </c>
      <c r="J502" s="298">
        <v>8</v>
      </c>
      <c r="K502" s="298">
        <f t="shared" si="40"/>
        <v>1</v>
      </c>
      <c r="L502" s="221">
        <v>1000</v>
      </c>
      <c r="M502" s="221">
        <f t="shared" si="41"/>
        <v>1000</v>
      </c>
    </row>
    <row r="503" spans="1:13">
      <c r="A503" s="295" t="s">
        <v>564</v>
      </c>
      <c r="B503" s="250" t="str">
        <f t="shared" si="42"/>
        <v>Measure 294</v>
      </c>
      <c r="C503" s="295" t="s">
        <v>572</v>
      </c>
      <c r="D503" s="296">
        <v>44378</v>
      </c>
      <c r="E503" s="296">
        <v>44561</v>
      </c>
      <c r="F503" s="296">
        <v>44424</v>
      </c>
      <c r="G503" s="41">
        <f t="shared" si="43"/>
        <v>8</v>
      </c>
      <c r="H503" s="297" t="s">
        <v>256</v>
      </c>
      <c r="I503" s="295" t="s">
        <v>339</v>
      </c>
      <c r="J503" s="298">
        <v>4</v>
      </c>
      <c r="K503" s="298">
        <f t="shared" si="40"/>
        <v>0.5</v>
      </c>
      <c r="L503" s="221">
        <v>1350</v>
      </c>
      <c r="M503" s="221">
        <f t="shared" si="41"/>
        <v>675</v>
      </c>
    </row>
    <row r="504" spans="1:13">
      <c r="A504" s="295" t="s">
        <v>564</v>
      </c>
      <c r="B504" s="250" t="str">
        <f t="shared" si="42"/>
        <v>Measure 294</v>
      </c>
      <c r="C504" s="295" t="s">
        <v>572</v>
      </c>
      <c r="D504" s="296">
        <v>44378</v>
      </c>
      <c r="E504" s="296">
        <v>44561</v>
      </c>
      <c r="F504" s="296">
        <v>44424</v>
      </c>
      <c r="G504" s="41">
        <f t="shared" si="43"/>
        <v>8</v>
      </c>
      <c r="H504" s="297" t="s">
        <v>256</v>
      </c>
      <c r="I504" s="295" t="s">
        <v>339</v>
      </c>
      <c r="J504" s="298">
        <v>4</v>
      </c>
      <c r="K504" s="298">
        <f t="shared" si="40"/>
        <v>0.5</v>
      </c>
      <c r="L504" s="221">
        <v>1350</v>
      </c>
      <c r="M504" s="221">
        <f t="shared" si="41"/>
        <v>675</v>
      </c>
    </row>
    <row r="505" spans="1:13">
      <c r="A505" s="295" t="s">
        <v>564</v>
      </c>
      <c r="B505" s="250" t="str">
        <f t="shared" si="42"/>
        <v>Measure 294</v>
      </c>
      <c r="C505" s="295" t="s">
        <v>572</v>
      </c>
      <c r="D505" s="296">
        <v>44378</v>
      </c>
      <c r="E505" s="296">
        <v>44561</v>
      </c>
      <c r="F505" s="296">
        <v>44424</v>
      </c>
      <c r="G505" s="41">
        <f t="shared" si="43"/>
        <v>8</v>
      </c>
      <c r="H505" s="297" t="s">
        <v>264</v>
      </c>
      <c r="I505" s="295" t="s">
        <v>339</v>
      </c>
      <c r="J505" s="298">
        <v>5</v>
      </c>
      <c r="K505" s="298">
        <f t="shared" si="40"/>
        <v>0.625</v>
      </c>
      <c r="L505" s="221">
        <v>1000</v>
      </c>
      <c r="M505" s="221">
        <f t="shared" si="41"/>
        <v>625</v>
      </c>
    </row>
    <row r="506" spans="1:13">
      <c r="A506" s="295" t="s">
        <v>564</v>
      </c>
      <c r="B506" s="250" t="str">
        <f t="shared" si="42"/>
        <v>Measure 294</v>
      </c>
      <c r="C506" s="295" t="s">
        <v>572</v>
      </c>
      <c r="D506" s="296">
        <v>44378</v>
      </c>
      <c r="E506" s="296">
        <v>44561</v>
      </c>
      <c r="F506" s="296">
        <v>44424</v>
      </c>
      <c r="G506" s="41">
        <f t="shared" si="43"/>
        <v>8</v>
      </c>
      <c r="H506" s="297" t="s">
        <v>264</v>
      </c>
      <c r="I506" s="295" t="s">
        <v>339</v>
      </c>
      <c r="J506" s="298">
        <v>4</v>
      </c>
      <c r="K506" s="298">
        <f t="shared" si="40"/>
        <v>0.5</v>
      </c>
      <c r="L506" s="221">
        <v>1000</v>
      </c>
      <c r="M506" s="221">
        <f t="shared" si="41"/>
        <v>500</v>
      </c>
    </row>
    <row r="507" spans="1:13">
      <c r="A507" s="295" t="s">
        <v>564</v>
      </c>
      <c r="B507" s="250" t="str">
        <f t="shared" si="42"/>
        <v>Measure 294</v>
      </c>
      <c r="C507" s="295" t="s">
        <v>572</v>
      </c>
      <c r="D507" s="296">
        <v>44378</v>
      </c>
      <c r="E507" s="296">
        <v>44561</v>
      </c>
      <c r="F507" s="296">
        <v>44424</v>
      </c>
      <c r="G507" s="41">
        <f t="shared" si="43"/>
        <v>8</v>
      </c>
      <c r="H507" s="297" t="s">
        <v>376</v>
      </c>
      <c r="I507" s="295" t="s">
        <v>339</v>
      </c>
      <c r="J507" s="298">
        <v>8</v>
      </c>
      <c r="K507" s="298">
        <f t="shared" si="40"/>
        <v>1</v>
      </c>
      <c r="L507" s="221">
        <v>1000</v>
      </c>
      <c r="M507" s="221">
        <f t="shared" si="41"/>
        <v>1000</v>
      </c>
    </row>
    <row r="508" spans="1:13">
      <c r="A508" s="295" t="s">
        <v>564</v>
      </c>
      <c r="B508" s="250" t="str">
        <f t="shared" si="42"/>
        <v>Measure 294</v>
      </c>
      <c r="C508" s="295" t="s">
        <v>572</v>
      </c>
      <c r="D508" s="296">
        <v>44378</v>
      </c>
      <c r="E508" s="296">
        <v>44561</v>
      </c>
      <c r="F508" s="296">
        <v>44425</v>
      </c>
      <c r="G508" s="41">
        <f t="shared" si="43"/>
        <v>8</v>
      </c>
      <c r="H508" s="297" t="s">
        <v>256</v>
      </c>
      <c r="I508" s="295" t="s">
        <v>339</v>
      </c>
      <c r="J508" s="298">
        <v>2</v>
      </c>
      <c r="K508" s="298">
        <f t="shared" si="40"/>
        <v>0.25</v>
      </c>
      <c r="L508" s="221">
        <v>1350</v>
      </c>
      <c r="M508" s="221">
        <f t="shared" si="41"/>
        <v>337.5</v>
      </c>
    </row>
    <row r="509" spans="1:13">
      <c r="A509" s="295" t="s">
        <v>564</v>
      </c>
      <c r="B509" s="250" t="str">
        <f t="shared" si="42"/>
        <v>Measure 294</v>
      </c>
      <c r="C509" s="295" t="s">
        <v>572</v>
      </c>
      <c r="D509" s="296">
        <v>44378</v>
      </c>
      <c r="E509" s="296">
        <v>44561</v>
      </c>
      <c r="F509" s="296">
        <v>44425</v>
      </c>
      <c r="G509" s="41">
        <f t="shared" si="43"/>
        <v>8</v>
      </c>
      <c r="H509" s="297" t="s">
        <v>256</v>
      </c>
      <c r="I509" s="295" t="s">
        <v>339</v>
      </c>
      <c r="J509" s="298">
        <v>6</v>
      </c>
      <c r="K509" s="298">
        <f t="shared" si="40"/>
        <v>0.75</v>
      </c>
      <c r="L509" s="221">
        <v>1350</v>
      </c>
      <c r="M509" s="221">
        <f t="shared" si="41"/>
        <v>1012.5</v>
      </c>
    </row>
    <row r="510" spans="1:13">
      <c r="A510" s="295" t="s">
        <v>564</v>
      </c>
      <c r="B510" s="250" t="str">
        <f t="shared" si="42"/>
        <v>Measure 294</v>
      </c>
      <c r="C510" s="295" t="s">
        <v>572</v>
      </c>
      <c r="D510" s="296">
        <v>44378</v>
      </c>
      <c r="E510" s="296">
        <v>44561</v>
      </c>
      <c r="F510" s="296">
        <v>44425</v>
      </c>
      <c r="G510" s="41">
        <f t="shared" si="43"/>
        <v>8</v>
      </c>
      <c r="H510" s="297" t="s">
        <v>264</v>
      </c>
      <c r="I510" s="295" t="s">
        <v>339</v>
      </c>
      <c r="J510" s="298">
        <v>6</v>
      </c>
      <c r="K510" s="298">
        <f t="shared" si="40"/>
        <v>0.75</v>
      </c>
      <c r="L510" s="221">
        <v>1000</v>
      </c>
      <c r="M510" s="221">
        <f t="shared" si="41"/>
        <v>750</v>
      </c>
    </row>
    <row r="511" spans="1:13">
      <c r="A511" s="295" t="s">
        <v>564</v>
      </c>
      <c r="B511" s="250" t="str">
        <f t="shared" si="42"/>
        <v>Measure 294</v>
      </c>
      <c r="C511" s="295" t="s">
        <v>572</v>
      </c>
      <c r="D511" s="296">
        <v>44378</v>
      </c>
      <c r="E511" s="296">
        <v>44561</v>
      </c>
      <c r="F511" s="296">
        <v>44425</v>
      </c>
      <c r="G511" s="41">
        <f t="shared" si="43"/>
        <v>8</v>
      </c>
      <c r="H511" s="297" t="s">
        <v>264</v>
      </c>
      <c r="I511" s="295" t="s">
        <v>339</v>
      </c>
      <c r="J511" s="298">
        <v>2.5</v>
      </c>
      <c r="K511" s="298">
        <f t="shared" si="40"/>
        <v>0.3125</v>
      </c>
      <c r="L511" s="221">
        <v>1000</v>
      </c>
      <c r="M511" s="221">
        <f t="shared" si="41"/>
        <v>312.5</v>
      </c>
    </row>
    <row r="512" spans="1:13">
      <c r="A512" s="295" t="s">
        <v>564</v>
      </c>
      <c r="B512" s="250" t="str">
        <f t="shared" si="42"/>
        <v>Measure 294</v>
      </c>
      <c r="C512" s="295" t="s">
        <v>572</v>
      </c>
      <c r="D512" s="296">
        <v>44378</v>
      </c>
      <c r="E512" s="296">
        <v>44561</v>
      </c>
      <c r="F512" s="296">
        <v>44425</v>
      </c>
      <c r="G512" s="41">
        <f t="shared" si="43"/>
        <v>8</v>
      </c>
      <c r="H512" s="297" t="s">
        <v>376</v>
      </c>
      <c r="I512" s="295" t="s">
        <v>339</v>
      </c>
      <c r="J512" s="298">
        <v>8</v>
      </c>
      <c r="K512" s="298">
        <f t="shared" si="40"/>
        <v>1</v>
      </c>
      <c r="L512" s="221">
        <v>1000</v>
      </c>
      <c r="M512" s="221">
        <f t="shared" si="41"/>
        <v>1000</v>
      </c>
    </row>
    <row r="513" spans="1:13">
      <c r="A513" s="295" t="s">
        <v>564</v>
      </c>
      <c r="B513" s="250" t="str">
        <f t="shared" si="42"/>
        <v>Measure 294</v>
      </c>
      <c r="C513" s="295" t="s">
        <v>572</v>
      </c>
      <c r="D513" s="296">
        <v>44378</v>
      </c>
      <c r="E513" s="296">
        <v>44561</v>
      </c>
      <c r="F513" s="296">
        <v>44425</v>
      </c>
      <c r="G513" s="41">
        <f t="shared" si="43"/>
        <v>8</v>
      </c>
      <c r="H513" s="297" t="s">
        <v>263</v>
      </c>
      <c r="I513" s="295" t="s">
        <v>339</v>
      </c>
      <c r="J513" s="298">
        <v>1</v>
      </c>
      <c r="K513" s="298">
        <f t="shared" si="40"/>
        <v>0.125</v>
      </c>
      <c r="L513" s="221">
        <v>1000</v>
      </c>
      <c r="M513" s="221">
        <f t="shared" si="41"/>
        <v>125</v>
      </c>
    </row>
    <row r="514" spans="1:13">
      <c r="A514" s="295" t="s">
        <v>564</v>
      </c>
      <c r="B514" s="250" t="str">
        <f t="shared" si="42"/>
        <v>Measure 294</v>
      </c>
      <c r="C514" s="295" t="s">
        <v>572</v>
      </c>
      <c r="D514" s="296">
        <v>44378</v>
      </c>
      <c r="E514" s="296">
        <v>44561</v>
      </c>
      <c r="F514" s="296">
        <v>44426</v>
      </c>
      <c r="G514" s="41">
        <f t="shared" si="43"/>
        <v>8</v>
      </c>
      <c r="H514" s="297" t="s">
        <v>52</v>
      </c>
      <c r="I514" s="295" t="s">
        <v>339</v>
      </c>
      <c r="J514" s="298">
        <v>8</v>
      </c>
      <c r="K514" s="298">
        <f t="shared" si="40"/>
        <v>1</v>
      </c>
      <c r="L514" s="221">
        <v>1350</v>
      </c>
      <c r="M514" s="221">
        <f t="shared" si="41"/>
        <v>1350</v>
      </c>
    </row>
    <row r="515" spans="1:13">
      <c r="A515" s="295" t="s">
        <v>564</v>
      </c>
      <c r="B515" s="250" t="str">
        <f t="shared" si="42"/>
        <v>Measure 294</v>
      </c>
      <c r="C515" s="295" t="s">
        <v>572</v>
      </c>
      <c r="D515" s="296">
        <v>44378</v>
      </c>
      <c r="E515" s="296">
        <v>44561</v>
      </c>
      <c r="F515" s="296">
        <v>44426</v>
      </c>
      <c r="G515" s="41">
        <f t="shared" si="43"/>
        <v>8</v>
      </c>
      <c r="H515" s="297" t="s">
        <v>256</v>
      </c>
      <c r="I515" s="295" t="s">
        <v>339</v>
      </c>
      <c r="J515" s="298">
        <v>4</v>
      </c>
      <c r="K515" s="298">
        <f t="shared" si="40"/>
        <v>0.5</v>
      </c>
      <c r="L515" s="221">
        <v>1350</v>
      </c>
      <c r="M515" s="221">
        <f t="shared" si="41"/>
        <v>675</v>
      </c>
    </row>
    <row r="516" spans="1:13">
      <c r="A516" s="295" t="s">
        <v>564</v>
      </c>
      <c r="B516" s="250" t="str">
        <f t="shared" si="42"/>
        <v>Measure 294</v>
      </c>
      <c r="C516" s="295" t="s">
        <v>572</v>
      </c>
      <c r="D516" s="296">
        <v>44378</v>
      </c>
      <c r="E516" s="296">
        <v>44561</v>
      </c>
      <c r="F516" s="296">
        <v>44426</v>
      </c>
      <c r="G516" s="41">
        <f t="shared" si="43"/>
        <v>8</v>
      </c>
      <c r="H516" s="297" t="s">
        <v>256</v>
      </c>
      <c r="I516" s="295" t="s">
        <v>339</v>
      </c>
      <c r="J516" s="298">
        <v>4</v>
      </c>
      <c r="K516" s="298">
        <f t="shared" si="40"/>
        <v>0.5</v>
      </c>
      <c r="L516" s="221">
        <v>1350</v>
      </c>
      <c r="M516" s="221">
        <f t="shared" si="41"/>
        <v>675</v>
      </c>
    </row>
    <row r="517" spans="1:13">
      <c r="A517" s="295" t="s">
        <v>564</v>
      </c>
      <c r="B517" s="250" t="str">
        <f t="shared" si="42"/>
        <v>Measure 294</v>
      </c>
      <c r="C517" s="295" t="s">
        <v>572</v>
      </c>
      <c r="D517" s="296">
        <v>44378</v>
      </c>
      <c r="E517" s="296">
        <v>44561</v>
      </c>
      <c r="F517" s="296">
        <v>44426</v>
      </c>
      <c r="G517" s="41">
        <f t="shared" si="43"/>
        <v>8</v>
      </c>
      <c r="H517" s="297" t="s">
        <v>264</v>
      </c>
      <c r="I517" s="295" t="s">
        <v>339</v>
      </c>
      <c r="J517" s="298">
        <v>4</v>
      </c>
      <c r="K517" s="298">
        <f t="shared" si="40"/>
        <v>0.5</v>
      </c>
      <c r="L517" s="221">
        <v>1000</v>
      </c>
      <c r="M517" s="221">
        <f t="shared" si="41"/>
        <v>500</v>
      </c>
    </row>
    <row r="518" spans="1:13">
      <c r="A518" s="295" t="s">
        <v>564</v>
      </c>
      <c r="B518" s="250" t="str">
        <f t="shared" si="42"/>
        <v>Measure 294</v>
      </c>
      <c r="C518" s="295" t="s">
        <v>572</v>
      </c>
      <c r="D518" s="296">
        <v>44378</v>
      </c>
      <c r="E518" s="296">
        <v>44561</v>
      </c>
      <c r="F518" s="296">
        <v>44426</v>
      </c>
      <c r="G518" s="41">
        <f t="shared" si="43"/>
        <v>8</v>
      </c>
      <c r="H518" s="297" t="s">
        <v>264</v>
      </c>
      <c r="I518" s="295" t="s">
        <v>339</v>
      </c>
      <c r="J518" s="298">
        <v>4</v>
      </c>
      <c r="K518" s="298">
        <f t="shared" si="40"/>
        <v>0.5</v>
      </c>
      <c r="L518" s="221">
        <v>1000</v>
      </c>
      <c r="M518" s="221">
        <f t="shared" si="41"/>
        <v>500</v>
      </c>
    </row>
    <row r="519" spans="1:13">
      <c r="A519" s="295" t="s">
        <v>564</v>
      </c>
      <c r="B519" s="250" t="str">
        <f t="shared" si="42"/>
        <v>Measure 294</v>
      </c>
      <c r="C519" s="295" t="s">
        <v>572</v>
      </c>
      <c r="D519" s="296">
        <v>44378</v>
      </c>
      <c r="E519" s="296">
        <v>44561</v>
      </c>
      <c r="F519" s="296">
        <v>44426</v>
      </c>
      <c r="G519" s="41">
        <f t="shared" si="43"/>
        <v>8</v>
      </c>
      <c r="H519" s="297" t="s">
        <v>376</v>
      </c>
      <c r="I519" s="295" t="s">
        <v>339</v>
      </c>
      <c r="J519" s="298">
        <v>4</v>
      </c>
      <c r="K519" s="298">
        <f t="shared" si="40"/>
        <v>0.5</v>
      </c>
      <c r="L519" s="221">
        <v>1000</v>
      </c>
      <c r="M519" s="221">
        <f t="shared" si="41"/>
        <v>500</v>
      </c>
    </row>
    <row r="520" spans="1:13">
      <c r="A520" s="295" t="s">
        <v>564</v>
      </c>
      <c r="B520" s="250" t="str">
        <f t="shared" si="42"/>
        <v>Measure 294</v>
      </c>
      <c r="C520" s="295" t="s">
        <v>572</v>
      </c>
      <c r="D520" s="296">
        <v>44378</v>
      </c>
      <c r="E520" s="296">
        <v>44561</v>
      </c>
      <c r="F520" s="296">
        <v>44426</v>
      </c>
      <c r="G520" s="41">
        <f t="shared" si="43"/>
        <v>8</v>
      </c>
      <c r="H520" s="297" t="s">
        <v>263</v>
      </c>
      <c r="I520" s="295" t="s">
        <v>339</v>
      </c>
      <c r="J520" s="298">
        <v>2</v>
      </c>
      <c r="K520" s="298">
        <f t="shared" si="40"/>
        <v>0.25</v>
      </c>
      <c r="L520" s="221">
        <v>1000</v>
      </c>
      <c r="M520" s="221">
        <f t="shared" si="41"/>
        <v>250</v>
      </c>
    </row>
    <row r="521" spans="1:13">
      <c r="A521" s="295" t="s">
        <v>564</v>
      </c>
      <c r="B521" s="250" t="str">
        <f t="shared" si="42"/>
        <v>Measure 294</v>
      </c>
      <c r="C521" s="295" t="s">
        <v>572</v>
      </c>
      <c r="D521" s="296">
        <v>44378</v>
      </c>
      <c r="E521" s="296">
        <v>44561</v>
      </c>
      <c r="F521" s="296">
        <v>44427</v>
      </c>
      <c r="G521" s="41">
        <f t="shared" si="43"/>
        <v>8</v>
      </c>
      <c r="H521" s="297" t="s">
        <v>52</v>
      </c>
      <c r="I521" s="295" t="s">
        <v>339</v>
      </c>
      <c r="J521" s="298">
        <v>8</v>
      </c>
      <c r="K521" s="298">
        <f t="shared" si="40"/>
        <v>1</v>
      </c>
      <c r="L521" s="221">
        <v>1350</v>
      </c>
      <c r="M521" s="221">
        <f t="shared" si="41"/>
        <v>1350</v>
      </c>
    </row>
    <row r="522" spans="1:13">
      <c r="A522" s="295" t="s">
        <v>564</v>
      </c>
      <c r="B522" s="250" t="str">
        <f t="shared" si="42"/>
        <v>Measure 294</v>
      </c>
      <c r="C522" s="295" t="s">
        <v>572</v>
      </c>
      <c r="D522" s="296">
        <v>44378</v>
      </c>
      <c r="E522" s="296">
        <v>44561</v>
      </c>
      <c r="F522" s="296">
        <v>44427</v>
      </c>
      <c r="G522" s="41">
        <f t="shared" si="43"/>
        <v>8</v>
      </c>
      <c r="H522" s="297" t="s">
        <v>264</v>
      </c>
      <c r="I522" s="295" t="s">
        <v>339</v>
      </c>
      <c r="J522" s="298">
        <v>5</v>
      </c>
      <c r="K522" s="298">
        <f t="shared" si="40"/>
        <v>0.625</v>
      </c>
      <c r="L522" s="221">
        <v>1000</v>
      </c>
      <c r="M522" s="221">
        <f t="shared" si="41"/>
        <v>625</v>
      </c>
    </row>
    <row r="523" spans="1:13">
      <c r="A523" s="295" t="s">
        <v>564</v>
      </c>
      <c r="B523" s="250" t="str">
        <f t="shared" si="42"/>
        <v>Measure 294</v>
      </c>
      <c r="C523" s="295" t="s">
        <v>572</v>
      </c>
      <c r="D523" s="296">
        <v>44378</v>
      </c>
      <c r="E523" s="296">
        <v>44561</v>
      </c>
      <c r="F523" s="296">
        <v>44427</v>
      </c>
      <c r="G523" s="41">
        <f t="shared" si="43"/>
        <v>8</v>
      </c>
      <c r="H523" s="297" t="s">
        <v>264</v>
      </c>
      <c r="I523" s="295" t="s">
        <v>339</v>
      </c>
      <c r="J523" s="298">
        <v>5</v>
      </c>
      <c r="K523" s="298">
        <f t="shared" si="40"/>
        <v>0.625</v>
      </c>
      <c r="L523" s="221">
        <v>1000</v>
      </c>
      <c r="M523" s="221">
        <f t="shared" si="41"/>
        <v>625</v>
      </c>
    </row>
    <row r="524" spans="1:13">
      <c r="A524" s="295" t="s">
        <v>564</v>
      </c>
      <c r="B524" s="250" t="str">
        <f t="shared" si="42"/>
        <v>Measure 294</v>
      </c>
      <c r="C524" s="295" t="s">
        <v>572</v>
      </c>
      <c r="D524" s="296">
        <v>44378</v>
      </c>
      <c r="E524" s="296">
        <v>44561</v>
      </c>
      <c r="F524" s="296">
        <v>44427</v>
      </c>
      <c r="G524" s="41">
        <f t="shared" si="43"/>
        <v>8</v>
      </c>
      <c r="H524" s="297" t="s">
        <v>376</v>
      </c>
      <c r="I524" s="295" t="s">
        <v>339</v>
      </c>
      <c r="J524" s="298">
        <v>8</v>
      </c>
      <c r="K524" s="298">
        <f t="shared" si="40"/>
        <v>1</v>
      </c>
      <c r="L524" s="221">
        <v>1000</v>
      </c>
      <c r="M524" s="221">
        <f t="shared" si="41"/>
        <v>1000</v>
      </c>
    </row>
    <row r="525" spans="1:13">
      <c r="A525" s="295" t="s">
        <v>564</v>
      </c>
      <c r="B525" s="250" t="str">
        <f t="shared" si="42"/>
        <v>Measure 294</v>
      </c>
      <c r="C525" s="295" t="s">
        <v>572</v>
      </c>
      <c r="D525" s="296">
        <v>44378</v>
      </c>
      <c r="E525" s="296">
        <v>44561</v>
      </c>
      <c r="F525" s="296">
        <v>44428</v>
      </c>
      <c r="G525" s="41">
        <f t="shared" si="43"/>
        <v>8</v>
      </c>
      <c r="H525" s="297" t="s">
        <v>264</v>
      </c>
      <c r="I525" s="295" t="s">
        <v>339</v>
      </c>
      <c r="J525" s="298">
        <v>4</v>
      </c>
      <c r="K525" s="298">
        <f t="shared" si="40"/>
        <v>0.5</v>
      </c>
      <c r="L525" s="221">
        <v>1000</v>
      </c>
      <c r="M525" s="221">
        <f t="shared" si="41"/>
        <v>500</v>
      </c>
    </row>
    <row r="526" spans="1:13">
      <c r="A526" s="295" t="s">
        <v>564</v>
      </c>
      <c r="B526" s="250" t="str">
        <f t="shared" si="42"/>
        <v>Measure 294</v>
      </c>
      <c r="C526" s="295" t="s">
        <v>572</v>
      </c>
      <c r="D526" s="296">
        <v>44378</v>
      </c>
      <c r="E526" s="296">
        <v>44561</v>
      </c>
      <c r="F526" s="296">
        <v>44428</v>
      </c>
      <c r="G526" s="41">
        <f t="shared" si="43"/>
        <v>8</v>
      </c>
      <c r="H526" s="297" t="s">
        <v>264</v>
      </c>
      <c r="I526" s="295" t="s">
        <v>339</v>
      </c>
      <c r="J526" s="298">
        <v>4</v>
      </c>
      <c r="K526" s="298">
        <f t="shared" si="40"/>
        <v>0.5</v>
      </c>
      <c r="L526" s="221">
        <v>1000</v>
      </c>
      <c r="M526" s="221">
        <f t="shared" si="41"/>
        <v>500</v>
      </c>
    </row>
    <row r="527" spans="1:13">
      <c r="A527" s="295" t="s">
        <v>564</v>
      </c>
      <c r="B527" s="250" t="str">
        <f t="shared" si="42"/>
        <v>Measure 294</v>
      </c>
      <c r="C527" s="295" t="s">
        <v>572</v>
      </c>
      <c r="D527" s="296">
        <v>44378</v>
      </c>
      <c r="E527" s="296">
        <v>44561</v>
      </c>
      <c r="F527" s="296">
        <v>44431</v>
      </c>
      <c r="G527" s="41">
        <f t="shared" si="43"/>
        <v>8</v>
      </c>
      <c r="H527" s="297" t="s">
        <v>256</v>
      </c>
      <c r="I527" s="295" t="s">
        <v>339</v>
      </c>
      <c r="J527" s="298">
        <v>5.5</v>
      </c>
      <c r="K527" s="298">
        <f t="shared" si="40"/>
        <v>0.6875</v>
      </c>
      <c r="L527" s="221">
        <v>1350</v>
      </c>
      <c r="M527" s="221">
        <f t="shared" si="41"/>
        <v>928.125</v>
      </c>
    </row>
    <row r="528" spans="1:13">
      <c r="A528" s="295" t="s">
        <v>564</v>
      </c>
      <c r="B528" s="250" t="str">
        <f t="shared" si="42"/>
        <v>Measure 294</v>
      </c>
      <c r="C528" s="295" t="s">
        <v>572</v>
      </c>
      <c r="D528" s="296">
        <v>44378</v>
      </c>
      <c r="E528" s="296">
        <v>44561</v>
      </c>
      <c r="F528" s="296">
        <v>44431</v>
      </c>
      <c r="G528" s="41">
        <f t="shared" si="43"/>
        <v>8</v>
      </c>
      <c r="H528" s="297" t="s">
        <v>256</v>
      </c>
      <c r="I528" s="295" t="s">
        <v>339</v>
      </c>
      <c r="J528" s="298">
        <v>4</v>
      </c>
      <c r="K528" s="298">
        <f t="shared" si="40"/>
        <v>0.5</v>
      </c>
      <c r="L528" s="221">
        <v>1350</v>
      </c>
      <c r="M528" s="221">
        <f t="shared" si="41"/>
        <v>675</v>
      </c>
    </row>
    <row r="529" spans="1:13">
      <c r="A529" s="295" t="s">
        <v>564</v>
      </c>
      <c r="B529" s="250" t="str">
        <f t="shared" si="42"/>
        <v>Measure 294</v>
      </c>
      <c r="C529" s="295" t="s">
        <v>572</v>
      </c>
      <c r="D529" s="296">
        <v>44378</v>
      </c>
      <c r="E529" s="296">
        <v>44561</v>
      </c>
      <c r="F529" s="296">
        <v>44432</v>
      </c>
      <c r="G529" s="41">
        <f t="shared" si="43"/>
        <v>8</v>
      </c>
      <c r="H529" s="297" t="s">
        <v>52</v>
      </c>
      <c r="I529" s="295" t="s">
        <v>339</v>
      </c>
      <c r="J529" s="298">
        <v>4</v>
      </c>
      <c r="K529" s="298">
        <f t="shared" ref="K529:K592" si="44">J529/8</f>
        <v>0.5</v>
      </c>
      <c r="L529" s="221">
        <v>1350</v>
      </c>
      <c r="M529" s="221">
        <f t="shared" ref="M529:M592" si="45">L529*K529</f>
        <v>675</v>
      </c>
    </row>
    <row r="530" spans="1:13">
      <c r="A530" s="295" t="s">
        <v>564</v>
      </c>
      <c r="B530" s="250" t="str">
        <f t="shared" si="42"/>
        <v>Measure 294</v>
      </c>
      <c r="C530" s="295" t="s">
        <v>572</v>
      </c>
      <c r="D530" s="296">
        <v>44378</v>
      </c>
      <c r="E530" s="296">
        <v>44561</v>
      </c>
      <c r="F530" s="296">
        <v>44432</v>
      </c>
      <c r="G530" s="41">
        <f t="shared" si="43"/>
        <v>8</v>
      </c>
      <c r="H530" s="297" t="s">
        <v>256</v>
      </c>
      <c r="I530" s="295" t="s">
        <v>339</v>
      </c>
      <c r="J530" s="298">
        <v>6</v>
      </c>
      <c r="K530" s="298">
        <f t="shared" si="44"/>
        <v>0.75</v>
      </c>
      <c r="L530" s="221">
        <v>1350</v>
      </c>
      <c r="M530" s="221">
        <f t="shared" si="45"/>
        <v>1012.5</v>
      </c>
    </row>
    <row r="531" spans="1:13">
      <c r="A531" s="295" t="s">
        <v>564</v>
      </c>
      <c r="B531" s="250" t="str">
        <f t="shared" si="42"/>
        <v>Measure 294</v>
      </c>
      <c r="C531" s="295" t="s">
        <v>572</v>
      </c>
      <c r="D531" s="296">
        <v>44378</v>
      </c>
      <c r="E531" s="296">
        <v>44561</v>
      </c>
      <c r="F531" s="296">
        <v>44432</v>
      </c>
      <c r="G531" s="41">
        <f t="shared" si="43"/>
        <v>8</v>
      </c>
      <c r="H531" s="297" t="s">
        <v>256</v>
      </c>
      <c r="I531" s="295" t="s">
        <v>339</v>
      </c>
      <c r="J531" s="298">
        <v>3</v>
      </c>
      <c r="K531" s="298">
        <f t="shared" si="44"/>
        <v>0.375</v>
      </c>
      <c r="L531" s="221">
        <v>1350</v>
      </c>
      <c r="M531" s="221">
        <f t="shared" si="45"/>
        <v>506.25</v>
      </c>
    </row>
    <row r="532" spans="1:13">
      <c r="A532" s="295" t="s">
        <v>564</v>
      </c>
      <c r="B532" s="250" t="str">
        <f t="shared" si="42"/>
        <v>Measure 294</v>
      </c>
      <c r="C532" s="295" t="s">
        <v>572</v>
      </c>
      <c r="D532" s="296">
        <v>44378</v>
      </c>
      <c r="E532" s="296">
        <v>44561</v>
      </c>
      <c r="F532" s="296">
        <v>44432</v>
      </c>
      <c r="G532" s="41">
        <f t="shared" si="43"/>
        <v>8</v>
      </c>
      <c r="H532" s="297" t="s">
        <v>376</v>
      </c>
      <c r="I532" s="295" t="s">
        <v>339</v>
      </c>
      <c r="J532" s="298">
        <v>4</v>
      </c>
      <c r="K532" s="298">
        <f t="shared" si="44"/>
        <v>0.5</v>
      </c>
      <c r="L532" s="221">
        <v>1000</v>
      </c>
      <c r="M532" s="221">
        <f t="shared" si="45"/>
        <v>500</v>
      </c>
    </row>
    <row r="533" spans="1:13">
      <c r="A533" s="295" t="s">
        <v>564</v>
      </c>
      <c r="B533" s="250" t="str">
        <f t="shared" si="42"/>
        <v>Measure 294</v>
      </c>
      <c r="C533" s="295" t="s">
        <v>572</v>
      </c>
      <c r="D533" s="296">
        <v>44378</v>
      </c>
      <c r="E533" s="296">
        <v>44561</v>
      </c>
      <c r="F533" s="296">
        <v>44433</v>
      </c>
      <c r="G533" s="41">
        <f t="shared" si="43"/>
        <v>8</v>
      </c>
      <c r="H533" s="297" t="s">
        <v>52</v>
      </c>
      <c r="I533" s="295" t="s">
        <v>339</v>
      </c>
      <c r="J533" s="298">
        <v>8</v>
      </c>
      <c r="K533" s="298">
        <f t="shared" si="44"/>
        <v>1</v>
      </c>
      <c r="L533" s="221">
        <v>1350</v>
      </c>
      <c r="M533" s="221">
        <f t="shared" si="45"/>
        <v>1350</v>
      </c>
    </row>
    <row r="534" spans="1:13">
      <c r="A534" s="295" t="s">
        <v>564</v>
      </c>
      <c r="B534" s="250" t="str">
        <f t="shared" si="42"/>
        <v>Measure 294</v>
      </c>
      <c r="C534" s="295" t="s">
        <v>572</v>
      </c>
      <c r="D534" s="296">
        <v>44378</v>
      </c>
      <c r="E534" s="296">
        <v>44561</v>
      </c>
      <c r="F534" s="296">
        <v>44433</v>
      </c>
      <c r="G534" s="41">
        <f t="shared" si="43"/>
        <v>8</v>
      </c>
      <c r="H534" s="297" t="s">
        <v>256</v>
      </c>
      <c r="I534" s="295" t="s">
        <v>339</v>
      </c>
      <c r="J534" s="298">
        <v>7</v>
      </c>
      <c r="K534" s="298">
        <f t="shared" si="44"/>
        <v>0.875</v>
      </c>
      <c r="L534" s="221">
        <v>1350</v>
      </c>
      <c r="M534" s="221">
        <f t="shared" si="45"/>
        <v>1181.25</v>
      </c>
    </row>
    <row r="535" spans="1:13">
      <c r="A535" s="295" t="s">
        <v>564</v>
      </c>
      <c r="B535" s="250" t="str">
        <f t="shared" si="42"/>
        <v>Measure 294</v>
      </c>
      <c r="C535" s="295" t="s">
        <v>572</v>
      </c>
      <c r="D535" s="296">
        <v>44378</v>
      </c>
      <c r="E535" s="296">
        <v>44561</v>
      </c>
      <c r="F535" s="296">
        <v>44433</v>
      </c>
      <c r="G535" s="41">
        <f t="shared" si="43"/>
        <v>8</v>
      </c>
      <c r="H535" s="297" t="s">
        <v>256</v>
      </c>
      <c r="I535" s="295" t="s">
        <v>339</v>
      </c>
      <c r="J535" s="298">
        <v>2</v>
      </c>
      <c r="K535" s="298">
        <f t="shared" si="44"/>
        <v>0.25</v>
      </c>
      <c r="L535" s="221">
        <v>1350</v>
      </c>
      <c r="M535" s="221">
        <f t="shared" si="45"/>
        <v>337.5</v>
      </c>
    </row>
    <row r="536" spans="1:13">
      <c r="A536" s="295" t="s">
        <v>564</v>
      </c>
      <c r="B536" s="250" t="str">
        <f t="shared" si="42"/>
        <v>Measure 294</v>
      </c>
      <c r="C536" s="295" t="s">
        <v>572</v>
      </c>
      <c r="D536" s="296">
        <v>44378</v>
      </c>
      <c r="E536" s="296">
        <v>44561</v>
      </c>
      <c r="F536" s="296">
        <v>44433</v>
      </c>
      <c r="G536" s="41">
        <f t="shared" si="43"/>
        <v>8</v>
      </c>
      <c r="H536" s="297" t="s">
        <v>376</v>
      </c>
      <c r="I536" s="295" t="s">
        <v>339</v>
      </c>
      <c r="J536" s="298">
        <v>4</v>
      </c>
      <c r="K536" s="298">
        <f t="shared" si="44"/>
        <v>0.5</v>
      </c>
      <c r="L536" s="221">
        <v>1000</v>
      </c>
      <c r="M536" s="221">
        <f t="shared" si="45"/>
        <v>500</v>
      </c>
    </row>
    <row r="537" spans="1:13">
      <c r="A537" s="295" t="s">
        <v>564</v>
      </c>
      <c r="B537" s="250" t="str">
        <f t="shared" si="42"/>
        <v>Measure 294</v>
      </c>
      <c r="C537" s="295" t="s">
        <v>572</v>
      </c>
      <c r="D537" s="296">
        <v>44378</v>
      </c>
      <c r="E537" s="296">
        <v>44561</v>
      </c>
      <c r="F537" s="296">
        <v>44433</v>
      </c>
      <c r="G537" s="41">
        <f t="shared" si="43"/>
        <v>8</v>
      </c>
      <c r="H537" s="297" t="s">
        <v>263</v>
      </c>
      <c r="I537" s="295" t="s">
        <v>339</v>
      </c>
      <c r="J537" s="298">
        <v>1</v>
      </c>
      <c r="K537" s="298">
        <f t="shared" si="44"/>
        <v>0.125</v>
      </c>
      <c r="L537" s="221">
        <v>1000</v>
      </c>
      <c r="M537" s="221">
        <f t="shared" si="45"/>
        <v>125</v>
      </c>
    </row>
    <row r="538" spans="1:13">
      <c r="A538" s="295" t="s">
        <v>564</v>
      </c>
      <c r="B538" s="250" t="str">
        <f t="shared" si="42"/>
        <v>Measure 294</v>
      </c>
      <c r="C538" s="295" t="s">
        <v>572</v>
      </c>
      <c r="D538" s="296">
        <v>44378</v>
      </c>
      <c r="E538" s="296">
        <v>44561</v>
      </c>
      <c r="F538" s="296">
        <v>44434</v>
      </c>
      <c r="G538" s="41">
        <f t="shared" si="43"/>
        <v>8</v>
      </c>
      <c r="H538" s="297" t="s">
        <v>52</v>
      </c>
      <c r="I538" s="295" t="s">
        <v>339</v>
      </c>
      <c r="J538" s="298">
        <v>8</v>
      </c>
      <c r="K538" s="298">
        <f t="shared" si="44"/>
        <v>1</v>
      </c>
      <c r="L538" s="221">
        <v>1350</v>
      </c>
      <c r="M538" s="221">
        <f t="shared" si="45"/>
        <v>1350</v>
      </c>
    </row>
    <row r="539" spans="1:13">
      <c r="A539" s="295" t="s">
        <v>564</v>
      </c>
      <c r="B539" s="250" t="str">
        <f t="shared" si="42"/>
        <v>Measure 294</v>
      </c>
      <c r="C539" s="295" t="s">
        <v>572</v>
      </c>
      <c r="D539" s="296">
        <v>44378</v>
      </c>
      <c r="E539" s="296">
        <v>44561</v>
      </c>
      <c r="F539" s="296">
        <v>44434</v>
      </c>
      <c r="G539" s="41">
        <f t="shared" si="43"/>
        <v>8</v>
      </c>
      <c r="H539" s="297" t="s">
        <v>256</v>
      </c>
      <c r="I539" s="295" t="s">
        <v>339</v>
      </c>
      <c r="J539" s="298">
        <v>4</v>
      </c>
      <c r="K539" s="298">
        <f t="shared" si="44"/>
        <v>0.5</v>
      </c>
      <c r="L539" s="221">
        <v>1350</v>
      </c>
      <c r="M539" s="221">
        <f t="shared" si="45"/>
        <v>675</v>
      </c>
    </row>
    <row r="540" spans="1:13">
      <c r="A540" s="295" t="s">
        <v>564</v>
      </c>
      <c r="B540" s="250" t="str">
        <f t="shared" si="42"/>
        <v>Measure 294</v>
      </c>
      <c r="C540" s="295" t="s">
        <v>572</v>
      </c>
      <c r="D540" s="296">
        <v>44378</v>
      </c>
      <c r="E540" s="296">
        <v>44561</v>
      </c>
      <c r="F540" s="296">
        <v>44434</v>
      </c>
      <c r="G540" s="41">
        <f t="shared" si="43"/>
        <v>8</v>
      </c>
      <c r="H540" s="297" t="s">
        <v>256</v>
      </c>
      <c r="I540" s="295" t="s">
        <v>339</v>
      </c>
      <c r="J540" s="298">
        <v>5</v>
      </c>
      <c r="K540" s="298">
        <f t="shared" si="44"/>
        <v>0.625</v>
      </c>
      <c r="L540" s="221">
        <v>1350</v>
      </c>
      <c r="M540" s="221">
        <f t="shared" si="45"/>
        <v>843.75</v>
      </c>
    </row>
    <row r="541" spans="1:13">
      <c r="A541" s="295" t="s">
        <v>564</v>
      </c>
      <c r="B541" s="250" t="str">
        <f t="shared" ref="B541:B604" si="46">MID(C541,9,11)</f>
        <v>Measure 294</v>
      </c>
      <c r="C541" s="295" t="s">
        <v>572</v>
      </c>
      <c r="D541" s="296">
        <v>44378</v>
      </c>
      <c r="E541" s="296">
        <v>44561</v>
      </c>
      <c r="F541" s="296">
        <v>44434</v>
      </c>
      <c r="G541" s="41">
        <f t="shared" ref="G541:G604" si="47">MONTH(F541)</f>
        <v>8</v>
      </c>
      <c r="H541" s="297" t="s">
        <v>376</v>
      </c>
      <c r="I541" s="295" t="s">
        <v>339</v>
      </c>
      <c r="J541" s="298">
        <v>8</v>
      </c>
      <c r="K541" s="298">
        <f t="shared" si="44"/>
        <v>1</v>
      </c>
      <c r="L541" s="221">
        <v>1000</v>
      </c>
      <c r="M541" s="221">
        <f t="shared" si="45"/>
        <v>1000</v>
      </c>
    </row>
    <row r="542" spans="1:13">
      <c r="A542" s="295" t="s">
        <v>564</v>
      </c>
      <c r="B542" s="250" t="str">
        <f t="shared" si="46"/>
        <v>Measure 294</v>
      </c>
      <c r="C542" s="295" t="s">
        <v>572</v>
      </c>
      <c r="D542" s="296">
        <v>44378</v>
      </c>
      <c r="E542" s="296">
        <v>44561</v>
      </c>
      <c r="F542" s="296">
        <v>44435</v>
      </c>
      <c r="G542" s="41">
        <f t="shared" si="47"/>
        <v>8</v>
      </c>
      <c r="H542" s="297" t="s">
        <v>256</v>
      </c>
      <c r="I542" s="295" t="s">
        <v>339</v>
      </c>
      <c r="J542" s="298">
        <v>4</v>
      </c>
      <c r="K542" s="298">
        <f t="shared" si="44"/>
        <v>0.5</v>
      </c>
      <c r="L542" s="221">
        <v>1350</v>
      </c>
      <c r="M542" s="221">
        <f t="shared" si="45"/>
        <v>675</v>
      </c>
    </row>
    <row r="543" spans="1:13">
      <c r="A543" s="295" t="s">
        <v>564</v>
      </c>
      <c r="B543" s="250" t="str">
        <f t="shared" si="46"/>
        <v>Measure 294</v>
      </c>
      <c r="C543" s="295" t="s">
        <v>572</v>
      </c>
      <c r="D543" s="296">
        <v>44378</v>
      </c>
      <c r="E543" s="296">
        <v>44561</v>
      </c>
      <c r="F543" s="296">
        <v>44435</v>
      </c>
      <c r="G543" s="41">
        <f t="shared" si="47"/>
        <v>8</v>
      </c>
      <c r="H543" s="297" t="s">
        <v>256</v>
      </c>
      <c r="I543" s="295" t="s">
        <v>339</v>
      </c>
      <c r="J543" s="298">
        <v>4</v>
      </c>
      <c r="K543" s="298">
        <f t="shared" si="44"/>
        <v>0.5</v>
      </c>
      <c r="L543" s="221">
        <v>1350</v>
      </c>
      <c r="M543" s="221">
        <f t="shared" si="45"/>
        <v>675</v>
      </c>
    </row>
    <row r="544" spans="1:13">
      <c r="A544" s="295" t="s">
        <v>564</v>
      </c>
      <c r="B544" s="250" t="str">
        <f t="shared" si="46"/>
        <v>Measure 294</v>
      </c>
      <c r="C544" s="295" t="s">
        <v>572</v>
      </c>
      <c r="D544" s="296">
        <v>44378</v>
      </c>
      <c r="E544" s="296">
        <v>44561</v>
      </c>
      <c r="F544" s="296">
        <v>44435</v>
      </c>
      <c r="G544" s="41">
        <f t="shared" si="47"/>
        <v>8</v>
      </c>
      <c r="H544" s="297" t="s">
        <v>376</v>
      </c>
      <c r="I544" s="295" t="s">
        <v>339</v>
      </c>
      <c r="J544" s="298">
        <v>8</v>
      </c>
      <c r="K544" s="298">
        <f t="shared" si="44"/>
        <v>1</v>
      </c>
      <c r="L544" s="221">
        <v>1000</v>
      </c>
      <c r="M544" s="221">
        <f t="shared" si="45"/>
        <v>1000</v>
      </c>
    </row>
    <row r="545" spans="1:13">
      <c r="A545" s="295" t="s">
        <v>564</v>
      </c>
      <c r="B545" s="250" t="str">
        <f t="shared" si="46"/>
        <v>Measure 294</v>
      </c>
      <c r="C545" s="295" t="s">
        <v>572</v>
      </c>
      <c r="D545" s="296">
        <v>44378</v>
      </c>
      <c r="E545" s="296">
        <v>44561</v>
      </c>
      <c r="F545" s="296">
        <v>44438</v>
      </c>
      <c r="G545" s="41">
        <f t="shared" si="47"/>
        <v>8</v>
      </c>
      <c r="H545" s="297" t="s">
        <v>256</v>
      </c>
      <c r="I545" s="295" t="s">
        <v>339</v>
      </c>
      <c r="J545" s="298">
        <v>9.5</v>
      </c>
      <c r="K545" s="298">
        <f t="shared" si="44"/>
        <v>1.1875</v>
      </c>
      <c r="L545" s="221">
        <v>1350</v>
      </c>
      <c r="M545" s="221">
        <f t="shared" si="45"/>
        <v>1603.125</v>
      </c>
    </row>
    <row r="546" spans="1:13">
      <c r="A546" s="295" t="s">
        <v>564</v>
      </c>
      <c r="B546" s="250" t="str">
        <f t="shared" si="46"/>
        <v>Measure 294</v>
      </c>
      <c r="C546" s="295" t="s">
        <v>572</v>
      </c>
      <c r="D546" s="296">
        <v>44378</v>
      </c>
      <c r="E546" s="296">
        <v>44561</v>
      </c>
      <c r="F546" s="296">
        <v>44438</v>
      </c>
      <c r="G546" s="41">
        <f t="shared" si="47"/>
        <v>8</v>
      </c>
      <c r="H546" s="297" t="s">
        <v>376</v>
      </c>
      <c r="I546" s="295" t="s">
        <v>339</v>
      </c>
      <c r="J546" s="298">
        <v>8</v>
      </c>
      <c r="K546" s="298">
        <f t="shared" si="44"/>
        <v>1</v>
      </c>
      <c r="L546" s="221">
        <v>1000</v>
      </c>
      <c r="M546" s="221">
        <f t="shared" si="45"/>
        <v>1000</v>
      </c>
    </row>
    <row r="547" spans="1:13">
      <c r="A547" s="295" t="s">
        <v>564</v>
      </c>
      <c r="B547" s="250" t="str">
        <f t="shared" si="46"/>
        <v>Measure 294</v>
      </c>
      <c r="C547" s="295" t="s">
        <v>572</v>
      </c>
      <c r="D547" s="296">
        <v>44378</v>
      </c>
      <c r="E547" s="296">
        <v>44561</v>
      </c>
      <c r="F547" s="296">
        <v>44439</v>
      </c>
      <c r="G547" s="41">
        <f t="shared" si="47"/>
        <v>8</v>
      </c>
      <c r="H547" s="297" t="s">
        <v>52</v>
      </c>
      <c r="I547" s="295" t="s">
        <v>339</v>
      </c>
      <c r="J547" s="298">
        <v>8</v>
      </c>
      <c r="K547" s="298">
        <f t="shared" si="44"/>
        <v>1</v>
      </c>
      <c r="L547" s="221">
        <v>1350</v>
      </c>
      <c r="M547" s="221">
        <f t="shared" si="45"/>
        <v>1350</v>
      </c>
    </row>
    <row r="548" spans="1:13">
      <c r="A548" s="295" t="s">
        <v>564</v>
      </c>
      <c r="B548" s="250" t="str">
        <f t="shared" si="46"/>
        <v>Measure 294</v>
      </c>
      <c r="C548" s="295" t="s">
        <v>572</v>
      </c>
      <c r="D548" s="296">
        <v>44378</v>
      </c>
      <c r="E548" s="296">
        <v>44561</v>
      </c>
      <c r="F548" s="296">
        <v>44439</v>
      </c>
      <c r="G548" s="41">
        <f t="shared" si="47"/>
        <v>8</v>
      </c>
      <c r="H548" s="297" t="s">
        <v>256</v>
      </c>
      <c r="I548" s="295" t="s">
        <v>339</v>
      </c>
      <c r="J548" s="298">
        <v>9.5</v>
      </c>
      <c r="K548" s="298">
        <f t="shared" si="44"/>
        <v>1.1875</v>
      </c>
      <c r="L548" s="221">
        <v>1350</v>
      </c>
      <c r="M548" s="221">
        <f t="shared" si="45"/>
        <v>1603.125</v>
      </c>
    </row>
    <row r="549" spans="1:13">
      <c r="A549" s="295" t="s">
        <v>564</v>
      </c>
      <c r="B549" s="250" t="str">
        <f t="shared" si="46"/>
        <v>Measure 294</v>
      </c>
      <c r="C549" s="295" t="s">
        <v>572</v>
      </c>
      <c r="D549" s="296">
        <v>44378</v>
      </c>
      <c r="E549" s="296">
        <v>44561</v>
      </c>
      <c r="F549" s="296">
        <v>44439</v>
      </c>
      <c r="G549" s="41">
        <f t="shared" si="47"/>
        <v>8</v>
      </c>
      <c r="H549" s="297" t="s">
        <v>376</v>
      </c>
      <c r="I549" s="295" t="s">
        <v>339</v>
      </c>
      <c r="J549" s="298">
        <v>8</v>
      </c>
      <c r="K549" s="298">
        <f t="shared" si="44"/>
        <v>1</v>
      </c>
      <c r="L549" s="221">
        <v>1000</v>
      </c>
      <c r="M549" s="221">
        <f t="shared" si="45"/>
        <v>1000</v>
      </c>
    </row>
    <row r="550" spans="1:13">
      <c r="A550" s="295" t="s">
        <v>564</v>
      </c>
      <c r="B550" s="250" t="str">
        <f t="shared" si="46"/>
        <v>Measure 294</v>
      </c>
      <c r="C550" s="295" t="s">
        <v>572</v>
      </c>
      <c r="D550" s="296">
        <v>44378</v>
      </c>
      <c r="E550" s="296">
        <v>44561</v>
      </c>
      <c r="F550" s="296">
        <v>44439</v>
      </c>
      <c r="G550" s="41">
        <f t="shared" si="47"/>
        <v>8</v>
      </c>
      <c r="H550" s="297" t="s">
        <v>263</v>
      </c>
      <c r="I550" s="295" t="s">
        <v>339</v>
      </c>
      <c r="J550" s="298">
        <v>0.5</v>
      </c>
      <c r="K550" s="298">
        <f t="shared" si="44"/>
        <v>6.25E-2</v>
      </c>
      <c r="L550" s="221">
        <v>1000</v>
      </c>
      <c r="M550" s="221">
        <f t="shared" si="45"/>
        <v>62.5</v>
      </c>
    </row>
    <row r="551" spans="1:13">
      <c r="A551" s="295" t="s">
        <v>564</v>
      </c>
      <c r="B551" s="250" t="str">
        <f t="shared" si="46"/>
        <v>Measure 294</v>
      </c>
      <c r="C551" s="295" t="s">
        <v>572</v>
      </c>
      <c r="D551" s="296">
        <v>44378</v>
      </c>
      <c r="E551" s="296">
        <v>44561</v>
      </c>
      <c r="F551" s="296">
        <v>44440</v>
      </c>
      <c r="G551" s="41">
        <f t="shared" si="47"/>
        <v>9</v>
      </c>
      <c r="H551" s="297" t="s">
        <v>256</v>
      </c>
      <c r="I551" s="295" t="s">
        <v>339</v>
      </c>
      <c r="J551" s="298">
        <v>9</v>
      </c>
      <c r="K551" s="298">
        <f t="shared" si="44"/>
        <v>1.125</v>
      </c>
      <c r="L551" s="221">
        <v>1350</v>
      </c>
      <c r="M551" s="221">
        <f t="shared" si="45"/>
        <v>1518.75</v>
      </c>
    </row>
    <row r="552" spans="1:13">
      <c r="A552" s="295" t="s">
        <v>564</v>
      </c>
      <c r="B552" s="250" t="str">
        <f t="shared" si="46"/>
        <v>Measure 294</v>
      </c>
      <c r="C552" s="295" t="s">
        <v>572</v>
      </c>
      <c r="D552" s="296">
        <v>44378</v>
      </c>
      <c r="E552" s="296">
        <v>44561</v>
      </c>
      <c r="F552" s="296">
        <v>44441</v>
      </c>
      <c r="G552" s="41">
        <f t="shared" si="47"/>
        <v>9</v>
      </c>
      <c r="H552" s="297" t="s">
        <v>256</v>
      </c>
      <c r="I552" s="295" t="s">
        <v>339</v>
      </c>
      <c r="J552" s="298">
        <v>8.5</v>
      </c>
      <c r="K552" s="298">
        <f t="shared" si="44"/>
        <v>1.0625</v>
      </c>
      <c r="L552" s="221">
        <v>1350</v>
      </c>
      <c r="M552" s="221">
        <f t="shared" si="45"/>
        <v>1434.375</v>
      </c>
    </row>
    <row r="553" spans="1:13">
      <c r="A553" s="295" t="s">
        <v>564</v>
      </c>
      <c r="B553" s="250" t="str">
        <f t="shared" si="46"/>
        <v>Measure 294</v>
      </c>
      <c r="C553" s="295" t="s">
        <v>572</v>
      </c>
      <c r="D553" s="296">
        <v>44378</v>
      </c>
      <c r="E553" s="296">
        <v>44561</v>
      </c>
      <c r="F553" s="296">
        <v>44442</v>
      </c>
      <c r="G553" s="41">
        <f t="shared" si="47"/>
        <v>9</v>
      </c>
      <c r="H553" s="297" t="s">
        <v>256</v>
      </c>
      <c r="I553" s="295" t="s">
        <v>339</v>
      </c>
      <c r="J553" s="298">
        <v>8</v>
      </c>
      <c r="K553" s="298">
        <f t="shared" si="44"/>
        <v>1</v>
      </c>
      <c r="L553" s="221">
        <v>1350</v>
      </c>
      <c r="M553" s="221">
        <f t="shared" si="45"/>
        <v>1350</v>
      </c>
    </row>
    <row r="554" spans="1:13">
      <c r="A554" s="295" t="s">
        <v>564</v>
      </c>
      <c r="B554" s="250" t="str">
        <f t="shared" si="46"/>
        <v>Measure 294</v>
      </c>
      <c r="C554" s="295" t="s">
        <v>572</v>
      </c>
      <c r="D554" s="296">
        <v>44378</v>
      </c>
      <c r="E554" s="296">
        <v>44561</v>
      </c>
      <c r="F554" s="296">
        <v>44446</v>
      </c>
      <c r="G554" s="41">
        <f t="shared" si="47"/>
        <v>9</v>
      </c>
      <c r="H554" s="297" t="s">
        <v>263</v>
      </c>
      <c r="I554" s="295" t="s">
        <v>339</v>
      </c>
      <c r="J554" s="298">
        <v>0.5</v>
      </c>
      <c r="K554" s="298">
        <f t="shared" si="44"/>
        <v>6.25E-2</v>
      </c>
      <c r="L554" s="221">
        <v>1000</v>
      </c>
      <c r="M554" s="221">
        <f t="shared" si="45"/>
        <v>62.5</v>
      </c>
    </row>
    <row r="555" spans="1:13">
      <c r="A555" s="295" t="s">
        <v>564</v>
      </c>
      <c r="B555" s="250" t="str">
        <f t="shared" si="46"/>
        <v>Measure 294</v>
      </c>
      <c r="C555" s="295" t="s">
        <v>572</v>
      </c>
      <c r="D555" s="296">
        <v>44378</v>
      </c>
      <c r="E555" s="296">
        <v>44561</v>
      </c>
      <c r="F555" s="296">
        <v>44447</v>
      </c>
      <c r="G555" s="41">
        <f t="shared" si="47"/>
        <v>9</v>
      </c>
      <c r="H555" s="297" t="s">
        <v>263</v>
      </c>
      <c r="I555" s="295" t="s">
        <v>339</v>
      </c>
      <c r="J555" s="298">
        <v>1</v>
      </c>
      <c r="K555" s="298">
        <f t="shared" si="44"/>
        <v>0.125</v>
      </c>
      <c r="L555" s="221">
        <v>1000</v>
      </c>
      <c r="M555" s="221">
        <f t="shared" si="45"/>
        <v>125</v>
      </c>
    </row>
    <row r="556" spans="1:13">
      <c r="A556" s="295" t="s">
        <v>564</v>
      </c>
      <c r="B556" s="250" t="str">
        <f t="shared" si="46"/>
        <v>Measure 294</v>
      </c>
      <c r="C556" s="295" t="s">
        <v>572</v>
      </c>
      <c r="D556" s="296">
        <v>44378</v>
      </c>
      <c r="E556" s="296">
        <v>44561</v>
      </c>
      <c r="F556" s="296">
        <v>44453</v>
      </c>
      <c r="G556" s="41">
        <f t="shared" si="47"/>
        <v>9</v>
      </c>
      <c r="H556" s="297" t="s">
        <v>263</v>
      </c>
      <c r="I556" s="295" t="s">
        <v>339</v>
      </c>
      <c r="J556" s="298">
        <v>1</v>
      </c>
      <c r="K556" s="298">
        <f t="shared" si="44"/>
        <v>0.125</v>
      </c>
      <c r="L556" s="221">
        <v>1000</v>
      </c>
      <c r="M556" s="221">
        <f t="shared" si="45"/>
        <v>125</v>
      </c>
    </row>
    <row r="557" spans="1:13">
      <c r="A557" s="295" t="s">
        <v>564</v>
      </c>
      <c r="B557" s="250" t="str">
        <f t="shared" si="46"/>
        <v>Measure 294</v>
      </c>
      <c r="C557" s="295" t="s">
        <v>572</v>
      </c>
      <c r="D557" s="296">
        <v>44378</v>
      </c>
      <c r="E557" s="296">
        <v>44561</v>
      </c>
      <c r="F557" s="296">
        <v>44454</v>
      </c>
      <c r="G557" s="41">
        <f t="shared" si="47"/>
        <v>9</v>
      </c>
      <c r="H557" s="297" t="s">
        <v>263</v>
      </c>
      <c r="I557" s="295" t="s">
        <v>339</v>
      </c>
      <c r="J557" s="298">
        <v>1</v>
      </c>
      <c r="K557" s="298">
        <f t="shared" si="44"/>
        <v>0.125</v>
      </c>
      <c r="L557" s="221">
        <v>1000</v>
      </c>
      <c r="M557" s="221">
        <f t="shared" si="45"/>
        <v>125</v>
      </c>
    </row>
    <row r="558" spans="1:13">
      <c r="A558" s="295" t="s">
        <v>565</v>
      </c>
      <c r="B558" s="250" t="str">
        <f t="shared" si="46"/>
        <v>Measure 299</v>
      </c>
      <c r="C558" s="295" t="s">
        <v>573</v>
      </c>
      <c r="D558" s="296">
        <v>44378</v>
      </c>
      <c r="E558" s="296">
        <v>44561</v>
      </c>
      <c r="F558" s="296">
        <v>44382</v>
      </c>
      <c r="G558" s="41">
        <f t="shared" si="47"/>
        <v>7</v>
      </c>
      <c r="H558" s="297" t="s">
        <v>322</v>
      </c>
      <c r="I558" s="295" t="s">
        <v>339</v>
      </c>
      <c r="J558" s="298">
        <v>0.5</v>
      </c>
      <c r="K558" s="298">
        <f t="shared" si="44"/>
        <v>6.25E-2</v>
      </c>
      <c r="L558" s="221">
        <v>1000</v>
      </c>
      <c r="M558" s="221">
        <f t="shared" si="45"/>
        <v>62.5</v>
      </c>
    </row>
    <row r="559" spans="1:13">
      <c r="A559" s="295" t="s">
        <v>565</v>
      </c>
      <c r="B559" s="250" t="str">
        <f t="shared" si="46"/>
        <v>Measure 299</v>
      </c>
      <c r="C559" s="295" t="s">
        <v>573</v>
      </c>
      <c r="D559" s="296">
        <v>44378</v>
      </c>
      <c r="E559" s="296">
        <v>44561</v>
      </c>
      <c r="F559" s="296">
        <v>44384</v>
      </c>
      <c r="G559" s="41">
        <f t="shared" si="47"/>
        <v>7</v>
      </c>
      <c r="H559" s="297" t="s">
        <v>322</v>
      </c>
      <c r="I559" s="295" t="s">
        <v>339</v>
      </c>
      <c r="J559" s="298">
        <v>0.5</v>
      </c>
      <c r="K559" s="298">
        <f t="shared" si="44"/>
        <v>6.25E-2</v>
      </c>
      <c r="L559" s="221">
        <v>1000</v>
      </c>
      <c r="M559" s="221">
        <f t="shared" si="45"/>
        <v>62.5</v>
      </c>
    </row>
    <row r="560" spans="1:13">
      <c r="A560" s="295" t="s">
        <v>565</v>
      </c>
      <c r="B560" s="250" t="str">
        <f t="shared" si="46"/>
        <v>Measure 299</v>
      </c>
      <c r="C560" s="295" t="s">
        <v>573</v>
      </c>
      <c r="D560" s="296">
        <v>44378</v>
      </c>
      <c r="E560" s="296">
        <v>44561</v>
      </c>
      <c r="F560" s="296">
        <v>44396</v>
      </c>
      <c r="G560" s="41">
        <f t="shared" si="47"/>
        <v>7</v>
      </c>
      <c r="H560" s="297" t="s">
        <v>322</v>
      </c>
      <c r="I560" s="295" t="s">
        <v>339</v>
      </c>
      <c r="J560" s="298">
        <v>2</v>
      </c>
      <c r="K560" s="298">
        <f t="shared" si="44"/>
        <v>0.25</v>
      </c>
      <c r="L560" s="221">
        <v>1000</v>
      </c>
      <c r="M560" s="221">
        <f t="shared" si="45"/>
        <v>250</v>
      </c>
    </row>
    <row r="561" spans="1:13">
      <c r="A561" s="295" t="s">
        <v>565</v>
      </c>
      <c r="B561" s="250" t="str">
        <f t="shared" si="46"/>
        <v>Measure 299</v>
      </c>
      <c r="C561" s="295" t="s">
        <v>573</v>
      </c>
      <c r="D561" s="296">
        <v>44378</v>
      </c>
      <c r="E561" s="296">
        <v>44561</v>
      </c>
      <c r="F561" s="296">
        <v>44397</v>
      </c>
      <c r="G561" s="41">
        <f t="shared" si="47"/>
        <v>7</v>
      </c>
      <c r="H561" s="297" t="s">
        <v>322</v>
      </c>
      <c r="I561" s="295" t="s">
        <v>339</v>
      </c>
      <c r="J561" s="298">
        <v>2.5</v>
      </c>
      <c r="K561" s="298">
        <f t="shared" si="44"/>
        <v>0.3125</v>
      </c>
      <c r="L561" s="221">
        <v>1000</v>
      </c>
      <c r="M561" s="221">
        <f t="shared" si="45"/>
        <v>312.5</v>
      </c>
    </row>
    <row r="562" spans="1:13">
      <c r="A562" s="295" t="s">
        <v>565</v>
      </c>
      <c r="B562" s="250" t="str">
        <f t="shared" si="46"/>
        <v>Measure 299</v>
      </c>
      <c r="C562" s="295" t="s">
        <v>573</v>
      </c>
      <c r="D562" s="296">
        <v>44378</v>
      </c>
      <c r="E562" s="296">
        <v>44561</v>
      </c>
      <c r="F562" s="296">
        <v>44398</v>
      </c>
      <c r="G562" s="41">
        <f t="shared" si="47"/>
        <v>7</v>
      </c>
      <c r="H562" s="297" t="s">
        <v>322</v>
      </c>
      <c r="I562" s="295" t="s">
        <v>339</v>
      </c>
      <c r="J562" s="298">
        <v>2.5</v>
      </c>
      <c r="K562" s="298">
        <f t="shared" si="44"/>
        <v>0.3125</v>
      </c>
      <c r="L562" s="221">
        <v>1000</v>
      </c>
      <c r="M562" s="221">
        <f t="shared" si="45"/>
        <v>312.5</v>
      </c>
    </row>
    <row r="563" spans="1:13">
      <c r="A563" s="295" t="s">
        <v>565</v>
      </c>
      <c r="B563" s="250" t="str">
        <f t="shared" si="46"/>
        <v>Measure 299</v>
      </c>
      <c r="C563" s="295" t="s">
        <v>573</v>
      </c>
      <c r="D563" s="296">
        <v>44378</v>
      </c>
      <c r="E563" s="296">
        <v>44561</v>
      </c>
      <c r="F563" s="296">
        <v>44403</v>
      </c>
      <c r="G563" s="41">
        <f t="shared" si="47"/>
        <v>7</v>
      </c>
      <c r="H563" s="297" t="s">
        <v>322</v>
      </c>
      <c r="I563" s="295" t="s">
        <v>339</v>
      </c>
      <c r="J563" s="298">
        <v>3</v>
      </c>
      <c r="K563" s="298">
        <f t="shared" si="44"/>
        <v>0.375</v>
      </c>
      <c r="L563" s="221">
        <v>1000</v>
      </c>
      <c r="M563" s="221">
        <f t="shared" si="45"/>
        <v>375</v>
      </c>
    </row>
    <row r="564" spans="1:13">
      <c r="A564" s="295" t="s">
        <v>565</v>
      </c>
      <c r="B564" s="250" t="str">
        <f t="shared" si="46"/>
        <v>Measure 299</v>
      </c>
      <c r="C564" s="295" t="s">
        <v>573</v>
      </c>
      <c r="D564" s="296">
        <v>44378</v>
      </c>
      <c r="E564" s="296">
        <v>44561</v>
      </c>
      <c r="F564" s="296">
        <v>44411</v>
      </c>
      <c r="G564" s="41">
        <f t="shared" si="47"/>
        <v>8</v>
      </c>
      <c r="H564" s="297" t="s">
        <v>322</v>
      </c>
      <c r="I564" s="295" t="s">
        <v>339</v>
      </c>
      <c r="J564" s="298">
        <v>0.5</v>
      </c>
      <c r="K564" s="298">
        <f t="shared" si="44"/>
        <v>6.25E-2</v>
      </c>
      <c r="L564" s="221">
        <v>1000</v>
      </c>
      <c r="M564" s="221">
        <f t="shared" si="45"/>
        <v>62.5</v>
      </c>
    </row>
    <row r="565" spans="1:13">
      <c r="A565" s="295" t="s">
        <v>565</v>
      </c>
      <c r="B565" s="250" t="str">
        <f t="shared" si="46"/>
        <v>Measure 299</v>
      </c>
      <c r="C565" s="295" t="s">
        <v>573</v>
      </c>
      <c r="D565" s="296">
        <v>44378</v>
      </c>
      <c r="E565" s="296">
        <v>44561</v>
      </c>
      <c r="F565" s="296">
        <v>44412</v>
      </c>
      <c r="G565" s="41">
        <f t="shared" si="47"/>
        <v>8</v>
      </c>
      <c r="H565" s="297" t="s">
        <v>322</v>
      </c>
      <c r="I565" s="295" t="s">
        <v>339</v>
      </c>
      <c r="J565" s="298">
        <v>2</v>
      </c>
      <c r="K565" s="298">
        <f t="shared" si="44"/>
        <v>0.25</v>
      </c>
      <c r="L565" s="221">
        <v>1000</v>
      </c>
      <c r="M565" s="221">
        <f t="shared" si="45"/>
        <v>250</v>
      </c>
    </row>
    <row r="566" spans="1:13">
      <c r="A566" s="295" t="s">
        <v>565</v>
      </c>
      <c r="B566" s="250" t="str">
        <f t="shared" si="46"/>
        <v>Measure 299</v>
      </c>
      <c r="C566" s="295" t="s">
        <v>573</v>
      </c>
      <c r="D566" s="296">
        <v>44378</v>
      </c>
      <c r="E566" s="296">
        <v>44561</v>
      </c>
      <c r="F566" s="296">
        <v>44414</v>
      </c>
      <c r="G566" s="41">
        <f t="shared" si="47"/>
        <v>8</v>
      </c>
      <c r="H566" s="297" t="s">
        <v>322</v>
      </c>
      <c r="I566" s="295" t="s">
        <v>339</v>
      </c>
      <c r="J566" s="298">
        <v>2</v>
      </c>
      <c r="K566" s="298">
        <f t="shared" si="44"/>
        <v>0.25</v>
      </c>
      <c r="L566" s="221">
        <v>1000</v>
      </c>
      <c r="M566" s="221">
        <f t="shared" si="45"/>
        <v>250</v>
      </c>
    </row>
    <row r="567" spans="1:13">
      <c r="A567" s="295" t="s">
        <v>565</v>
      </c>
      <c r="B567" s="250" t="str">
        <f t="shared" si="46"/>
        <v>Measure 299</v>
      </c>
      <c r="C567" s="295" t="s">
        <v>573</v>
      </c>
      <c r="D567" s="296">
        <v>44378</v>
      </c>
      <c r="E567" s="296">
        <v>44561</v>
      </c>
      <c r="F567" s="296">
        <v>44417</v>
      </c>
      <c r="G567" s="41">
        <f t="shared" si="47"/>
        <v>8</v>
      </c>
      <c r="H567" s="297" t="s">
        <v>322</v>
      </c>
      <c r="I567" s="295" t="s">
        <v>339</v>
      </c>
      <c r="J567" s="298">
        <v>3</v>
      </c>
      <c r="K567" s="298">
        <f t="shared" si="44"/>
        <v>0.375</v>
      </c>
      <c r="L567" s="221">
        <v>1000</v>
      </c>
      <c r="M567" s="221">
        <f t="shared" si="45"/>
        <v>375</v>
      </c>
    </row>
    <row r="568" spans="1:13">
      <c r="A568" s="295" t="s">
        <v>565</v>
      </c>
      <c r="B568" s="250" t="str">
        <f t="shared" si="46"/>
        <v>Measure 299</v>
      </c>
      <c r="C568" s="295" t="s">
        <v>573</v>
      </c>
      <c r="D568" s="296">
        <v>44378</v>
      </c>
      <c r="E568" s="296">
        <v>44561</v>
      </c>
      <c r="F568" s="296">
        <v>44418</v>
      </c>
      <c r="G568" s="41">
        <f t="shared" si="47"/>
        <v>8</v>
      </c>
      <c r="H568" s="297" t="s">
        <v>322</v>
      </c>
      <c r="I568" s="295" t="s">
        <v>339</v>
      </c>
      <c r="J568" s="298">
        <v>1</v>
      </c>
      <c r="K568" s="298">
        <f t="shared" si="44"/>
        <v>0.125</v>
      </c>
      <c r="L568" s="221">
        <v>1000</v>
      </c>
      <c r="M568" s="221">
        <f t="shared" si="45"/>
        <v>125</v>
      </c>
    </row>
    <row r="569" spans="1:13">
      <c r="A569" s="295" t="s">
        <v>565</v>
      </c>
      <c r="B569" s="250" t="str">
        <f t="shared" si="46"/>
        <v>Measure 299</v>
      </c>
      <c r="C569" s="295" t="s">
        <v>573</v>
      </c>
      <c r="D569" s="296">
        <v>44378</v>
      </c>
      <c r="E569" s="296">
        <v>44561</v>
      </c>
      <c r="F569" s="296">
        <v>44421</v>
      </c>
      <c r="G569" s="41">
        <f t="shared" si="47"/>
        <v>8</v>
      </c>
      <c r="H569" s="297" t="s">
        <v>322</v>
      </c>
      <c r="I569" s="295" t="s">
        <v>339</v>
      </c>
      <c r="J569" s="298">
        <v>1</v>
      </c>
      <c r="K569" s="298">
        <f t="shared" si="44"/>
        <v>0.125</v>
      </c>
      <c r="L569" s="221">
        <v>1000</v>
      </c>
      <c r="M569" s="221">
        <f t="shared" si="45"/>
        <v>125</v>
      </c>
    </row>
    <row r="570" spans="1:13">
      <c r="A570" s="295" t="s">
        <v>565</v>
      </c>
      <c r="B570" s="250" t="str">
        <f t="shared" si="46"/>
        <v>Measure 299</v>
      </c>
      <c r="C570" s="295" t="s">
        <v>573</v>
      </c>
      <c r="D570" s="296">
        <v>44378</v>
      </c>
      <c r="E570" s="296">
        <v>44561</v>
      </c>
      <c r="F570" s="296">
        <v>44431</v>
      </c>
      <c r="G570" s="41">
        <f t="shared" si="47"/>
        <v>8</v>
      </c>
      <c r="H570" s="297" t="s">
        <v>322</v>
      </c>
      <c r="I570" s="295" t="s">
        <v>339</v>
      </c>
      <c r="J570" s="298">
        <v>2</v>
      </c>
      <c r="K570" s="298">
        <f t="shared" si="44"/>
        <v>0.25</v>
      </c>
      <c r="L570" s="221">
        <v>1000</v>
      </c>
      <c r="M570" s="221">
        <f t="shared" si="45"/>
        <v>250</v>
      </c>
    </row>
    <row r="571" spans="1:13">
      <c r="A571" s="295" t="s">
        <v>565</v>
      </c>
      <c r="B571" s="250" t="str">
        <f t="shared" si="46"/>
        <v>Measure 299</v>
      </c>
      <c r="C571" s="295" t="s">
        <v>573</v>
      </c>
      <c r="D571" s="296">
        <v>44378</v>
      </c>
      <c r="E571" s="296">
        <v>44561</v>
      </c>
      <c r="F571" s="296">
        <v>44435</v>
      </c>
      <c r="G571" s="41">
        <f t="shared" si="47"/>
        <v>8</v>
      </c>
      <c r="H571" s="297" t="s">
        <v>322</v>
      </c>
      <c r="I571" s="295" t="s">
        <v>339</v>
      </c>
      <c r="J571" s="298">
        <v>4</v>
      </c>
      <c r="K571" s="298">
        <f t="shared" si="44"/>
        <v>0.5</v>
      </c>
      <c r="L571" s="221">
        <v>1000</v>
      </c>
      <c r="M571" s="221">
        <f t="shared" si="45"/>
        <v>500</v>
      </c>
    </row>
    <row r="572" spans="1:13">
      <c r="A572" s="295" t="s">
        <v>565</v>
      </c>
      <c r="B572" s="250" t="str">
        <f t="shared" si="46"/>
        <v>Measure 299</v>
      </c>
      <c r="C572" s="295" t="s">
        <v>573</v>
      </c>
      <c r="D572" s="296">
        <v>44378</v>
      </c>
      <c r="E572" s="296">
        <v>44561</v>
      </c>
      <c r="F572" s="296">
        <v>44438</v>
      </c>
      <c r="G572" s="41">
        <f t="shared" si="47"/>
        <v>8</v>
      </c>
      <c r="H572" s="297" t="s">
        <v>322</v>
      </c>
      <c r="I572" s="295" t="s">
        <v>339</v>
      </c>
      <c r="J572" s="298">
        <v>3.5</v>
      </c>
      <c r="K572" s="298">
        <f t="shared" si="44"/>
        <v>0.4375</v>
      </c>
      <c r="L572" s="221">
        <v>1000</v>
      </c>
      <c r="M572" s="221">
        <f t="shared" si="45"/>
        <v>437.5</v>
      </c>
    </row>
    <row r="573" spans="1:13">
      <c r="A573" s="295" t="s">
        <v>565</v>
      </c>
      <c r="B573" s="250" t="str">
        <f t="shared" si="46"/>
        <v>Measure 299</v>
      </c>
      <c r="C573" s="295" t="s">
        <v>573</v>
      </c>
      <c r="D573" s="296">
        <v>44378</v>
      </c>
      <c r="E573" s="296">
        <v>44561</v>
      </c>
      <c r="F573" s="296">
        <v>44445</v>
      </c>
      <c r="G573" s="41">
        <f t="shared" si="47"/>
        <v>9</v>
      </c>
      <c r="H573" s="297" t="s">
        <v>322</v>
      </c>
      <c r="I573" s="295" t="s">
        <v>339</v>
      </c>
      <c r="J573" s="298">
        <v>2</v>
      </c>
      <c r="K573" s="298">
        <f t="shared" si="44"/>
        <v>0.25</v>
      </c>
      <c r="L573" s="221">
        <v>1000</v>
      </c>
      <c r="M573" s="221">
        <f t="shared" si="45"/>
        <v>250</v>
      </c>
    </row>
    <row r="574" spans="1:13">
      <c r="A574" s="295" t="s">
        <v>565</v>
      </c>
      <c r="B574" s="250" t="str">
        <f t="shared" si="46"/>
        <v>Measure 299</v>
      </c>
      <c r="C574" s="295" t="s">
        <v>573</v>
      </c>
      <c r="D574" s="296">
        <v>44378</v>
      </c>
      <c r="E574" s="296">
        <v>44561</v>
      </c>
      <c r="F574" s="296">
        <v>44447</v>
      </c>
      <c r="G574" s="41">
        <f t="shared" si="47"/>
        <v>9</v>
      </c>
      <c r="H574" s="297" t="s">
        <v>322</v>
      </c>
      <c r="I574" s="295" t="s">
        <v>339</v>
      </c>
      <c r="J574" s="298">
        <v>2</v>
      </c>
      <c r="K574" s="298">
        <f t="shared" si="44"/>
        <v>0.25</v>
      </c>
      <c r="L574" s="221">
        <v>1000</v>
      </c>
      <c r="M574" s="221">
        <f t="shared" si="45"/>
        <v>250</v>
      </c>
    </row>
    <row r="575" spans="1:13">
      <c r="A575" s="295" t="s">
        <v>566</v>
      </c>
      <c r="B575" s="250" t="str">
        <f t="shared" si="46"/>
        <v>Measure 296</v>
      </c>
      <c r="C575" s="295" t="s">
        <v>574</v>
      </c>
      <c r="D575" s="296">
        <v>44378</v>
      </c>
      <c r="E575" s="296">
        <v>44561</v>
      </c>
      <c r="F575" s="296">
        <v>44382</v>
      </c>
      <c r="G575" s="41">
        <f t="shared" si="47"/>
        <v>7</v>
      </c>
      <c r="H575" s="297" t="s">
        <v>578</v>
      </c>
      <c r="I575" s="295" t="s">
        <v>339</v>
      </c>
      <c r="J575" s="298">
        <v>4.5</v>
      </c>
      <c r="K575" s="298">
        <f t="shared" si="44"/>
        <v>0.5625</v>
      </c>
      <c r="L575" s="221">
        <v>1350</v>
      </c>
      <c r="M575" s="221">
        <f t="shared" si="45"/>
        <v>759.375</v>
      </c>
    </row>
    <row r="576" spans="1:13">
      <c r="A576" s="295" t="s">
        <v>566</v>
      </c>
      <c r="B576" s="250" t="str">
        <f t="shared" si="46"/>
        <v>Measure 296</v>
      </c>
      <c r="C576" s="295" t="s">
        <v>574</v>
      </c>
      <c r="D576" s="296">
        <v>44378</v>
      </c>
      <c r="E576" s="296">
        <v>44561</v>
      </c>
      <c r="F576" s="296">
        <v>44383</v>
      </c>
      <c r="G576" s="41">
        <f t="shared" si="47"/>
        <v>7</v>
      </c>
      <c r="H576" s="297" t="s">
        <v>578</v>
      </c>
      <c r="I576" s="295" t="s">
        <v>339</v>
      </c>
      <c r="J576" s="298">
        <v>5</v>
      </c>
      <c r="K576" s="298">
        <f t="shared" si="44"/>
        <v>0.625</v>
      </c>
      <c r="L576" s="221">
        <v>1350</v>
      </c>
      <c r="M576" s="221">
        <f t="shared" si="45"/>
        <v>843.75</v>
      </c>
    </row>
    <row r="577" spans="1:13">
      <c r="A577" s="295" t="s">
        <v>566</v>
      </c>
      <c r="B577" s="250" t="str">
        <f t="shared" si="46"/>
        <v>Measure 296</v>
      </c>
      <c r="C577" s="295" t="s">
        <v>574</v>
      </c>
      <c r="D577" s="296">
        <v>44378</v>
      </c>
      <c r="E577" s="296">
        <v>44561</v>
      </c>
      <c r="F577" s="296">
        <v>44384</v>
      </c>
      <c r="G577" s="41">
        <f t="shared" si="47"/>
        <v>7</v>
      </c>
      <c r="H577" s="297" t="s">
        <v>578</v>
      </c>
      <c r="I577" s="295" t="s">
        <v>339</v>
      </c>
      <c r="J577" s="298">
        <v>7</v>
      </c>
      <c r="K577" s="298">
        <f t="shared" si="44"/>
        <v>0.875</v>
      </c>
      <c r="L577" s="221">
        <v>1350</v>
      </c>
      <c r="M577" s="221">
        <f t="shared" si="45"/>
        <v>1181.25</v>
      </c>
    </row>
    <row r="578" spans="1:13">
      <c r="A578" s="295" t="s">
        <v>566</v>
      </c>
      <c r="B578" s="250" t="str">
        <f t="shared" si="46"/>
        <v>Measure 296</v>
      </c>
      <c r="C578" s="295" t="s">
        <v>574</v>
      </c>
      <c r="D578" s="296">
        <v>44378</v>
      </c>
      <c r="E578" s="296">
        <v>44561</v>
      </c>
      <c r="F578" s="296">
        <v>44385</v>
      </c>
      <c r="G578" s="41">
        <f t="shared" si="47"/>
        <v>7</v>
      </c>
      <c r="H578" s="297" t="s">
        <v>578</v>
      </c>
      <c r="I578" s="295" t="s">
        <v>339</v>
      </c>
      <c r="J578" s="298">
        <v>4</v>
      </c>
      <c r="K578" s="298">
        <f t="shared" si="44"/>
        <v>0.5</v>
      </c>
      <c r="L578" s="221">
        <v>1350</v>
      </c>
      <c r="M578" s="221">
        <f t="shared" si="45"/>
        <v>675</v>
      </c>
    </row>
    <row r="579" spans="1:13">
      <c r="A579" s="295" t="s">
        <v>566</v>
      </c>
      <c r="B579" s="250" t="str">
        <f t="shared" si="46"/>
        <v>Measure 296</v>
      </c>
      <c r="C579" s="295" t="s">
        <v>574</v>
      </c>
      <c r="D579" s="296">
        <v>44378</v>
      </c>
      <c r="E579" s="296">
        <v>44561</v>
      </c>
      <c r="F579" s="296">
        <v>44386</v>
      </c>
      <c r="G579" s="41">
        <f t="shared" si="47"/>
        <v>7</v>
      </c>
      <c r="H579" s="297" t="s">
        <v>578</v>
      </c>
      <c r="I579" s="295" t="s">
        <v>339</v>
      </c>
      <c r="J579" s="298">
        <v>4</v>
      </c>
      <c r="K579" s="298">
        <f t="shared" si="44"/>
        <v>0.5</v>
      </c>
      <c r="L579" s="221">
        <v>1350</v>
      </c>
      <c r="M579" s="221">
        <f t="shared" si="45"/>
        <v>675</v>
      </c>
    </row>
    <row r="580" spans="1:13">
      <c r="A580" s="295" t="s">
        <v>566</v>
      </c>
      <c r="B580" s="250" t="str">
        <f t="shared" si="46"/>
        <v>Measure 296</v>
      </c>
      <c r="C580" s="295" t="s">
        <v>574</v>
      </c>
      <c r="D580" s="296">
        <v>44378</v>
      </c>
      <c r="E580" s="296">
        <v>44561</v>
      </c>
      <c r="F580" s="296">
        <v>44389</v>
      </c>
      <c r="G580" s="41">
        <f t="shared" si="47"/>
        <v>7</v>
      </c>
      <c r="H580" s="297" t="s">
        <v>578</v>
      </c>
      <c r="I580" s="295" t="s">
        <v>339</v>
      </c>
      <c r="J580" s="298">
        <v>6</v>
      </c>
      <c r="K580" s="298">
        <f t="shared" si="44"/>
        <v>0.75</v>
      </c>
      <c r="L580" s="221">
        <v>1350</v>
      </c>
      <c r="M580" s="221">
        <f t="shared" si="45"/>
        <v>1012.5</v>
      </c>
    </row>
    <row r="581" spans="1:13">
      <c r="A581" s="295" t="s">
        <v>566</v>
      </c>
      <c r="B581" s="250" t="str">
        <f t="shared" si="46"/>
        <v>Measure 296</v>
      </c>
      <c r="C581" s="295" t="s">
        <v>574</v>
      </c>
      <c r="D581" s="296">
        <v>44378</v>
      </c>
      <c r="E581" s="296">
        <v>44561</v>
      </c>
      <c r="F581" s="296">
        <v>44390</v>
      </c>
      <c r="G581" s="41">
        <f t="shared" si="47"/>
        <v>7</v>
      </c>
      <c r="H581" s="297" t="s">
        <v>578</v>
      </c>
      <c r="I581" s="295" t="s">
        <v>339</v>
      </c>
      <c r="J581" s="298">
        <v>8</v>
      </c>
      <c r="K581" s="298">
        <f t="shared" si="44"/>
        <v>1</v>
      </c>
      <c r="L581" s="221">
        <v>1350</v>
      </c>
      <c r="M581" s="221">
        <f t="shared" si="45"/>
        <v>1350</v>
      </c>
    </row>
    <row r="582" spans="1:13">
      <c r="A582" s="295" t="s">
        <v>566</v>
      </c>
      <c r="B582" s="250" t="str">
        <f t="shared" si="46"/>
        <v>Measure 296</v>
      </c>
      <c r="C582" s="295" t="s">
        <v>574</v>
      </c>
      <c r="D582" s="296">
        <v>44378</v>
      </c>
      <c r="E582" s="296">
        <v>44561</v>
      </c>
      <c r="F582" s="296">
        <v>44391</v>
      </c>
      <c r="G582" s="41">
        <f t="shared" si="47"/>
        <v>7</v>
      </c>
      <c r="H582" s="297" t="s">
        <v>578</v>
      </c>
      <c r="I582" s="295" t="s">
        <v>339</v>
      </c>
      <c r="J582" s="298">
        <v>5.5</v>
      </c>
      <c r="K582" s="298">
        <f t="shared" si="44"/>
        <v>0.6875</v>
      </c>
      <c r="L582" s="221">
        <v>1350</v>
      </c>
      <c r="M582" s="221">
        <f t="shared" si="45"/>
        <v>928.125</v>
      </c>
    </row>
    <row r="583" spans="1:13">
      <c r="A583" s="295" t="s">
        <v>566</v>
      </c>
      <c r="B583" s="250" t="str">
        <f t="shared" si="46"/>
        <v>Measure 296</v>
      </c>
      <c r="C583" s="295" t="s">
        <v>574</v>
      </c>
      <c r="D583" s="296">
        <v>44378</v>
      </c>
      <c r="E583" s="296">
        <v>44561</v>
      </c>
      <c r="F583" s="296">
        <v>44392</v>
      </c>
      <c r="G583" s="41">
        <f t="shared" si="47"/>
        <v>7</v>
      </c>
      <c r="H583" s="297" t="s">
        <v>578</v>
      </c>
      <c r="I583" s="295" t="s">
        <v>339</v>
      </c>
      <c r="J583" s="298">
        <v>6</v>
      </c>
      <c r="K583" s="298">
        <f t="shared" si="44"/>
        <v>0.75</v>
      </c>
      <c r="L583" s="221">
        <v>1350</v>
      </c>
      <c r="M583" s="221">
        <f t="shared" si="45"/>
        <v>1012.5</v>
      </c>
    </row>
    <row r="584" spans="1:13">
      <c r="A584" s="295" t="s">
        <v>566</v>
      </c>
      <c r="B584" s="250" t="str">
        <f t="shared" si="46"/>
        <v>Measure 296</v>
      </c>
      <c r="C584" s="295" t="s">
        <v>574</v>
      </c>
      <c r="D584" s="296">
        <v>44378</v>
      </c>
      <c r="E584" s="296">
        <v>44561</v>
      </c>
      <c r="F584" s="296">
        <v>44393</v>
      </c>
      <c r="G584" s="41">
        <f t="shared" si="47"/>
        <v>7</v>
      </c>
      <c r="H584" s="297" t="s">
        <v>578</v>
      </c>
      <c r="I584" s="295" t="s">
        <v>339</v>
      </c>
      <c r="J584" s="298">
        <v>2.5</v>
      </c>
      <c r="K584" s="298">
        <f t="shared" si="44"/>
        <v>0.3125</v>
      </c>
      <c r="L584" s="221">
        <v>1350</v>
      </c>
      <c r="M584" s="221">
        <f t="shared" si="45"/>
        <v>421.875</v>
      </c>
    </row>
    <row r="585" spans="1:13">
      <c r="A585" s="295" t="s">
        <v>566</v>
      </c>
      <c r="B585" s="250" t="str">
        <f t="shared" si="46"/>
        <v>Measure 296</v>
      </c>
      <c r="C585" s="295" t="s">
        <v>574</v>
      </c>
      <c r="D585" s="296">
        <v>44378</v>
      </c>
      <c r="E585" s="296">
        <v>44561</v>
      </c>
      <c r="F585" s="296">
        <v>44396</v>
      </c>
      <c r="G585" s="41">
        <f t="shared" si="47"/>
        <v>7</v>
      </c>
      <c r="H585" s="297" t="s">
        <v>578</v>
      </c>
      <c r="I585" s="295" t="s">
        <v>339</v>
      </c>
      <c r="J585" s="298">
        <v>6</v>
      </c>
      <c r="K585" s="298">
        <f t="shared" si="44"/>
        <v>0.75</v>
      </c>
      <c r="L585" s="221">
        <v>1350</v>
      </c>
      <c r="M585" s="221">
        <f t="shared" si="45"/>
        <v>1012.5</v>
      </c>
    </row>
    <row r="586" spans="1:13">
      <c r="A586" s="295" t="s">
        <v>566</v>
      </c>
      <c r="B586" s="250" t="str">
        <f t="shared" si="46"/>
        <v>Measure 296</v>
      </c>
      <c r="C586" s="295" t="s">
        <v>574</v>
      </c>
      <c r="D586" s="296">
        <v>44378</v>
      </c>
      <c r="E586" s="296">
        <v>44561</v>
      </c>
      <c r="F586" s="296">
        <v>44397</v>
      </c>
      <c r="G586" s="41">
        <f t="shared" si="47"/>
        <v>7</v>
      </c>
      <c r="H586" s="297" t="s">
        <v>578</v>
      </c>
      <c r="I586" s="295" t="s">
        <v>339</v>
      </c>
      <c r="J586" s="298">
        <v>7</v>
      </c>
      <c r="K586" s="298">
        <f t="shared" si="44"/>
        <v>0.875</v>
      </c>
      <c r="L586" s="221">
        <v>1350</v>
      </c>
      <c r="M586" s="221">
        <f t="shared" si="45"/>
        <v>1181.25</v>
      </c>
    </row>
    <row r="587" spans="1:13">
      <c r="A587" s="295" t="s">
        <v>566</v>
      </c>
      <c r="B587" s="250" t="str">
        <f t="shared" si="46"/>
        <v>Measure 296</v>
      </c>
      <c r="C587" s="295" t="s">
        <v>574</v>
      </c>
      <c r="D587" s="296">
        <v>44378</v>
      </c>
      <c r="E587" s="296">
        <v>44561</v>
      </c>
      <c r="F587" s="296">
        <v>44398</v>
      </c>
      <c r="G587" s="41">
        <f t="shared" si="47"/>
        <v>7</v>
      </c>
      <c r="H587" s="297" t="s">
        <v>578</v>
      </c>
      <c r="I587" s="295" t="s">
        <v>339</v>
      </c>
      <c r="J587" s="298">
        <v>4</v>
      </c>
      <c r="K587" s="298">
        <f t="shared" si="44"/>
        <v>0.5</v>
      </c>
      <c r="L587" s="221">
        <v>1350</v>
      </c>
      <c r="M587" s="221">
        <f t="shared" si="45"/>
        <v>675</v>
      </c>
    </row>
    <row r="588" spans="1:13">
      <c r="A588" s="295" t="s">
        <v>566</v>
      </c>
      <c r="B588" s="250" t="str">
        <f t="shared" si="46"/>
        <v>Measure 296</v>
      </c>
      <c r="C588" s="295" t="s">
        <v>574</v>
      </c>
      <c r="D588" s="296">
        <v>44378</v>
      </c>
      <c r="E588" s="296">
        <v>44561</v>
      </c>
      <c r="F588" s="296">
        <v>44399</v>
      </c>
      <c r="G588" s="41">
        <f t="shared" si="47"/>
        <v>7</v>
      </c>
      <c r="H588" s="297" t="s">
        <v>578</v>
      </c>
      <c r="I588" s="295" t="s">
        <v>339</v>
      </c>
      <c r="J588" s="298">
        <v>3</v>
      </c>
      <c r="K588" s="298">
        <f t="shared" si="44"/>
        <v>0.375</v>
      </c>
      <c r="L588" s="221">
        <v>1350</v>
      </c>
      <c r="M588" s="221">
        <f t="shared" si="45"/>
        <v>506.25</v>
      </c>
    </row>
    <row r="589" spans="1:13">
      <c r="A589" s="295" t="s">
        <v>566</v>
      </c>
      <c r="B589" s="250" t="str">
        <f t="shared" si="46"/>
        <v>Measure 296</v>
      </c>
      <c r="C589" s="295" t="s">
        <v>574</v>
      </c>
      <c r="D589" s="296">
        <v>44378</v>
      </c>
      <c r="E589" s="296">
        <v>44561</v>
      </c>
      <c r="F589" s="296">
        <v>44400</v>
      </c>
      <c r="G589" s="41">
        <f t="shared" si="47"/>
        <v>7</v>
      </c>
      <c r="H589" s="297" t="s">
        <v>578</v>
      </c>
      <c r="I589" s="295" t="s">
        <v>339</v>
      </c>
      <c r="J589" s="298">
        <v>5</v>
      </c>
      <c r="K589" s="298">
        <f t="shared" si="44"/>
        <v>0.625</v>
      </c>
      <c r="L589" s="221">
        <v>1350</v>
      </c>
      <c r="M589" s="221">
        <f t="shared" si="45"/>
        <v>843.75</v>
      </c>
    </row>
    <row r="590" spans="1:13">
      <c r="A590" s="295" t="s">
        <v>566</v>
      </c>
      <c r="B590" s="250" t="str">
        <f t="shared" si="46"/>
        <v>Measure 296</v>
      </c>
      <c r="C590" s="295" t="s">
        <v>574</v>
      </c>
      <c r="D590" s="296">
        <v>44378</v>
      </c>
      <c r="E590" s="296">
        <v>44561</v>
      </c>
      <c r="F590" s="296">
        <v>44403</v>
      </c>
      <c r="G590" s="41">
        <f t="shared" si="47"/>
        <v>7</v>
      </c>
      <c r="H590" s="297" t="s">
        <v>578</v>
      </c>
      <c r="I590" s="295" t="s">
        <v>339</v>
      </c>
      <c r="J590" s="298">
        <v>5</v>
      </c>
      <c r="K590" s="298">
        <f t="shared" si="44"/>
        <v>0.625</v>
      </c>
      <c r="L590" s="221">
        <v>1350</v>
      </c>
      <c r="M590" s="221">
        <f t="shared" si="45"/>
        <v>843.75</v>
      </c>
    </row>
    <row r="591" spans="1:13">
      <c r="A591" s="295" t="s">
        <v>566</v>
      </c>
      <c r="B591" s="250" t="str">
        <f t="shared" si="46"/>
        <v>Measure 296</v>
      </c>
      <c r="C591" s="295" t="s">
        <v>574</v>
      </c>
      <c r="D591" s="296">
        <v>44378</v>
      </c>
      <c r="E591" s="296">
        <v>44561</v>
      </c>
      <c r="F591" s="296">
        <v>44404</v>
      </c>
      <c r="G591" s="41">
        <f t="shared" si="47"/>
        <v>7</v>
      </c>
      <c r="H591" s="297" t="s">
        <v>578</v>
      </c>
      <c r="I591" s="295" t="s">
        <v>339</v>
      </c>
      <c r="J591" s="298">
        <v>3.5</v>
      </c>
      <c r="K591" s="298">
        <f t="shared" si="44"/>
        <v>0.4375</v>
      </c>
      <c r="L591" s="221">
        <v>1350</v>
      </c>
      <c r="M591" s="221">
        <f t="shared" si="45"/>
        <v>590.625</v>
      </c>
    </row>
    <row r="592" spans="1:13">
      <c r="A592" s="295" t="s">
        <v>566</v>
      </c>
      <c r="B592" s="250" t="str">
        <f t="shared" si="46"/>
        <v>Measure 296</v>
      </c>
      <c r="C592" s="295" t="s">
        <v>574</v>
      </c>
      <c r="D592" s="296">
        <v>44378</v>
      </c>
      <c r="E592" s="296">
        <v>44561</v>
      </c>
      <c r="F592" s="296">
        <v>44405</v>
      </c>
      <c r="G592" s="41">
        <f t="shared" si="47"/>
        <v>7</v>
      </c>
      <c r="H592" s="297" t="s">
        <v>578</v>
      </c>
      <c r="I592" s="295" t="s">
        <v>339</v>
      </c>
      <c r="J592" s="298">
        <v>4</v>
      </c>
      <c r="K592" s="298">
        <f t="shared" si="44"/>
        <v>0.5</v>
      </c>
      <c r="L592" s="221">
        <v>1350</v>
      </c>
      <c r="M592" s="221">
        <f t="shared" si="45"/>
        <v>675</v>
      </c>
    </row>
    <row r="593" spans="1:13">
      <c r="A593" s="295" t="s">
        <v>566</v>
      </c>
      <c r="B593" s="250" t="str">
        <f t="shared" si="46"/>
        <v>Measure 296</v>
      </c>
      <c r="C593" s="295" t="s">
        <v>574</v>
      </c>
      <c r="D593" s="296">
        <v>44378</v>
      </c>
      <c r="E593" s="296">
        <v>44561</v>
      </c>
      <c r="F593" s="296">
        <v>44407</v>
      </c>
      <c r="G593" s="41">
        <f t="shared" si="47"/>
        <v>7</v>
      </c>
      <c r="H593" s="297" t="s">
        <v>578</v>
      </c>
      <c r="I593" s="295" t="s">
        <v>339</v>
      </c>
      <c r="J593" s="298">
        <v>3</v>
      </c>
      <c r="K593" s="298">
        <f t="shared" ref="K593:K656" si="48">J593/8</f>
        <v>0.375</v>
      </c>
      <c r="L593" s="221">
        <v>1350</v>
      </c>
      <c r="M593" s="221">
        <f t="shared" ref="M593:M656" si="49">L593*K593</f>
        <v>506.25</v>
      </c>
    </row>
    <row r="594" spans="1:13">
      <c r="A594" s="295" t="s">
        <v>566</v>
      </c>
      <c r="B594" s="250" t="str">
        <f t="shared" si="46"/>
        <v>Measure 296</v>
      </c>
      <c r="C594" s="295" t="s">
        <v>574</v>
      </c>
      <c r="D594" s="296">
        <v>44378</v>
      </c>
      <c r="E594" s="296">
        <v>44561</v>
      </c>
      <c r="F594" s="296">
        <v>44410</v>
      </c>
      <c r="G594" s="41">
        <f t="shared" si="47"/>
        <v>8</v>
      </c>
      <c r="H594" s="297" t="s">
        <v>578</v>
      </c>
      <c r="I594" s="295" t="s">
        <v>339</v>
      </c>
      <c r="J594" s="298">
        <v>5.5</v>
      </c>
      <c r="K594" s="298">
        <f t="shared" si="48"/>
        <v>0.6875</v>
      </c>
      <c r="L594" s="221">
        <v>1350</v>
      </c>
      <c r="M594" s="221">
        <f t="shared" si="49"/>
        <v>928.125</v>
      </c>
    </row>
    <row r="595" spans="1:13">
      <c r="A595" s="295" t="s">
        <v>566</v>
      </c>
      <c r="B595" s="250" t="str">
        <f t="shared" si="46"/>
        <v>Measure 296</v>
      </c>
      <c r="C595" s="295" t="s">
        <v>574</v>
      </c>
      <c r="D595" s="296">
        <v>44378</v>
      </c>
      <c r="E595" s="296">
        <v>44561</v>
      </c>
      <c r="F595" s="296">
        <v>44411</v>
      </c>
      <c r="G595" s="41">
        <f t="shared" si="47"/>
        <v>8</v>
      </c>
      <c r="H595" s="297" t="s">
        <v>578</v>
      </c>
      <c r="I595" s="295" t="s">
        <v>339</v>
      </c>
      <c r="J595" s="298">
        <v>5.5</v>
      </c>
      <c r="K595" s="298">
        <f t="shared" si="48"/>
        <v>0.6875</v>
      </c>
      <c r="L595" s="221">
        <v>1350</v>
      </c>
      <c r="M595" s="221">
        <f t="shared" si="49"/>
        <v>928.125</v>
      </c>
    </row>
    <row r="596" spans="1:13">
      <c r="A596" s="295" t="s">
        <v>566</v>
      </c>
      <c r="B596" s="250" t="str">
        <f t="shared" si="46"/>
        <v>Measure 296</v>
      </c>
      <c r="C596" s="295" t="s">
        <v>574</v>
      </c>
      <c r="D596" s="296">
        <v>44378</v>
      </c>
      <c r="E596" s="296">
        <v>44561</v>
      </c>
      <c r="F596" s="296">
        <v>44412</v>
      </c>
      <c r="G596" s="41">
        <f t="shared" si="47"/>
        <v>8</v>
      </c>
      <c r="H596" s="297" t="s">
        <v>578</v>
      </c>
      <c r="I596" s="295" t="s">
        <v>339</v>
      </c>
      <c r="J596" s="298">
        <v>4.5</v>
      </c>
      <c r="K596" s="298">
        <f t="shared" si="48"/>
        <v>0.5625</v>
      </c>
      <c r="L596" s="221">
        <v>1350</v>
      </c>
      <c r="M596" s="221">
        <f t="shared" si="49"/>
        <v>759.375</v>
      </c>
    </row>
    <row r="597" spans="1:13">
      <c r="A597" s="295" t="s">
        <v>566</v>
      </c>
      <c r="B597" s="250" t="str">
        <f t="shared" si="46"/>
        <v>Measure 296</v>
      </c>
      <c r="C597" s="295" t="s">
        <v>574</v>
      </c>
      <c r="D597" s="296">
        <v>44378</v>
      </c>
      <c r="E597" s="296">
        <v>44561</v>
      </c>
      <c r="F597" s="296">
        <v>44413</v>
      </c>
      <c r="G597" s="41">
        <f t="shared" si="47"/>
        <v>8</v>
      </c>
      <c r="H597" s="297" t="s">
        <v>578</v>
      </c>
      <c r="I597" s="295" t="s">
        <v>339</v>
      </c>
      <c r="J597" s="298">
        <v>4</v>
      </c>
      <c r="K597" s="298">
        <f t="shared" si="48"/>
        <v>0.5</v>
      </c>
      <c r="L597" s="221">
        <v>1350</v>
      </c>
      <c r="M597" s="221">
        <f t="shared" si="49"/>
        <v>675</v>
      </c>
    </row>
    <row r="598" spans="1:13">
      <c r="A598" s="295" t="s">
        <v>566</v>
      </c>
      <c r="B598" s="250" t="str">
        <f t="shared" si="46"/>
        <v>Measure 296</v>
      </c>
      <c r="C598" s="295" t="s">
        <v>574</v>
      </c>
      <c r="D598" s="296">
        <v>44378</v>
      </c>
      <c r="E598" s="296">
        <v>44561</v>
      </c>
      <c r="F598" s="296">
        <v>44417</v>
      </c>
      <c r="G598" s="41">
        <f t="shared" si="47"/>
        <v>8</v>
      </c>
      <c r="H598" s="297" t="s">
        <v>578</v>
      </c>
      <c r="I598" s="295" t="s">
        <v>339</v>
      </c>
      <c r="J598" s="298">
        <v>8</v>
      </c>
      <c r="K598" s="298">
        <f t="shared" si="48"/>
        <v>1</v>
      </c>
      <c r="L598" s="221">
        <v>1350</v>
      </c>
      <c r="M598" s="221">
        <f t="shared" si="49"/>
        <v>1350</v>
      </c>
    </row>
    <row r="599" spans="1:13">
      <c r="A599" s="295" t="s">
        <v>566</v>
      </c>
      <c r="B599" s="250" t="str">
        <f t="shared" si="46"/>
        <v>Measure 296</v>
      </c>
      <c r="C599" s="295" t="s">
        <v>574</v>
      </c>
      <c r="D599" s="296">
        <v>44378</v>
      </c>
      <c r="E599" s="296">
        <v>44561</v>
      </c>
      <c r="F599" s="296">
        <v>44418</v>
      </c>
      <c r="G599" s="41">
        <f t="shared" si="47"/>
        <v>8</v>
      </c>
      <c r="H599" s="297" t="s">
        <v>578</v>
      </c>
      <c r="I599" s="295" t="s">
        <v>339</v>
      </c>
      <c r="J599" s="298">
        <v>7</v>
      </c>
      <c r="K599" s="298">
        <f t="shared" si="48"/>
        <v>0.875</v>
      </c>
      <c r="L599" s="221">
        <v>1350</v>
      </c>
      <c r="M599" s="221">
        <f t="shared" si="49"/>
        <v>1181.25</v>
      </c>
    </row>
    <row r="600" spans="1:13">
      <c r="A600" s="295" t="s">
        <v>566</v>
      </c>
      <c r="B600" s="250" t="str">
        <f t="shared" si="46"/>
        <v>Measure 296</v>
      </c>
      <c r="C600" s="295" t="s">
        <v>574</v>
      </c>
      <c r="D600" s="296">
        <v>44378</v>
      </c>
      <c r="E600" s="296">
        <v>44561</v>
      </c>
      <c r="F600" s="296">
        <v>44419</v>
      </c>
      <c r="G600" s="41">
        <f t="shared" si="47"/>
        <v>8</v>
      </c>
      <c r="H600" s="297" t="s">
        <v>578</v>
      </c>
      <c r="I600" s="295" t="s">
        <v>339</v>
      </c>
      <c r="J600" s="298">
        <v>3</v>
      </c>
      <c r="K600" s="298">
        <f t="shared" si="48"/>
        <v>0.375</v>
      </c>
      <c r="L600" s="221">
        <v>1350</v>
      </c>
      <c r="M600" s="221">
        <f t="shared" si="49"/>
        <v>506.25</v>
      </c>
    </row>
    <row r="601" spans="1:13">
      <c r="A601" s="295" t="s">
        <v>566</v>
      </c>
      <c r="B601" s="250" t="str">
        <f t="shared" si="46"/>
        <v>Measure 296</v>
      </c>
      <c r="C601" s="295" t="s">
        <v>574</v>
      </c>
      <c r="D601" s="296">
        <v>44378</v>
      </c>
      <c r="E601" s="296">
        <v>44561</v>
      </c>
      <c r="F601" s="296">
        <v>44420</v>
      </c>
      <c r="G601" s="41">
        <f t="shared" si="47"/>
        <v>8</v>
      </c>
      <c r="H601" s="297" t="s">
        <v>578</v>
      </c>
      <c r="I601" s="295" t="s">
        <v>339</v>
      </c>
      <c r="J601" s="298">
        <v>6</v>
      </c>
      <c r="K601" s="298">
        <f t="shared" si="48"/>
        <v>0.75</v>
      </c>
      <c r="L601" s="221">
        <v>1350</v>
      </c>
      <c r="M601" s="221">
        <f t="shared" si="49"/>
        <v>1012.5</v>
      </c>
    </row>
    <row r="602" spans="1:13">
      <c r="A602" s="295" t="s">
        <v>566</v>
      </c>
      <c r="B602" s="250" t="str">
        <f t="shared" si="46"/>
        <v>Measure 296</v>
      </c>
      <c r="C602" s="295" t="s">
        <v>574</v>
      </c>
      <c r="D602" s="296">
        <v>44378</v>
      </c>
      <c r="E602" s="296">
        <v>44561</v>
      </c>
      <c r="F602" s="296">
        <v>44421</v>
      </c>
      <c r="G602" s="41">
        <f t="shared" si="47"/>
        <v>8</v>
      </c>
      <c r="H602" s="297" t="s">
        <v>578</v>
      </c>
      <c r="I602" s="295" t="s">
        <v>339</v>
      </c>
      <c r="J602" s="298">
        <v>4</v>
      </c>
      <c r="K602" s="298">
        <f t="shared" si="48"/>
        <v>0.5</v>
      </c>
      <c r="L602" s="221">
        <v>1350</v>
      </c>
      <c r="M602" s="221">
        <f t="shared" si="49"/>
        <v>675</v>
      </c>
    </row>
    <row r="603" spans="1:13">
      <c r="A603" s="295" t="s">
        <v>566</v>
      </c>
      <c r="B603" s="250" t="str">
        <f t="shared" si="46"/>
        <v>Measure 296</v>
      </c>
      <c r="C603" s="295" t="s">
        <v>574</v>
      </c>
      <c r="D603" s="296">
        <v>44378</v>
      </c>
      <c r="E603" s="296">
        <v>44561</v>
      </c>
      <c r="F603" s="296">
        <v>44431</v>
      </c>
      <c r="G603" s="41">
        <f t="shared" si="47"/>
        <v>8</v>
      </c>
      <c r="H603" s="297" t="s">
        <v>578</v>
      </c>
      <c r="I603" s="295" t="s">
        <v>339</v>
      </c>
      <c r="J603" s="298">
        <v>9</v>
      </c>
      <c r="K603" s="298">
        <f t="shared" si="48"/>
        <v>1.125</v>
      </c>
      <c r="L603" s="221">
        <v>1350</v>
      </c>
      <c r="M603" s="221">
        <f t="shared" si="49"/>
        <v>1518.75</v>
      </c>
    </row>
    <row r="604" spans="1:13">
      <c r="A604" s="295" t="s">
        <v>566</v>
      </c>
      <c r="B604" s="250" t="str">
        <f t="shared" si="46"/>
        <v>Measure 296</v>
      </c>
      <c r="C604" s="295" t="s">
        <v>574</v>
      </c>
      <c r="D604" s="296">
        <v>44378</v>
      </c>
      <c r="E604" s="296">
        <v>44561</v>
      </c>
      <c r="F604" s="296">
        <v>44432</v>
      </c>
      <c r="G604" s="41">
        <f t="shared" si="47"/>
        <v>8</v>
      </c>
      <c r="H604" s="297" t="s">
        <v>578</v>
      </c>
      <c r="I604" s="295" t="s">
        <v>339</v>
      </c>
      <c r="J604" s="298">
        <v>7</v>
      </c>
      <c r="K604" s="298">
        <f t="shared" si="48"/>
        <v>0.875</v>
      </c>
      <c r="L604" s="221">
        <v>1350</v>
      </c>
      <c r="M604" s="221">
        <f t="shared" si="49"/>
        <v>1181.25</v>
      </c>
    </row>
    <row r="605" spans="1:13">
      <c r="A605" s="295" t="s">
        <v>566</v>
      </c>
      <c r="B605" s="250" t="str">
        <f t="shared" ref="B605:B668" si="50">MID(C605,9,11)</f>
        <v>Measure 296</v>
      </c>
      <c r="C605" s="295" t="s">
        <v>574</v>
      </c>
      <c r="D605" s="296">
        <v>44378</v>
      </c>
      <c r="E605" s="296">
        <v>44561</v>
      </c>
      <c r="F605" s="296">
        <v>44433</v>
      </c>
      <c r="G605" s="41">
        <f t="shared" ref="G605:G668" si="51">MONTH(F605)</f>
        <v>8</v>
      </c>
      <c r="H605" s="297" t="s">
        <v>578</v>
      </c>
      <c r="I605" s="295" t="s">
        <v>339</v>
      </c>
      <c r="J605" s="298">
        <v>6</v>
      </c>
      <c r="K605" s="298">
        <f t="shared" si="48"/>
        <v>0.75</v>
      </c>
      <c r="L605" s="221">
        <v>1350</v>
      </c>
      <c r="M605" s="221">
        <f t="shared" si="49"/>
        <v>1012.5</v>
      </c>
    </row>
    <row r="606" spans="1:13">
      <c r="A606" s="295" t="s">
        <v>566</v>
      </c>
      <c r="B606" s="250" t="str">
        <f t="shared" si="50"/>
        <v>Measure 296</v>
      </c>
      <c r="C606" s="295" t="s">
        <v>574</v>
      </c>
      <c r="D606" s="296">
        <v>44378</v>
      </c>
      <c r="E606" s="296">
        <v>44561</v>
      </c>
      <c r="F606" s="296">
        <v>44434</v>
      </c>
      <c r="G606" s="41">
        <f t="shared" si="51"/>
        <v>8</v>
      </c>
      <c r="H606" s="297" t="s">
        <v>578</v>
      </c>
      <c r="I606" s="295" t="s">
        <v>339</v>
      </c>
      <c r="J606" s="298">
        <v>6.5</v>
      </c>
      <c r="K606" s="298">
        <f t="shared" si="48"/>
        <v>0.8125</v>
      </c>
      <c r="L606" s="221">
        <v>1350</v>
      </c>
      <c r="M606" s="221">
        <f t="shared" si="49"/>
        <v>1096.875</v>
      </c>
    </row>
    <row r="607" spans="1:13">
      <c r="A607" s="295" t="s">
        <v>566</v>
      </c>
      <c r="B607" s="250" t="str">
        <f t="shared" si="50"/>
        <v>Measure 296</v>
      </c>
      <c r="C607" s="295" t="s">
        <v>574</v>
      </c>
      <c r="D607" s="296">
        <v>44378</v>
      </c>
      <c r="E607" s="296">
        <v>44561</v>
      </c>
      <c r="F607" s="296">
        <v>44435</v>
      </c>
      <c r="G607" s="41">
        <f t="shared" si="51"/>
        <v>8</v>
      </c>
      <c r="H607" s="297" t="s">
        <v>578</v>
      </c>
      <c r="I607" s="295" t="s">
        <v>339</v>
      </c>
      <c r="J607" s="298">
        <v>3</v>
      </c>
      <c r="K607" s="298">
        <f t="shared" si="48"/>
        <v>0.375</v>
      </c>
      <c r="L607" s="221">
        <v>1350</v>
      </c>
      <c r="M607" s="221">
        <f t="shared" si="49"/>
        <v>506.25</v>
      </c>
    </row>
    <row r="608" spans="1:13">
      <c r="A608" s="295" t="s">
        <v>566</v>
      </c>
      <c r="B608" s="250" t="str">
        <f t="shared" si="50"/>
        <v>Measure 296</v>
      </c>
      <c r="C608" s="295" t="s">
        <v>574</v>
      </c>
      <c r="D608" s="296">
        <v>44378</v>
      </c>
      <c r="E608" s="296">
        <v>44561</v>
      </c>
      <c r="F608" s="296">
        <v>44438</v>
      </c>
      <c r="G608" s="41">
        <f t="shared" si="51"/>
        <v>8</v>
      </c>
      <c r="H608" s="297" t="s">
        <v>578</v>
      </c>
      <c r="I608" s="295" t="s">
        <v>339</v>
      </c>
      <c r="J608" s="298">
        <v>5</v>
      </c>
      <c r="K608" s="298">
        <f t="shared" si="48"/>
        <v>0.625</v>
      </c>
      <c r="L608" s="221">
        <v>1350</v>
      </c>
      <c r="M608" s="221">
        <f t="shared" si="49"/>
        <v>843.75</v>
      </c>
    </row>
    <row r="609" spans="1:13">
      <c r="A609" s="295" t="s">
        <v>566</v>
      </c>
      <c r="B609" s="250" t="str">
        <f t="shared" si="50"/>
        <v>Measure 296</v>
      </c>
      <c r="C609" s="295" t="s">
        <v>574</v>
      </c>
      <c r="D609" s="296">
        <v>44378</v>
      </c>
      <c r="E609" s="296">
        <v>44561</v>
      </c>
      <c r="F609" s="296">
        <v>44439</v>
      </c>
      <c r="G609" s="41">
        <f t="shared" si="51"/>
        <v>8</v>
      </c>
      <c r="H609" s="297" t="s">
        <v>578</v>
      </c>
      <c r="I609" s="295" t="s">
        <v>339</v>
      </c>
      <c r="J609" s="298">
        <v>5.5</v>
      </c>
      <c r="K609" s="298">
        <f t="shared" si="48"/>
        <v>0.6875</v>
      </c>
      <c r="L609" s="221">
        <v>1350</v>
      </c>
      <c r="M609" s="221">
        <f t="shared" si="49"/>
        <v>928.125</v>
      </c>
    </row>
    <row r="610" spans="1:13">
      <c r="A610" s="295" t="s">
        <v>566</v>
      </c>
      <c r="B610" s="250" t="str">
        <f t="shared" si="50"/>
        <v>Measure 296</v>
      </c>
      <c r="C610" s="295" t="s">
        <v>574</v>
      </c>
      <c r="D610" s="296">
        <v>44378</v>
      </c>
      <c r="E610" s="296">
        <v>44561</v>
      </c>
      <c r="F610" s="296">
        <v>44440</v>
      </c>
      <c r="G610" s="41">
        <f t="shared" si="51"/>
        <v>9</v>
      </c>
      <c r="H610" s="297" t="s">
        <v>578</v>
      </c>
      <c r="I610" s="295" t="s">
        <v>339</v>
      </c>
      <c r="J610" s="298">
        <v>7</v>
      </c>
      <c r="K610" s="298">
        <f t="shared" si="48"/>
        <v>0.875</v>
      </c>
      <c r="L610" s="221">
        <v>1350</v>
      </c>
      <c r="M610" s="221">
        <f t="shared" si="49"/>
        <v>1181.25</v>
      </c>
    </row>
    <row r="611" spans="1:13">
      <c r="A611" s="295" t="s">
        <v>566</v>
      </c>
      <c r="B611" s="250" t="str">
        <f t="shared" si="50"/>
        <v>Measure 296</v>
      </c>
      <c r="C611" s="295" t="s">
        <v>574</v>
      </c>
      <c r="D611" s="296">
        <v>44378</v>
      </c>
      <c r="E611" s="296">
        <v>44561</v>
      </c>
      <c r="F611" s="296">
        <v>44441</v>
      </c>
      <c r="G611" s="41">
        <f t="shared" si="51"/>
        <v>9</v>
      </c>
      <c r="H611" s="297" t="s">
        <v>578</v>
      </c>
      <c r="I611" s="295" t="s">
        <v>339</v>
      </c>
      <c r="J611" s="298">
        <v>7.5</v>
      </c>
      <c r="K611" s="298">
        <f t="shared" si="48"/>
        <v>0.9375</v>
      </c>
      <c r="L611" s="221">
        <v>1350</v>
      </c>
      <c r="M611" s="221">
        <f t="shared" si="49"/>
        <v>1265.625</v>
      </c>
    </row>
    <row r="612" spans="1:13">
      <c r="A612" s="295" t="s">
        <v>566</v>
      </c>
      <c r="B612" s="250" t="str">
        <f t="shared" si="50"/>
        <v>Measure 296</v>
      </c>
      <c r="C612" s="295" t="s">
        <v>574</v>
      </c>
      <c r="D612" s="296">
        <v>44378</v>
      </c>
      <c r="E612" s="296">
        <v>44561</v>
      </c>
      <c r="F612" s="296">
        <v>44442</v>
      </c>
      <c r="G612" s="41">
        <f t="shared" si="51"/>
        <v>9</v>
      </c>
      <c r="H612" s="297" t="s">
        <v>578</v>
      </c>
      <c r="I612" s="295" t="s">
        <v>339</v>
      </c>
      <c r="J612" s="298">
        <v>6.5</v>
      </c>
      <c r="K612" s="298">
        <f t="shared" si="48"/>
        <v>0.8125</v>
      </c>
      <c r="L612" s="221">
        <v>1350</v>
      </c>
      <c r="M612" s="221">
        <f t="shared" si="49"/>
        <v>1096.875</v>
      </c>
    </row>
    <row r="613" spans="1:13">
      <c r="A613" s="295" t="s">
        <v>566</v>
      </c>
      <c r="B613" s="250" t="str">
        <f t="shared" si="50"/>
        <v>Measure 296</v>
      </c>
      <c r="C613" s="295" t="s">
        <v>574</v>
      </c>
      <c r="D613" s="296">
        <v>44378</v>
      </c>
      <c r="E613" s="296">
        <v>44561</v>
      </c>
      <c r="F613" s="296">
        <v>44445</v>
      </c>
      <c r="G613" s="41">
        <f t="shared" si="51"/>
        <v>9</v>
      </c>
      <c r="H613" s="297" t="s">
        <v>578</v>
      </c>
      <c r="I613" s="295" t="s">
        <v>339</v>
      </c>
      <c r="J613" s="298">
        <v>5</v>
      </c>
      <c r="K613" s="298">
        <f t="shared" si="48"/>
        <v>0.625</v>
      </c>
      <c r="L613" s="221">
        <v>1350</v>
      </c>
      <c r="M613" s="221">
        <f t="shared" si="49"/>
        <v>843.75</v>
      </c>
    </row>
    <row r="614" spans="1:13">
      <c r="A614" s="295" t="s">
        <v>566</v>
      </c>
      <c r="B614" s="250" t="str">
        <f t="shared" si="50"/>
        <v>Measure 296</v>
      </c>
      <c r="C614" s="295" t="s">
        <v>574</v>
      </c>
      <c r="D614" s="296">
        <v>44378</v>
      </c>
      <c r="E614" s="296">
        <v>44561</v>
      </c>
      <c r="F614" s="296">
        <v>44446</v>
      </c>
      <c r="G614" s="41">
        <f t="shared" si="51"/>
        <v>9</v>
      </c>
      <c r="H614" s="297" t="s">
        <v>578</v>
      </c>
      <c r="I614" s="295" t="s">
        <v>339</v>
      </c>
      <c r="J614" s="298">
        <v>3</v>
      </c>
      <c r="K614" s="298">
        <f t="shared" si="48"/>
        <v>0.375</v>
      </c>
      <c r="L614" s="221">
        <v>1350</v>
      </c>
      <c r="M614" s="221">
        <f t="shared" si="49"/>
        <v>506.25</v>
      </c>
    </row>
    <row r="615" spans="1:13">
      <c r="A615" s="295" t="s">
        <v>566</v>
      </c>
      <c r="B615" s="250" t="str">
        <f t="shared" si="50"/>
        <v>Measure 296</v>
      </c>
      <c r="C615" s="295" t="s">
        <v>574</v>
      </c>
      <c r="D615" s="296">
        <v>44378</v>
      </c>
      <c r="E615" s="296">
        <v>44561</v>
      </c>
      <c r="F615" s="296">
        <v>44447</v>
      </c>
      <c r="G615" s="41">
        <f t="shared" si="51"/>
        <v>9</v>
      </c>
      <c r="H615" s="297" t="s">
        <v>578</v>
      </c>
      <c r="I615" s="295" t="s">
        <v>339</v>
      </c>
      <c r="J615" s="298">
        <v>4</v>
      </c>
      <c r="K615" s="298">
        <f t="shared" si="48"/>
        <v>0.5</v>
      </c>
      <c r="L615" s="221">
        <v>1350</v>
      </c>
      <c r="M615" s="221">
        <f t="shared" si="49"/>
        <v>675</v>
      </c>
    </row>
    <row r="616" spans="1:13">
      <c r="A616" s="295" t="s">
        <v>566</v>
      </c>
      <c r="B616" s="250" t="str">
        <f t="shared" si="50"/>
        <v>Measure 296</v>
      </c>
      <c r="C616" s="295" t="s">
        <v>574</v>
      </c>
      <c r="D616" s="296">
        <v>44378</v>
      </c>
      <c r="E616" s="296">
        <v>44561</v>
      </c>
      <c r="F616" s="296">
        <v>44448</v>
      </c>
      <c r="G616" s="41">
        <f t="shared" si="51"/>
        <v>9</v>
      </c>
      <c r="H616" s="297" t="s">
        <v>578</v>
      </c>
      <c r="I616" s="295" t="s">
        <v>339</v>
      </c>
      <c r="J616" s="298">
        <v>3</v>
      </c>
      <c r="K616" s="298">
        <f t="shared" si="48"/>
        <v>0.375</v>
      </c>
      <c r="L616" s="221">
        <v>1350</v>
      </c>
      <c r="M616" s="221">
        <f t="shared" si="49"/>
        <v>506.25</v>
      </c>
    </row>
    <row r="617" spans="1:13">
      <c r="A617" s="295" t="s">
        <v>566</v>
      </c>
      <c r="B617" s="250" t="str">
        <f t="shared" si="50"/>
        <v>Measure 296</v>
      </c>
      <c r="C617" s="295" t="s">
        <v>574</v>
      </c>
      <c r="D617" s="296">
        <v>44378</v>
      </c>
      <c r="E617" s="296">
        <v>44561</v>
      </c>
      <c r="F617" s="296">
        <v>44449</v>
      </c>
      <c r="G617" s="41">
        <f t="shared" si="51"/>
        <v>9</v>
      </c>
      <c r="H617" s="297" t="s">
        <v>578</v>
      </c>
      <c r="I617" s="295" t="s">
        <v>339</v>
      </c>
      <c r="J617" s="298">
        <v>5.5</v>
      </c>
      <c r="K617" s="298">
        <f t="shared" si="48"/>
        <v>0.6875</v>
      </c>
      <c r="L617" s="221">
        <v>1350</v>
      </c>
      <c r="M617" s="221">
        <f t="shared" si="49"/>
        <v>928.125</v>
      </c>
    </row>
    <row r="618" spans="1:13">
      <c r="A618" s="295" t="s">
        <v>566</v>
      </c>
      <c r="B618" s="250" t="str">
        <f t="shared" si="50"/>
        <v>Measure 296</v>
      </c>
      <c r="C618" s="295" t="s">
        <v>574</v>
      </c>
      <c r="D618" s="296">
        <v>44378</v>
      </c>
      <c r="E618" s="296">
        <v>44561</v>
      </c>
      <c r="F618" s="296">
        <v>44452</v>
      </c>
      <c r="G618" s="41">
        <f t="shared" si="51"/>
        <v>9</v>
      </c>
      <c r="H618" s="297" t="s">
        <v>578</v>
      </c>
      <c r="I618" s="295" t="s">
        <v>339</v>
      </c>
      <c r="J618" s="298">
        <v>8</v>
      </c>
      <c r="K618" s="298">
        <f t="shared" si="48"/>
        <v>1</v>
      </c>
      <c r="L618" s="221">
        <v>1350</v>
      </c>
      <c r="M618" s="221">
        <f t="shared" si="49"/>
        <v>1350</v>
      </c>
    </row>
    <row r="619" spans="1:13">
      <c r="A619" s="295" t="s">
        <v>566</v>
      </c>
      <c r="B619" s="250" t="str">
        <f t="shared" si="50"/>
        <v>Measure 296</v>
      </c>
      <c r="C619" s="295" t="s">
        <v>574</v>
      </c>
      <c r="D619" s="296">
        <v>44378</v>
      </c>
      <c r="E619" s="296">
        <v>44561</v>
      </c>
      <c r="F619" s="296">
        <v>44453</v>
      </c>
      <c r="G619" s="41">
        <f t="shared" si="51"/>
        <v>9</v>
      </c>
      <c r="H619" s="297" t="s">
        <v>578</v>
      </c>
      <c r="I619" s="295" t="s">
        <v>339</v>
      </c>
      <c r="J619" s="298">
        <v>4</v>
      </c>
      <c r="K619" s="298">
        <f t="shared" si="48"/>
        <v>0.5</v>
      </c>
      <c r="L619" s="221">
        <v>1350</v>
      </c>
      <c r="M619" s="221">
        <f t="shared" si="49"/>
        <v>675</v>
      </c>
    </row>
    <row r="620" spans="1:13">
      <c r="A620" s="295" t="s">
        <v>566</v>
      </c>
      <c r="B620" s="250" t="str">
        <f t="shared" si="50"/>
        <v>Measure 296</v>
      </c>
      <c r="C620" s="295" t="s">
        <v>574</v>
      </c>
      <c r="D620" s="296">
        <v>44378</v>
      </c>
      <c r="E620" s="296">
        <v>44561</v>
      </c>
      <c r="F620" s="296">
        <v>44454</v>
      </c>
      <c r="G620" s="41">
        <f t="shared" si="51"/>
        <v>9</v>
      </c>
      <c r="H620" s="297" t="s">
        <v>578</v>
      </c>
      <c r="I620" s="295" t="s">
        <v>339</v>
      </c>
      <c r="J620" s="298">
        <v>8</v>
      </c>
      <c r="K620" s="298">
        <f t="shared" si="48"/>
        <v>1</v>
      </c>
      <c r="L620" s="221">
        <v>1350</v>
      </c>
      <c r="M620" s="221">
        <f t="shared" si="49"/>
        <v>1350</v>
      </c>
    </row>
    <row r="621" spans="1:13">
      <c r="A621" s="295" t="s">
        <v>567</v>
      </c>
      <c r="B621" s="250" t="str">
        <f t="shared" si="50"/>
        <v>Measure 275</v>
      </c>
      <c r="C621" s="295" t="s">
        <v>575</v>
      </c>
      <c r="D621" s="296">
        <v>44378</v>
      </c>
      <c r="E621" s="296">
        <v>44561</v>
      </c>
      <c r="F621" s="296">
        <v>44378</v>
      </c>
      <c r="G621" s="41">
        <f t="shared" si="51"/>
        <v>7</v>
      </c>
      <c r="H621" s="297" t="s">
        <v>328</v>
      </c>
      <c r="I621" s="295" t="s">
        <v>339</v>
      </c>
      <c r="J621" s="298">
        <v>8</v>
      </c>
      <c r="K621" s="298">
        <f t="shared" si="48"/>
        <v>1</v>
      </c>
      <c r="L621" s="221">
        <v>1350</v>
      </c>
      <c r="M621" s="221">
        <f t="shared" si="49"/>
        <v>1350</v>
      </c>
    </row>
    <row r="622" spans="1:13">
      <c r="A622" s="295" t="s">
        <v>567</v>
      </c>
      <c r="B622" s="250" t="str">
        <f t="shared" si="50"/>
        <v>Measure 275</v>
      </c>
      <c r="C622" s="295" t="s">
        <v>575</v>
      </c>
      <c r="D622" s="296">
        <v>44378</v>
      </c>
      <c r="E622" s="296">
        <v>44561</v>
      </c>
      <c r="F622" s="296">
        <v>44379</v>
      </c>
      <c r="G622" s="41">
        <f t="shared" si="51"/>
        <v>7</v>
      </c>
      <c r="H622" s="297" t="s">
        <v>328</v>
      </c>
      <c r="I622" s="295" t="s">
        <v>339</v>
      </c>
      <c r="J622" s="298">
        <v>8</v>
      </c>
      <c r="K622" s="298">
        <f t="shared" si="48"/>
        <v>1</v>
      </c>
      <c r="L622" s="221">
        <v>1350</v>
      </c>
      <c r="M622" s="221">
        <f t="shared" si="49"/>
        <v>1350</v>
      </c>
    </row>
    <row r="623" spans="1:13">
      <c r="A623" s="295" t="s">
        <v>567</v>
      </c>
      <c r="B623" s="250" t="str">
        <f t="shared" si="50"/>
        <v>Measure 275</v>
      </c>
      <c r="C623" s="295" t="s">
        <v>575</v>
      </c>
      <c r="D623" s="296">
        <v>44378</v>
      </c>
      <c r="E623" s="296">
        <v>44561</v>
      </c>
      <c r="F623" s="296">
        <v>44382</v>
      </c>
      <c r="G623" s="41">
        <f t="shared" si="51"/>
        <v>7</v>
      </c>
      <c r="H623" s="297" t="s">
        <v>372</v>
      </c>
      <c r="I623" s="295" t="s">
        <v>371</v>
      </c>
      <c r="J623" s="298">
        <v>3.5</v>
      </c>
      <c r="K623" s="298">
        <f t="shared" si="48"/>
        <v>0.4375</v>
      </c>
      <c r="L623" s="221">
        <v>1570</v>
      </c>
      <c r="M623" s="221">
        <f t="shared" si="49"/>
        <v>686.875</v>
      </c>
    </row>
    <row r="624" spans="1:13">
      <c r="A624" s="295" t="s">
        <v>567</v>
      </c>
      <c r="B624" s="250" t="str">
        <f t="shared" si="50"/>
        <v>Measure 275</v>
      </c>
      <c r="C624" s="295" t="s">
        <v>575</v>
      </c>
      <c r="D624" s="296">
        <v>44378</v>
      </c>
      <c r="E624" s="296">
        <v>44561</v>
      </c>
      <c r="F624" s="296">
        <v>44382</v>
      </c>
      <c r="G624" s="41">
        <f t="shared" si="51"/>
        <v>7</v>
      </c>
      <c r="H624" s="297" t="s">
        <v>328</v>
      </c>
      <c r="I624" s="295" t="s">
        <v>339</v>
      </c>
      <c r="J624" s="298">
        <v>8</v>
      </c>
      <c r="K624" s="298">
        <f t="shared" si="48"/>
        <v>1</v>
      </c>
      <c r="L624" s="221">
        <v>1350</v>
      </c>
      <c r="M624" s="221">
        <f t="shared" si="49"/>
        <v>1350</v>
      </c>
    </row>
    <row r="625" spans="1:13">
      <c r="A625" s="295" t="s">
        <v>567</v>
      </c>
      <c r="B625" s="250" t="str">
        <f t="shared" si="50"/>
        <v>Measure 275</v>
      </c>
      <c r="C625" s="295" t="s">
        <v>575</v>
      </c>
      <c r="D625" s="296">
        <v>44378</v>
      </c>
      <c r="E625" s="296">
        <v>44561</v>
      </c>
      <c r="F625" s="296">
        <v>44383</v>
      </c>
      <c r="G625" s="41">
        <f t="shared" si="51"/>
        <v>7</v>
      </c>
      <c r="H625" s="297" t="s">
        <v>328</v>
      </c>
      <c r="I625" s="295" t="s">
        <v>339</v>
      </c>
      <c r="J625" s="298">
        <v>8</v>
      </c>
      <c r="K625" s="298">
        <f t="shared" si="48"/>
        <v>1</v>
      </c>
      <c r="L625" s="221">
        <v>1350</v>
      </c>
      <c r="M625" s="221">
        <f t="shared" si="49"/>
        <v>1350</v>
      </c>
    </row>
    <row r="626" spans="1:13">
      <c r="A626" s="295" t="s">
        <v>567</v>
      </c>
      <c r="B626" s="250" t="str">
        <f t="shared" si="50"/>
        <v>Measure 275</v>
      </c>
      <c r="C626" s="295" t="s">
        <v>575</v>
      </c>
      <c r="D626" s="296">
        <v>44378</v>
      </c>
      <c r="E626" s="296">
        <v>44561</v>
      </c>
      <c r="F626" s="296">
        <v>44384</v>
      </c>
      <c r="G626" s="41">
        <f t="shared" si="51"/>
        <v>7</v>
      </c>
      <c r="H626" s="297" t="s">
        <v>372</v>
      </c>
      <c r="I626" s="295" t="s">
        <v>371</v>
      </c>
      <c r="J626" s="298">
        <v>3.5</v>
      </c>
      <c r="K626" s="298">
        <f t="shared" si="48"/>
        <v>0.4375</v>
      </c>
      <c r="L626" s="221">
        <v>1570</v>
      </c>
      <c r="M626" s="221">
        <f t="shared" si="49"/>
        <v>686.875</v>
      </c>
    </row>
    <row r="627" spans="1:13">
      <c r="A627" s="295" t="s">
        <v>567</v>
      </c>
      <c r="B627" s="250" t="str">
        <f t="shared" si="50"/>
        <v>Measure 275</v>
      </c>
      <c r="C627" s="295" t="s">
        <v>575</v>
      </c>
      <c r="D627" s="296">
        <v>44378</v>
      </c>
      <c r="E627" s="296">
        <v>44561</v>
      </c>
      <c r="F627" s="296">
        <v>44384</v>
      </c>
      <c r="G627" s="41">
        <f t="shared" si="51"/>
        <v>7</v>
      </c>
      <c r="H627" s="297" t="s">
        <v>328</v>
      </c>
      <c r="I627" s="295" t="s">
        <v>339</v>
      </c>
      <c r="J627" s="298">
        <v>8</v>
      </c>
      <c r="K627" s="298">
        <f t="shared" si="48"/>
        <v>1</v>
      </c>
      <c r="L627" s="221">
        <v>1350</v>
      </c>
      <c r="M627" s="221">
        <f t="shared" si="49"/>
        <v>1350</v>
      </c>
    </row>
    <row r="628" spans="1:13">
      <c r="A628" s="295" t="s">
        <v>567</v>
      </c>
      <c r="B628" s="250" t="str">
        <f t="shared" si="50"/>
        <v>Measure 275</v>
      </c>
      <c r="C628" s="295" t="s">
        <v>575</v>
      </c>
      <c r="D628" s="296">
        <v>44378</v>
      </c>
      <c r="E628" s="296">
        <v>44561</v>
      </c>
      <c r="F628" s="296">
        <v>44385</v>
      </c>
      <c r="G628" s="41">
        <f t="shared" si="51"/>
        <v>7</v>
      </c>
      <c r="H628" s="297" t="s">
        <v>328</v>
      </c>
      <c r="I628" s="295" t="s">
        <v>339</v>
      </c>
      <c r="J628" s="298">
        <v>8</v>
      </c>
      <c r="K628" s="298">
        <f t="shared" si="48"/>
        <v>1</v>
      </c>
      <c r="L628" s="221">
        <v>1350</v>
      </c>
      <c r="M628" s="221">
        <f t="shared" si="49"/>
        <v>1350</v>
      </c>
    </row>
    <row r="629" spans="1:13">
      <c r="A629" s="295" t="s">
        <v>567</v>
      </c>
      <c r="B629" s="250" t="str">
        <f t="shared" si="50"/>
        <v>Measure 275</v>
      </c>
      <c r="C629" s="295" t="s">
        <v>575</v>
      </c>
      <c r="D629" s="296">
        <v>44378</v>
      </c>
      <c r="E629" s="296">
        <v>44561</v>
      </c>
      <c r="F629" s="296">
        <v>44386</v>
      </c>
      <c r="G629" s="41">
        <f t="shared" si="51"/>
        <v>7</v>
      </c>
      <c r="H629" s="297" t="s">
        <v>328</v>
      </c>
      <c r="I629" s="295" t="s">
        <v>339</v>
      </c>
      <c r="J629" s="298">
        <v>8</v>
      </c>
      <c r="K629" s="298">
        <f t="shared" si="48"/>
        <v>1</v>
      </c>
      <c r="L629" s="221">
        <v>1350</v>
      </c>
      <c r="M629" s="221">
        <f t="shared" si="49"/>
        <v>1350</v>
      </c>
    </row>
    <row r="630" spans="1:13">
      <c r="A630" s="295" t="s">
        <v>567</v>
      </c>
      <c r="B630" s="250" t="str">
        <f t="shared" si="50"/>
        <v>Measure 275</v>
      </c>
      <c r="C630" s="295" t="s">
        <v>575</v>
      </c>
      <c r="D630" s="296">
        <v>44378</v>
      </c>
      <c r="E630" s="296">
        <v>44561</v>
      </c>
      <c r="F630" s="296">
        <v>44389</v>
      </c>
      <c r="G630" s="41">
        <f t="shared" si="51"/>
        <v>7</v>
      </c>
      <c r="H630" s="297" t="s">
        <v>374</v>
      </c>
      <c r="I630" s="295" t="s">
        <v>371</v>
      </c>
      <c r="J630" s="298">
        <v>2</v>
      </c>
      <c r="K630" s="298">
        <f t="shared" si="48"/>
        <v>0.25</v>
      </c>
      <c r="L630" s="221">
        <v>1570</v>
      </c>
      <c r="M630" s="221">
        <f t="shared" si="49"/>
        <v>392.5</v>
      </c>
    </row>
    <row r="631" spans="1:13">
      <c r="A631" s="295" t="s">
        <v>567</v>
      </c>
      <c r="B631" s="250" t="str">
        <f t="shared" si="50"/>
        <v>Measure 275</v>
      </c>
      <c r="C631" s="295" t="s">
        <v>575</v>
      </c>
      <c r="D631" s="296">
        <v>44378</v>
      </c>
      <c r="E631" s="296">
        <v>44561</v>
      </c>
      <c r="F631" s="296">
        <v>44389</v>
      </c>
      <c r="G631" s="41">
        <f t="shared" si="51"/>
        <v>7</v>
      </c>
      <c r="H631" s="297" t="s">
        <v>372</v>
      </c>
      <c r="I631" s="295" t="s">
        <v>371</v>
      </c>
      <c r="J631" s="298">
        <v>2</v>
      </c>
      <c r="K631" s="298">
        <f t="shared" si="48"/>
        <v>0.25</v>
      </c>
      <c r="L631" s="221">
        <v>1570</v>
      </c>
      <c r="M631" s="221">
        <f t="shared" si="49"/>
        <v>392.5</v>
      </c>
    </row>
    <row r="632" spans="1:13">
      <c r="A632" s="295" t="s">
        <v>567</v>
      </c>
      <c r="B632" s="250" t="str">
        <f t="shared" si="50"/>
        <v>Measure 275</v>
      </c>
      <c r="C632" s="295" t="s">
        <v>575</v>
      </c>
      <c r="D632" s="296">
        <v>44378</v>
      </c>
      <c r="E632" s="296">
        <v>44561</v>
      </c>
      <c r="F632" s="296">
        <v>44389</v>
      </c>
      <c r="G632" s="41">
        <f t="shared" si="51"/>
        <v>7</v>
      </c>
      <c r="H632" s="297" t="s">
        <v>328</v>
      </c>
      <c r="I632" s="295" t="s">
        <v>339</v>
      </c>
      <c r="J632" s="298">
        <v>8</v>
      </c>
      <c r="K632" s="298">
        <f t="shared" si="48"/>
        <v>1</v>
      </c>
      <c r="L632" s="221">
        <v>1350</v>
      </c>
      <c r="M632" s="221">
        <f t="shared" si="49"/>
        <v>1350</v>
      </c>
    </row>
    <row r="633" spans="1:13">
      <c r="A633" s="295" t="s">
        <v>567</v>
      </c>
      <c r="B633" s="250" t="str">
        <f t="shared" si="50"/>
        <v>Measure 275</v>
      </c>
      <c r="C633" s="295" t="s">
        <v>575</v>
      </c>
      <c r="D633" s="296">
        <v>44378</v>
      </c>
      <c r="E633" s="296">
        <v>44561</v>
      </c>
      <c r="F633" s="296">
        <v>44390</v>
      </c>
      <c r="G633" s="41">
        <f t="shared" si="51"/>
        <v>7</v>
      </c>
      <c r="H633" s="297" t="s">
        <v>374</v>
      </c>
      <c r="I633" s="295" t="s">
        <v>371</v>
      </c>
      <c r="J633" s="298">
        <v>4</v>
      </c>
      <c r="K633" s="298">
        <f t="shared" si="48"/>
        <v>0.5</v>
      </c>
      <c r="L633" s="221">
        <v>1570</v>
      </c>
      <c r="M633" s="221">
        <f t="shared" si="49"/>
        <v>785</v>
      </c>
    </row>
    <row r="634" spans="1:13">
      <c r="A634" s="295" t="s">
        <v>567</v>
      </c>
      <c r="B634" s="250" t="str">
        <f t="shared" si="50"/>
        <v>Measure 275</v>
      </c>
      <c r="C634" s="295" t="s">
        <v>575</v>
      </c>
      <c r="D634" s="296">
        <v>44378</v>
      </c>
      <c r="E634" s="296">
        <v>44561</v>
      </c>
      <c r="F634" s="296">
        <v>44390</v>
      </c>
      <c r="G634" s="41">
        <f t="shared" si="51"/>
        <v>7</v>
      </c>
      <c r="H634" s="297" t="s">
        <v>372</v>
      </c>
      <c r="I634" s="295" t="s">
        <v>371</v>
      </c>
      <c r="J634" s="298">
        <v>1.5</v>
      </c>
      <c r="K634" s="298">
        <f t="shared" si="48"/>
        <v>0.1875</v>
      </c>
      <c r="L634" s="221">
        <v>1570</v>
      </c>
      <c r="M634" s="221">
        <f t="shared" si="49"/>
        <v>294.375</v>
      </c>
    </row>
    <row r="635" spans="1:13">
      <c r="A635" s="295" t="s">
        <v>567</v>
      </c>
      <c r="B635" s="250" t="str">
        <f t="shared" si="50"/>
        <v>Measure 275</v>
      </c>
      <c r="C635" s="295" t="s">
        <v>575</v>
      </c>
      <c r="D635" s="296">
        <v>44378</v>
      </c>
      <c r="E635" s="296">
        <v>44561</v>
      </c>
      <c r="F635" s="296">
        <v>44390</v>
      </c>
      <c r="G635" s="41">
        <f t="shared" si="51"/>
        <v>7</v>
      </c>
      <c r="H635" s="297" t="s">
        <v>328</v>
      </c>
      <c r="I635" s="295" t="s">
        <v>339</v>
      </c>
      <c r="J635" s="298">
        <v>8</v>
      </c>
      <c r="K635" s="298">
        <f t="shared" si="48"/>
        <v>1</v>
      </c>
      <c r="L635" s="221">
        <v>1350</v>
      </c>
      <c r="M635" s="221">
        <f t="shared" si="49"/>
        <v>1350</v>
      </c>
    </row>
    <row r="636" spans="1:13">
      <c r="A636" s="295" t="s">
        <v>567</v>
      </c>
      <c r="B636" s="250" t="str">
        <f t="shared" si="50"/>
        <v>Measure 275</v>
      </c>
      <c r="C636" s="295" t="s">
        <v>575</v>
      </c>
      <c r="D636" s="296">
        <v>44378</v>
      </c>
      <c r="E636" s="296">
        <v>44561</v>
      </c>
      <c r="F636" s="296">
        <v>44391</v>
      </c>
      <c r="G636" s="41">
        <f t="shared" si="51"/>
        <v>7</v>
      </c>
      <c r="H636" s="297" t="s">
        <v>374</v>
      </c>
      <c r="I636" s="295" t="s">
        <v>371</v>
      </c>
      <c r="J636" s="298">
        <v>1</v>
      </c>
      <c r="K636" s="298">
        <f t="shared" si="48"/>
        <v>0.125</v>
      </c>
      <c r="L636" s="221">
        <v>1570</v>
      </c>
      <c r="M636" s="221">
        <f t="shared" si="49"/>
        <v>196.25</v>
      </c>
    </row>
    <row r="637" spans="1:13">
      <c r="A637" s="295" t="s">
        <v>567</v>
      </c>
      <c r="B637" s="250" t="str">
        <f t="shared" si="50"/>
        <v>Measure 275</v>
      </c>
      <c r="C637" s="295" t="s">
        <v>575</v>
      </c>
      <c r="D637" s="296">
        <v>44378</v>
      </c>
      <c r="E637" s="296">
        <v>44561</v>
      </c>
      <c r="F637" s="296">
        <v>44391</v>
      </c>
      <c r="G637" s="41">
        <f t="shared" si="51"/>
        <v>7</v>
      </c>
      <c r="H637" s="297" t="s">
        <v>372</v>
      </c>
      <c r="I637" s="295" t="s">
        <v>371</v>
      </c>
      <c r="J637" s="298">
        <v>1</v>
      </c>
      <c r="K637" s="298">
        <f t="shared" si="48"/>
        <v>0.125</v>
      </c>
      <c r="L637" s="221">
        <v>1570</v>
      </c>
      <c r="M637" s="221">
        <f t="shared" si="49"/>
        <v>196.25</v>
      </c>
    </row>
    <row r="638" spans="1:13">
      <c r="A638" s="295" t="s">
        <v>567</v>
      </c>
      <c r="B638" s="250" t="str">
        <f t="shared" si="50"/>
        <v>Measure 275</v>
      </c>
      <c r="C638" s="295" t="s">
        <v>575</v>
      </c>
      <c r="D638" s="296">
        <v>44378</v>
      </c>
      <c r="E638" s="296">
        <v>44561</v>
      </c>
      <c r="F638" s="296">
        <v>44391</v>
      </c>
      <c r="G638" s="41">
        <f t="shared" si="51"/>
        <v>7</v>
      </c>
      <c r="H638" s="297" t="s">
        <v>328</v>
      </c>
      <c r="I638" s="295" t="s">
        <v>339</v>
      </c>
      <c r="J638" s="298">
        <v>8</v>
      </c>
      <c r="K638" s="298">
        <f t="shared" si="48"/>
        <v>1</v>
      </c>
      <c r="L638" s="221">
        <v>1350</v>
      </c>
      <c r="M638" s="221">
        <f t="shared" si="49"/>
        <v>1350</v>
      </c>
    </row>
    <row r="639" spans="1:13">
      <c r="A639" s="295" t="s">
        <v>567</v>
      </c>
      <c r="B639" s="250" t="str">
        <f t="shared" si="50"/>
        <v>Measure 275</v>
      </c>
      <c r="C639" s="295" t="s">
        <v>575</v>
      </c>
      <c r="D639" s="296">
        <v>44378</v>
      </c>
      <c r="E639" s="296">
        <v>44561</v>
      </c>
      <c r="F639" s="296">
        <v>44392</v>
      </c>
      <c r="G639" s="41">
        <f t="shared" si="51"/>
        <v>7</v>
      </c>
      <c r="H639" s="297" t="s">
        <v>374</v>
      </c>
      <c r="I639" s="295" t="s">
        <v>371</v>
      </c>
      <c r="J639" s="298">
        <v>2</v>
      </c>
      <c r="K639" s="298">
        <f t="shared" si="48"/>
        <v>0.25</v>
      </c>
      <c r="L639" s="221">
        <v>1570</v>
      </c>
      <c r="M639" s="221">
        <f t="shared" si="49"/>
        <v>392.5</v>
      </c>
    </row>
    <row r="640" spans="1:13">
      <c r="A640" s="295" t="s">
        <v>567</v>
      </c>
      <c r="B640" s="250" t="str">
        <f t="shared" si="50"/>
        <v>Measure 275</v>
      </c>
      <c r="C640" s="295" t="s">
        <v>575</v>
      </c>
      <c r="D640" s="296">
        <v>44378</v>
      </c>
      <c r="E640" s="296">
        <v>44561</v>
      </c>
      <c r="F640" s="296">
        <v>44392</v>
      </c>
      <c r="G640" s="41">
        <f t="shared" si="51"/>
        <v>7</v>
      </c>
      <c r="H640" s="297" t="s">
        <v>372</v>
      </c>
      <c r="I640" s="295" t="s">
        <v>371</v>
      </c>
      <c r="J640" s="298">
        <v>3</v>
      </c>
      <c r="K640" s="298">
        <f t="shared" si="48"/>
        <v>0.375</v>
      </c>
      <c r="L640" s="221">
        <v>1570</v>
      </c>
      <c r="M640" s="221">
        <f t="shared" si="49"/>
        <v>588.75</v>
      </c>
    </row>
    <row r="641" spans="1:13">
      <c r="A641" s="295" t="s">
        <v>567</v>
      </c>
      <c r="B641" s="250" t="str">
        <f t="shared" si="50"/>
        <v>Measure 275</v>
      </c>
      <c r="C641" s="295" t="s">
        <v>575</v>
      </c>
      <c r="D641" s="296">
        <v>44378</v>
      </c>
      <c r="E641" s="296">
        <v>44561</v>
      </c>
      <c r="F641" s="296">
        <v>44392</v>
      </c>
      <c r="G641" s="41">
        <f t="shared" si="51"/>
        <v>7</v>
      </c>
      <c r="H641" s="297" t="s">
        <v>328</v>
      </c>
      <c r="I641" s="295" t="s">
        <v>339</v>
      </c>
      <c r="J641" s="298">
        <v>8</v>
      </c>
      <c r="K641" s="298">
        <f t="shared" si="48"/>
        <v>1</v>
      </c>
      <c r="L641" s="221">
        <v>1350</v>
      </c>
      <c r="M641" s="221">
        <f t="shared" si="49"/>
        <v>1350</v>
      </c>
    </row>
    <row r="642" spans="1:13">
      <c r="A642" s="295" t="s">
        <v>567</v>
      </c>
      <c r="B642" s="250" t="str">
        <f t="shared" si="50"/>
        <v>Measure 275</v>
      </c>
      <c r="C642" s="295" t="s">
        <v>575</v>
      </c>
      <c r="D642" s="296">
        <v>44378</v>
      </c>
      <c r="E642" s="296">
        <v>44561</v>
      </c>
      <c r="F642" s="296">
        <v>44393</v>
      </c>
      <c r="G642" s="41">
        <f t="shared" si="51"/>
        <v>7</v>
      </c>
      <c r="H642" s="297" t="s">
        <v>374</v>
      </c>
      <c r="I642" s="295" t="s">
        <v>371</v>
      </c>
      <c r="J642" s="298">
        <v>4</v>
      </c>
      <c r="K642" s="298">
        <f t="shared" si="48"/>
        <v>0.5</v>
      </c>
      <c r="L642" s="221">
        <v>1570</v>
      </c>
      <c r="M642" s="221">
        <f t="shared" si="49"/>
        <v>785</v>
      </c>
    </row>
    <row r="643" spans="1:13">
      <c r="A643" s="295" t="s">
        <v>567</v>
      </c>
      <c r="B643" s="250" t="str">
        <f t="shared" si="50"/>
        <v>Measure 275</v>
      </c>
      <c r="C643" s="295" t="s">
        <v>575</v>
      </c>
      <c r="D643" s="296">
        <v>44378</v>
      </c>
      <c r="E643" s="296">
        <v>44561</v>
      </c>
      <c r="F643" s="296">
        <v>44393</v>
      </c>
      <c r="G643" s="41">
        <f t="shared" si="51"/>
        <v>7</v>
      </c>
      <c r="H643" s="297" t="s">
        <v>372</v>
      </c>
      <c r="I643" s="295" t="s">
        <v>371</v>
      </c>
      <c r="J643" s="298">
        <v>0.5</v>
      </c>
      <c r="K643" s="298">
        <f t="shared" si="48"/>
        <v>6.25E-2</v>
      </c>
      <c r="L643" s="221">
        <v>1570</v>
      </c>
      <c r="M643" s="221">
        <f t="shared" si="49"/>
        <v>98.125</v>
      </c>
    </row>
    <row r="644" spans="1:13">
      <c r="A644" s="295" t="s">
        <v>567</v>
      </c>
      <c r="B644" s="250" t="str">
        <f t="shared" si="50"/>
        <v>Measure 275</v>
      </c>
      <c r="C644" s="295" t="s">
        <v>575</v>
      </c>
      <c r="D644" s="296">
        <v>44378</v>
      </c>
      <c r="E644" s="296">
        <v>44561</v>
      </c>
      <c r="F644" s="296">
        <v>44393</v>
      </c>
      <c r="G644" s="41">
        <f t="shared" si="51"/>
        <v>7</v>
      </c>
      <c r="H644" s="297" t="s">
        <v>328</v>
      </c>
      <c r="I644" s="295" t="s">
        <v>339</v>
      </c>
      <c r="J644" s="298">
        <v>8</v>
      </c>
      <c r="K644" s="298">
        <f t="shared" si="48"/>
        <v>1</v>
      </c>
      <c r="L644" s="221">
        <v>1350</v>
      </c>
      <c r="M644" s="221">
        <f t="shared" si="49"/>
        <v>1350</v>
      </c>
    </row>
    <row r="645" spans="1:13">
      <c r="A645" s="295" t="s">
        <v>567</v>
      </c>
      <c r="B645" s="250" t="str">
        <f t="shared" si="50"/>
        <v>Measure 275</v>
      </c>
      <c r="C645" s="295" t="s">
        <v>575</v>
      </c>
      <c r="D645" s="296">
        <v>44378</v>
      </c>
      <c r="E645" s="296">
        <v>44561</v>
      </c>
      <c r="F645" s="296">
        <v>44396</v>
      </c>
      <c r="G645" s="41">
        <f t="shared" si="51"/>
        <v>7</v>
      </c>
      <c r="H645" s="297" t="s">
        <v>374</v>
      </c>
      <c r="I645" s="295" t="s">
        <v>371</v>
      </c>
      <c r="J645" s="298">
        <v>1</v>
      </c>
      <c r="K645" s="298">
        <f t="shared" si="48"/>
        <v>0.125</v>
      </c>
      <c r="L645" s="221">
        <v>1570</v>
      </c>
      <c r="M645" s="221">
        <f t="shared" si="49"/>
        <v>196.25</v>
      </c>
    </row>
    <row r="646" spans="1:13">
      <c r="A646" s="295" t="s">
        <v>567</v>
      </c>
      <c r="B646" s="250" t="str">
        <f t="shared" si="50"/>
        <v>Measure 275</v>
      </c>
      <c r="C646" s="295" t="s">
        <v>575</v>
      </c>
      <c r="D646" s="296">
        <v>44378</v>
      </c>
      <c r="E646" s="296">
        <v>44561</v>
      </c>
      <c r="F646" s="296">
        <v>44396</v>
      </c>
      <c r="G646" s="41">
        <f t="shared" si="51"/>
        <v>7</v>
      </c>
      <c r="H646" s="297" t="s">
        <v>372</v>
      </c>
      <c r="I646" s="295" t="s">
        <v>371</v>
      </c>
      <c r="J646" s="298">
        <v>4.5</v>
      </c>
      <c r="K646" s="298">
        <f t="shared" si="48"/>
        <v>0.5625</v>
      </c>
      <c r="L646" s="221">
        <v>1570</v>
      </c>
      <c r="M646" s="221">
        <f t="shared" si="49"/>
        <v>883.125</v>
      </c>
    </row>
    <row r="647" spans="1:13">
      <c r="A647" s="295" t="s">
        <v>567</v>
      </c>
      <c r="B647" s="250" t="str">
        <f t="shared" si="50"/>
        <v>Measure 275</v>
      </c>
      <c r="C647" s="295" t="s">
        <v>575</v>
      </c>
      <c r="D647" s="296">
        <v>44378</v>
      </c>
      <c r="E647" s="296">
        <v>44561</v>
      </c>
      <c r="F647" s="296">
        <v>44396</v>
      </c>
      <c r="G647" s="41">
        <f t="shared" si="51"/>
        <v>7</v>
      </c>
      <c r="H647" s="297" t="s">
        <v>328</v>
      </c>
      <c r="I647" s="295" t="s">
        <v>339</v>
      </c>
      <c r="J647" s="298">
        <v>4</v>
      </c>
      <c r="K647" s="298">
        <f t="shared" si="48"/>
        <v>0.5</v>
      </c>
      <c r="L647" s="221">
        <v>1350</v>
      </c>
      <c r="M647" s="221">
        <f t="shared" si="49"/>
        <v>675</v>
      </c>
    </row>
    <row r="648" spans="1:13">
      <c r="A648" s="295" t="s">
        <v>567</v>
      </c>
      <c r="B648" s="250" t="str">
        <f t="shared" si="50"/>
        <v>Measure 275</v>
      </c>
      <c r="C648" s="295" t="s">
        <v>575</v>
      </c>
      <c r="D648" s="296">
        <v>44378</v>
      </c>
      <c r="E648" s="296">
        <v>44561</v>
      </c>
      <c r="F648" s="296">
        <v>44397</v>
      </c>
      <c r="G648" s="41">
        <f t="shared" si="51"/>
        <v>7</v>
      </c>
      <c r="H648" s="297" t="s">
        <v>374</v>
      </c>
      <c r="I648" s="295" t="s">
        <v>371</v>
      </c>
      <c r="J648" s="298">
        <v>1</v>
      </c>
      <c r="K648" s="298">
        <f t="shared" si="48"/>
        <v>0.125</v>
      </c>
      <c r="L648" s="221">
        <v>1570</v>
      </c>
      <c r="M648" s="221">
        <f t="shared" si="49"/>
        <v>196.25</v>
      </c>
    </row>
    <row r="649" spans="1:13">
      <c r="A649" s="295" t="s">
        <v>567</v>
      </c>
      <c r="B649" s="250" t="str">
        <f t="shared" si="50"/>
        <v>Measure 275</v>
      </c>
      <c r="C649" s="295" t="s">
        <v>575</v>
      </c>
      <c r="D649" s="296">
        <v>44378</v>
      </c>
      <c r="E649" s="296">
        <v>44561</v>
      </c>
      <c r="F649" s="296">
        <v>44397</v>
      </c>
      <c r="G649" s="41">
        <f t="shared" si="51"/>
        <v>7</v>
      </c>
      <c r="H649" s="297" t="s">
        <v>372</v>
      </c>
      <c r="I649" s="295" t="s">
        <v>371</v>
      </c>
      <c r="J649" s="298">
        <v>6.5</v>
      </c>
      <c r="K649" s="298">
        <f t="shared" si="48"/>
        <v>0.8125</v>
      </c>
      <c r="L649" s="221">
        <v>1570</v>
      </c>
      <c r="M649" s="221">
        <f t="shared" si="49"/>
        <v>1275.625</v>
      </c>
    </row>
    <row r="650" spans="1:13">
      <c r="A650" s="295" t="s">
        <v>567</v>
      </c>
      <c r="B650" s="250" t="str">
        <f t="shared" si="50"/>
        <v>Measure 275</v>
      </c>
      <c r="C650" s="295" t="s">
        <v>575</v>
      </c>
      <c r="D650" s="296">
        <v>44378</v>
      </c>
      <c r="E650" s="296">
        <v>44561</v>
      </c>
      <c r="F650" s="296">
        <v>44397</v>
      </c>
      <c r="G650" s="41">
        <f t="shared" si="51"/>
        <v>7</v>
      </c>
      <c r="H650" s="297" t="s">
        <v>328</v>
      </c>
      <c r="I650" s="295" t="s">
        <v>339</v>
      </c>
      <c r="J650" s="298">
        <v>4</v>
      </c>
      <c r="K650" s="298">
        <f t="shared" si="48"/>
        <v>0.5</v>
      </c>
      <c r="L650" s="221">
        <v>1350</v>
      </c>
      <c r="M650" s="221">
        <f t="shared" si="49"/>
        <v>675</v>
      </c>
    </row>
    <row r="651" spans="1:13">
      <c r="A651" s="295" t="s">
        <v>567</v>
      </c>
      <c r="B651" s="250" t="str">
        <f t="shared" si="50"/>
        <v>Measure 275</v>
      </c>
      <c r="C651" s="295" t="s">
        <v>575</v>
      </c>
      <c r="D651" s="296">
        <v>44378</v>
      </c>
      <c r="E651" s="296">
        <v>44561</v>
      </c>
      <c r="F651" s="296">
        <v>44398</v>
      </c>
      <c r="G651" s="41">
        <f t="shared" si="51"/>
        <v>7</v>
      </c>
      <c r="H651" s="297" t="s">
        <v>374</v>
      </c>
      <c r="I651" s="295" t="s">
        <v>371</v>
      </c>
      <c r="J651" s="298">
        <v>1</v>
      </c>
      <c r="K651" s="298">
        <f t="shared" si="48"/>
        <v>0.125</v>
      </c>
      <c r="L651" s="221">
        <v>1570</v>
      </c>
      <c r="M651" s="221">
        <f t="shared" si="49"/>
        <v>196.25</v>
      </c>
    </row>
    <row r="652" spans="1:13">
      <c r="A652" s="295" t="s">
        <v>567</v>
      </c>
      <c r="B652" s="250" t="str">
        <f t="shared" si="50"/>
        <v>Measure 275</v>
      </c>
      <c r="C652" s="295" t="s">
        <v>575</v>
      </c>
      <c r="D652" s="296">
        <v>44378</v>
      </c>
      <c r="E652" s="296">
        <v>44561</v>
      </c>
      <c r="F652" s="296">
        <v>44398</v>
      </c>
      <c r="G652" s="41">
        <f t="shared" si="51"/>
        <v>7</v>
      </c>
      <c r="H652" s="297" t="s">
        <v>372</v>
      </c>
      <c r="I652" s="295" t="s">
        <v>371</v>
      </c>
      <c r="J652" s="298">
        <v>6.5</v>
      </c>
      <c r="K652" s="298">
        <f t="shared" si="48"/>
        <v>0.8125</v>
      </c>
      <c r="L652" s="221">
        <v>1570</v>
      </c>
      <c r="M652" s="221">
        <f t="shared" si="49"/>
        <v>1275.625</v>
      </c>
    </row>
    <row r="653" spans="1:13">
      <c r="A653" s="295" t="s">
        <v>567</v>
      </c>
      <c r="B653" s="250" t="str">
        <f t="shared" si="50"/>
        <v>Measure 275</v>
      </c>
      <c r="C653" s="295" t="s">
        <v>575</v>
      </c>
      <c r="D653" s="296">
        <v>44378</v>
      </c>
      <c r="E653" s="296">
        <v>44561</v>
      </c>
      <c r="F653" s="296">
        <v>44398</v>
      </c>
      <c r="G653" s="41">
        <f t="shared" si="51"/>
        <v>7</v>
      </c>
      <c r="H653" s="297" t="s">
        <v>328</v>
      </c>
      <c r="I653" s="295" t="s">
        <v>339</v>
      </c>
      <c r="J653" s="298">
        <v>4</v>
      </c>
      <c r="K653" s="298">
        <f t="shared" si="48"/>
        <v>0.5</v>
      </c>
      <c r="L653" s="221">
        <v>1350</v>
      </c>
      <c r="M653" s="221">
        <f t="shared" si="49"/>
        <v>675</v>
      </c>
    </row>
    <row r="654" spans="1:13">
      <c r="A654" s="295" t="s">
        <v>567</v>
      </c>
      <c r="B654" s="250" t="str">
        <f t="shared" si="50"/>
        <v>Measure 275</v>
      </c>
      <c r="C654" s="295" t="s">
        <v>575</v>
      </c>
      <c r="D654" s="296">
        <v>44378</v>
      </c>
      <c r="E654" s="296">
        <v>44561</v>
      </c>
      <c r="F654" s="296">
        <v>44399</v>
      </c>
      <c r="G654" s="41">
        <f t="shared" si="51"/>
        <v>7</v>
      </c>
      <c r="H654" s="297" t="s">
        <v>374</v>
      </c>
      <c r="I654" s="295" t="s">
        <v>371</v>
      </c>
      <c r="J654" s="298">
        <v>1</v>
      </c>
      <c r="K654" s="298">
        <f t="shared" si="48"/>
        <v>0.125</v>
      </c>
      <c r="L654" s="221">
        <v>1570</v>
      </c>
      <c r="M654" s="221">
        <f t="shared" si="49"/>
        <v>196.25</v>
      </c>
    </row>
    <row r="655" spans="1:13">
      <c r="A655" s="295" t="s">
        <v>567</v>
      </c>
      <c r="B655" s="250" t="str">
        <f t="shared" si="50"/>
        <v>Measure 275</v>
      </c>
      <c r="C655" s="295" t="s">
        <v>575</v>
      </c>
      <c r="D655" s="296">
        <v>44378</v>
      </c>
      <c r="E655" s="296">
        <v>44561</v>
      </c>
      <c r="F655" s="296">
        <v>44399</v>
      </c>
      <c r="G655" s="41">
        <f t="shared" si="51"/>
        <v>7</v>
      </c>
      <c r="H655" s="297" t="s">
        <v>372</v>
      </c>
      <c r="I655" s="295" t="s">
        <v>371</v>
      </c>
      <c r="J655" s="298">
        <v>6.5</v>
      </c>
      <c r="K655" s="298">
        <f t="shared" si="48"/>
        <v>0.8125</v>
      </c>
      <c r="L655" s="221">
        <v>1570</v>
      </c>
      <c r="M655" s="221">
        <f t="shared" si="49"/>
        <v>1275.625</v>
      </c>
    </row>
    <row r="656" spans="1:13">
      <c r="A656" s="295" t="s">
        <v>567</v>
      </c>
      <c r="B656" s="250" t="str">
        <f t="shared" si="50"/>
        <v>Measure 275</v>
      </c>
      <c r="C656" s="295" t="s">
        <v>575</v>
      </c>
      <c r="D656" s="296">
        <v>44378</v>
      </c>
      <c r="E656" s="296">
        <v>44561</v>
      </c>
      <c r="F656" s="296">
        <v>44399</v>
      </c>
      <c r="G656" s="41">
        <f t="shared" si="51"/>
        <v>7</v>
      </c>
      <c r="H656" s="297" t="s">
        <v>328</v>
      </c>
      <c r="I656" s="295" t="s">
        <v>339</v>
      </c>
      <c r="J656" s="298">
        <v>4</v>
      </c>
      <c r="K656" s="298">
        <f t="shared" si="48"/>
        <v>0.5</v>
      </c>
      <c r="L656" s="221">
        <v>1350</v>
      </c>
      <c r="M656" s="221">
        <f t="shared" si="49"/>
        <v>675</v>
      </c>
    </row>
    <row r="657" spans="1:13">
      <c r="A657" s="295" t="s">
        <v>567</v>
      </c>
      <c r="B657" s="250" t="str">
        <f t="shared" si="50"/>
        <v>Measure 275</v>
      </c>
      <c r="C657" s="295" t="s">
        <v>575</v>
      </c>
      <c r="D657" s="296">
        <v>44378</v>
      </c>
      <c r="E657" s="296">
        <v>44561</v>
      </c>
      <c r="F657" s="296">
        <v>44400</v>
      </c>
      <c r="G657" s="41">
        <f t="shared" si="51"/>
        <v>7</v>
      </c>
      <c r="H657" s="297" t="s">
        <v>374</v>
      </c>
      <c r="I657" s="295" t="s">
        <v>371</v>
      </c>
      <c r="J657" s="298">
        <v>1</v>
      </c>
      <c r="K657" s="298">
        <f t="shared" ref="K657:K720" si="52">J657/8</f>
        <v>0.125</v>
      </c>
      <c r="L657" s="221">
        <v>1570</v>
      </c>
      <c r="M657" s="221">
        <f t="shared" ref="M657:M720" si="53">L657*K657</f>
        <v>196.25</v>
      </c>
    </row>
    <row r="658" spans="1:13">
      <c r="A658" s="295" t="s">
        <v>567</v>
      </c>
      <c r="B658" s="250" t="str">
        <f t="shared" si="50"/>
        <v>Measure 275</v>
      </c>
      <c r="C658" s="295" t="s">
        <v>575</v>
      </c>
      <c r="D658" s="296">
        <v>44378</v>
      </c>
      <c r="E658" s="296">
        <v>44561</v>
      </c>
      <c r="F658" s="296">
        <v>44400</v>
      </c>
      <c r="G658" s="41">
        <f t="shared" si="51"/>
        <v>7</v>
      </c>
      <c r="H658" s="297" t="s">
        <v>372</v>
      </c>
      <c r="I658" s="295" t="s">
        <v>371</v>
      </c>
      <c r="J658" s="298">
        <v>4</v>
      </c>
      <c r="K658" s="298">
        <f t="shared" si="52"/>
        <v>0.5</v>
      </c>
      <c r="L658" s="221">
        <v>1570</v>
      </c>
      <c r="M658" s="221">
        <f t="shared" si="53"/>
        <v>785</v>
      </c>
    </row>
    <row r="659" spans="1:13">
      <c r="A659" s="295" t="s">
        <v>567</v>
      </c>
      <c r="B659" s="250" t="str">
        <f t="shared" si="50"/>
        <v>Measure 275</v>
      </c>
      <c r="C659" s="295" t="s">
        <v>575</v>
      </c>
      <c r="D659" s="296">
        <v>44378</v>
      </c>
      <c r="E659" s="296">
        <v>44561</v>
      </c>
      <c r="F659" s="296">
        <v>44400</v>
      </c>
      <c r="G659" s="41">
        <f t="shared" si="51"/>
        <v>7</v>
      </c>
      <c r="H659" s="297" t="s">
        <v>328</v>
      </c>
      <c r="I659" s="295" t="s">
        <v>339</v>
      </c>
      <c r="J659" s="298">
        <v>4</v>
      </c>
      <c r="K659" s="298">
        <f t="shared" si="52"/>
        <v>0.5</v>
      </c>
      <c r="L659" s="221">
        <v>1350</v>
      </c>
      <c r="M659" s="221">
        <f t="shared" si="53"/>
        <v>675</v>
      </c>
    </row>
    <row r="660" spans="1:13">
      <c r="A660" s="295" t="s">
        <v>567</v>
      </c>
      <c r="B660" s="250" t="str">
        <f t="shared" si="50"/>
        <v>Measure 275</v>
      </c>
      <c r="C660" s="295" t="s">
        <v>575</v>
      </c>
      <c r="D660" s="296">
        <v>44378</v>
      </c>
      <c r="E660" s="296">
        <v>44561</v>
      </c>
      <c r="F660" s="296">
        <v>44403</v>
      </c>
      <c r="G660" s="41">
        <f t="shared" si="51"/>
        <v>7</v>
      </c>
      <c r="H660" s="297" t="s">
        <v>374</v>
      </c>
      <c r="I660" s="295" t="s">
        <v>371</v>
      </c>
      <c r="J660" s="298">
        <v>4</v>
      </c>
      <c r="K660" s="298">
        <f t="shared" si="52"/>
        <v>0.5</v>
      </c>
      <c r="L660" s="221">
        <v>1570</v>
      </c>
      <c r="M660" s="221">
        <f t="shared" si="53"/>
        <v>785</v>
      </c>
    </row>
    <row r="661" spans="1:13">
      <c r="A661" s="295" t="s">
        <v>567</v>
      </c>
      <c r="B661" s="250" t="str">
        <f t="shared" si="50"/>
        <v>Measure 275</v>
      </c>
      <c r="C661" s="295" t="s">
        <v>575</v>
      </c>
      <c r="D661" s="296">
        <v>44378</v>
      </c>
      <c r="E661" s="296">
        <v>44561</v>
      </c>
      <c r="F661" s="296">
        <v>44403</v>
      </c>
      <c r="G661" s="41">
        <f t="shared" si="51"/>
        <v>7</v>
      </c>
      <c r="H661" s="297" t="s">
        <v>372</v>
      </c>
      <c r="I661" s="295" t="s">
        <v>371</v>
      </c>
      <c r="J661" s="298">
        <v>7</v>
      </c>
      <c r="K661" s="298">
        <f t="shared" si="52"/>
        <v>0.875</v>
      </c>
      <c r="L661" s="221">
        <v>1570</v>
      </c>
      <c r="M661" s="221">
        <f t="shared" si="53"/>
        <v>1373.75</v>
      </c>
    </row>
    <row r="662" spans="1:13">
      <c r="A662" s="295" t="s">
        <v>567</v>
      </c>
      <c r="B662" s="250" t="str">
        <f t="shared" si="50"/>
        <v>Measure 275</v>
      </c>
      <c r="C662" s="295" t="s">
        <v>575</v>
      </c>
      <c r="D662" s="296">
        <v>44378</v>
      </c>
      <c r="E662" s="296">
        <v>44561</v>
      </c>
      <c r="F662" s="296">
        <v>44403</v>
      </c>
      <c r="G662" s="41">
        <f t="shared" si="51"/>
        <v>7</v>
      </c>
      <c r="H662" s="297" t="s">
        <v>328</v>
      </c>
      <c r="I662" s="295" t="s">
        <v>339</v>
      </c>
      <c r="J662" s="298">
        <v>4</v>
      </c>
      <c r="K662" s="298">
        <f t="shared" si="52"/>
        <v>0.5</v>
      </c>
      <c r="L662" s="221">
        <v>1350</v>
      </c>
      <c r="M662" s="221">
        <f t="shared" si="53"/>
        <v>675</v>
      </c>
    </row>
    <row r="663" spans="1:13">
      <c r="A663" s="295" t="s">
        <v>567</v>
      </c>
      <c r="B663" s="250" t="str">
        <f t="shared" si="50"/>
        <v>Measure 275</v>
      </c>
      <c r="C663" s="295" t="s">
        <v>575</v>
      </c>
      <c r="D663" s="296">
        <v>44378</v>
      </c>
      <c r="E663" s="296">
        <v>44561</v>
      </c>
      <c r="F663" s="296">
        <v>44404</v>
      </c>
      <c r="G663" s="41">
        <f t="shared" si="51"/>
        <v>7</v>
      </c>
      <c r="H663" s="297" t="s">
        <v>374</v>
      </c>
      <c r="I663" s="295" t="s">
        <v>371</v>
      </c>
      <c r="J663" s="298">
        <v>4</v>
      </c>
      <c r="K663" s="298">
        <f t="shared" si="52"/>
        <v>0.5</v>
      </c>
      <c r="L663" s="221">
        <v>1570</v>
      </c>
      <c r="M663" s="221">
        <f t="shared" si="53"/>
        <v>785</v>
      </c>
    </row>
    <row r="664" spans="1:13">
      <c r="A664" s="295" t="s">
        <v>567</v>
      </c>
      <c r="B664" s="250" t="str">
        <f t="shared" si="50"/>
        <v>Measure 275</v>
      </c>
      <c r="C664" s="295" t="s">
        <v>575</v>
      </c>
      <c r="D664" s="296">
        <v>44378</v>
      </c>
      <c r="E664" s="296">
        <v>44561</v>
      </c>
      <c r="F664" s="296">
        <v>44404</v>
      </c>
      <c r="G664" s="41">
        <f t="shared" si="51"/>
        <v>7</v>
      </c>
      <c r="H664" s="297" t="s">
        <v>372</v>
      </c>
      <c r="I664" s="295" t="s">
        <v>371</v>
      </c>
      <c r="J664" s="298">
        <v>2</v>
      </c>
      <c r="K664" s="298">
        <f t="shared" si="52"/>
        <v>0.25</v>
      </c>
      <c r="L664" s="221">
        <v>1570</v>
      </c>
      <c r="M664" s="221">
        <f t="shared" si="53"/>
        <v>392.5</v>
      </c>
    </row>
    <row r="665" spans="1:13">
      <c r="A665" s="295" t="s">
        <v>567</v>
      </c>
      <c r="B665" s="250" t="str">
        <f t="shared" si="50"/>
        <v>Measure 275</v>
      </c>
      <c r="C665" s="295" t="s">
        <v>575</v>
      </c>
      <c r="D665" s="296">
        <v>44378</v>
      </c>
      <c r="E665" s="296">
        <v>44561</v>
      </c>
      <c r="F665" s="296">
        <v>44404</v>
      </c>
      <c r="G665" s="41">
        <f t="shared" si="51"/>
        <v>7</v>
      </c>
      <c r="H665" s="297" t="s">
        <v>328</v>
      </c>
      <c r="I665" s="295" t="s">
        <v>339</v>
      </c>
      <c r="J665" s="298">
        <v>4</v>
      </c>
      <c r="K665" s="298">
        <f t="shared" si="52"/>
        <v>0.5</v>
      </c>
      <c r="L665" s="221">
        <v>1350</v>
      </c>
      <c r="M665" s="221">
        <f t="shared" si="53"/>
        <v>675</v>
      </c>
    </row>
    <row r="666" spans="1:13">
      <c r="A666" s="295" t="s">
        <v>567</v>
      </c>
      <c r="B666" s="250" t="str">
        <f t="shared" si="50"/>
        <v>Measure 275</v>
      </c>
      <c r="C666" s="295" t="s">
        <v>575</v>
      </c>
      <c r="D666" s="296">
        <v>44378</v>
      </c>
      <c r="E666" s="296">
        <v>44561</v>
      </c>
      <c r="F666" s="296">
        <v>44405</v>
      </c>
      <c r="G666" s="41">
        <f t="shared" si="51"/>
        <v>7</v>
      </c>
      <c r="H666" s="297" t="s">
        <v>374</v>
      </c>
      <c r="I666" s="295" t="s">
        <v>371</v>
      </c>
      <c r="J666" s="298">
        <v>4</v>
      </c>
      <c r="K666" s="298">
        <f t="shared" si="52"/>
        <v>0.5</v>
      </c>
      <c r="L666" s="221">
        <v>1570</v>
      </c>
      <c r="M666" s="221">
        <f t="shared" si="53"/>
        <v>785</v>
      </c>
    </row>
    <row r="667" spans="1:13">
      <c r="A667" s="295" t="s">
        <v>567</v>
      </c>
      <c r="B667" s="250" t="str">
        <f t="shared" si="50"/>
        <v>Measure 275</v>
      </c>
      <c r="C667" s="295" t="s">
        <v>575</v>
      </c>
      <c r="D667" s="296">
        <v>44378</v>
      </c>
      <c r="E667" s="296">
        <v>44561</v>
      </c>
      <c r="F667" s="296">
        <v>44405</v>
      </c>
      <c r="G667" s="41">
        <f t="shared" si="51"/>
        <v>7</v>
      </c>
      <c r="H667" s="297" t="s">
        <v>372</v>
      </c>
      <c r="I667" s="295" t="s">
        <v>371</v>
      </c>
      <c r="J667" s="298">
        <v>4</v>
      </c>
      <c r="K667" s="298">
        <f t="shared" si="52"/>
        <v>0.5</v>
      </c>
      <c r="L667" s="221">
        <v>1570</v>
      </c>
      <c r="M667" s="221">
        <f t="shared" si="53"/>
        <v>785</v>
      </c>
    </row>
    <row r="668" spans="1:13">
      <c r="A668" s="295" t="s">
        <v>567</v>
      </c>
      <c r="B668" s="250" t="str">
        <f t="shared" si="50"/>
        <v>Measure 275</v>
      </c>
      <c r="C668" s="295" t="s">
        <v>575</v>
      </c>
      <c r="D668" s="296">
        <v>44378</v>
      </c>
      <c r="E668" s="296">
        <v>44561</v>
      </c>
      <c r="F668" s="296">
        <v>44405</v>
      </c>
      <c r="G668" s="41">
        <f t="shared" si="51"/>
        <v>7</v>
      </c>
      <c r="H668" s="297" t="s">
        <v>328</v>
      </c>
      <c r="I668" s="295" t="s">
        <v>339</v>
      </c>
      <c r="J668" s="298">
        <v>4</v>
      </c>
      <c r="K668" s="298">
        <f t="shared" si="52"/>
        <v>0.5</v>
      </c>
      <c r="L668" s="221">
        <v>1350</v>
      </c>
      <c r="M668" s="221">
        <f t="shared" si="53"/>
        <v>675</v>
      </c>
    </row>
    <row r="669" spans="1:13">
      <c r="A669" s="295" t="s">
        <v>567</v>
      </c>
      <c r="B669" s="250" t="str">
        <f t="shared" ref="B669:B732" si="54">MID(C669,9,11)</f>
        <v>Measure 275</v>
      </c>
      <c r="C669" s="295" t="s">
        <v>575</v>
      </c>
      <c r="D669" s="296">
        <v>44378</v>
      </c>
      <c r="E669" s="296">
        <v>44561</v>
      </c>
      <c r="F669" s="296">
        <v>44406</v>
      </c>
      <c r="G669" s="41">
        <f t="shared" ref="G669:G732" si="55">MONTH(F669)</f>
        <v>7</v>
      </c>
      <c r="H669" s="297" t="s">
        <v>374</v>
      </c>
      <c r="I669" s="295" t="s">
        <v>371</v>
      </c>
      <c r="J669" s="298">
        <v>4</v>
      </c>
      <c r="K669" s="298">
        <f t="shared" si="52"/>
        <v>0.5</v>
      </c>
      <c r="L669" s="221">
        <v>1570</v>
      </c>
      <c r="M669" s="221">
        <f t="shared" si="53"/>
        <v>785</v>
      </c>
    </row>
    <row r="670" spans="1:13">
      <c r="A670" s="295" t="s">
        <v>567</v>
      </c>
      <c r="B670" s="250" t="str">
        <f t="shared" si="54"/>
        <v>Measure 275</v>
      </c>
      <c r="C670" s="295" t="s">
        <v>575</v>
      </c>
      <c r="D670" s="296">
        <v>44378</v>
      </c>
      <c r="E670" s="296">
        <v>44561</v>
      </c>
      <c r="F670" s="296">
        <v>44406</v>
      </c>
      <c r="G670" s="41">
        <f t="shared" si="55"/>
        <v>7</v>
      </c>
      <c r="H670" s="297" t="s">
        <v>372</v>
      </c>
      <c r="I670" s="295" t="s">
        <v>371</v>
      </c>
      <c r="J670" s="298">
        <v>3</v>
      </c>
      <c r="K670" s="298">
        <f t="shared" si="52"/>
        <v>0.375</v>
      </c>
      <c r="L670" s="221">
        <v>1570</v>
      </c>
      <c r="M670" s="221">
        <f t="shared" si="53"/>
        <v>588.75</v>
      </c>
    </row>
    <row r="671" spans="1:13">
      <c r="A671" s="295" t="s">
        <v>567</v>
      </c>
      <c r="B671" s="250" t="str">
        <f t="shared" si="54"/>
        <v>Measure 275</v>
      </c>
      <c r="C671" s="295" t="s">
        <v>575</v>
      </c>
      <c r="D671" s="296">
        <v>44378</v>
      </c>
      <c r="E671" s="296">
        <v>44561</v>
      </c>
      <c r="F671" s="296">
        <v>44406</v>
      </c>
      <c r="G671" s="41">
        <f t="shared" si="55"/>
        <v>7</v>
      </c>
      <c r="H671" s="297" t="s">
        <v>328</v>
      </c>
      <c r="I671" s="295" t="s">
        <v>339</v>
      </c>
      <c r="J671" s="298">
        <v>4</v>
      </c>
      <c r="K671" s="298">
        <f t="shared" si="52"/>
        <v>0.5</v>
      </c>
      <c r="L671" s="221">
        <v>1350</v>
      </c>
      <c r="M671" s="221">
        <f t="shared" si="53"/>
        <v>675</v>
      </c>
    </row>
    <row r="672" spans="1:13">
      <c r="A672" s="295" t="s">
        <v>567</v>
      </c>
      <c r="B672" s="250" t="str">
        <f t="shared" si="54"/>
        <v>Measure 275</v>
      </c>
      <c r="C672" s="295" t="s">
        <v>575</v>
      </c>
      <c r="D672" s="296">
        <v>44378</v>
      </c>
      <c r="E672" s="296">
        <v>44561</v>
      </c>
      <c r="F672" s="296">
        <v>44407</v>
      </c>
      <c r="G672" s="41">
        <f t="shared" si="55"/>
        <v>7</v>
      </c>
      <c r="H672" s="297" t="s">
        <v>328</v>
      </c>
      <c r="I672" s="295" t="s">
        <v>339</v>
      </c>
      <c r="J672" s="298">
        <v>4</v>
      </c>
      <c r="K672" s="298">
        <f t="shared" si="52"/>
        <v>0.5</v>
      </c>
      <c r="L672" s="221">
        <v>1350</v>
      </c>
      <c r="M672" s="221">
        <f t="shared" si="53"/>
        <v>675</v>
      </c>
    </row>
    <row r="673" spans="1:13">
      <c r="A673" s="295" t="s">
        <v>567</v>
      </c>
      <c r="B673" s="250" t="str">
        <f t="shared" si="54"/>
        <v>Measure 275</v>
      </c>
      <c r="C673" s="295" t="s">
        <v>575</v>
      </c>
      <c r="D673" s="296">
        <v>44378</v>
      </c>
      <c r="E673" s="296">
        <v>44561</v>
      </c>
      <c r="F673" s="296">
        <v>44410</v>
      </c>
      <c r="G673" s="41">
        <f t="shared" si="55"/>
        <v>8</v>
      </c>
      <c r="H673" s="297" t="s">
        <v>374</v>
      </c>
      <c r="I673" s="295" t="s">
        <v>371</v>
      </c>
      <c r="J673" s="298">
        <v>2</v>
      </c>
      <c r="K673" s="298">
        <f t="shared" si="52"/>
        <v>0.25</v>
      </c>
      <c r="L673" s="221">
        <v>1570</v>
      </c>
      <c r="M673" s="221">
        <f t="shared" si="53"/>
        <v>392.5</v>
      </c>
    </row>
    <row r="674" spans="1:13">
      <c r="A674" s="295" t="s">
        <v>567</v>
      </c>
      <c r="B674" s="250" t="str">
        <f t="shared" si="54"/>
        <v>Measure 275</v>
      </c>
      <c r="C674" s="295" t="s">
        <v>575</v>
      </c>
      <c r="D674" s="296">
        <v>44378</v>
      </c>
      <c r="E674" s="296">
        <v>44561</v>
      </c>
      <c r="F674" s="296">
        <v>44410</v>
      </c>
      <c r="G674" s="41">
        <f t="shared" si="55"/>
        <v>8</v>
      </c>
      <c r="H674" s="297" t="s">
        <v>372</v>
      </c>
      <c r="I674" s="295" t="s">
        <v>371</v>
      </c>
      <c r="J674" s="298">
        <v>6</v>
      </c>
      <c r="K674" s="298">
        <f t="shared" si="52"/>
        <v>0.75</v>
      </c>
      <c r="L674" s="221">
        <v>1570</v>
      </c>
      <c r="M674" s="221">
        <f t="shared" si="53"/>
        <v>1177.5</v>
      </c>
    </row>
    <row r="675" spans="1:13">
      <c r="A675" s="295" t="s">
        <v>567</v>
      </c>
      <c r="B675" s="250" t="str">
        <f t="shared" si="54"/>
        <v>Measure 275</v>
      </c>
      <c r="C675" s="295" t="s">
        <v>575</v>
      </c>
      <c r="D675" s="296">
        <v>44378</v>
      </c>
      <c r="E675" s="296">
        <v>44561</v>
      </c>
      <c r="F675" s="296">
        <v>44410</v>
      </c>
      <c r="G675" s="41">
        <f t="shared" si="55"/>
        <v>8</v>
      </c>
      <c r="H675" s="297" t="s">
        <v>328</v>
      </c>
      <c r="I675" s="295" t="s">
        <v>339</v>
      </c>
      <c r="J675" s="298">
        <v>4</v>
      </c>
      <c r="K675" s="298">
        <f t="shared" si="52"/>
        <v>0.5</v>
      </c>
      <c r="L675" s="221">
        <v>1350</v>
      </c>
      <c r="M675" s="221">
        <f t="shared" si="53"/>
        <v>675</v>
      </c>
    </row>
    <row r="676" spans="1:13">
      <c r="A676" s="295" t="s">
        <v>567</v>
      </c>
      <c r="B676" s="250" t="str">
        <f t="shared" si="54"/>
        <v>Measure 275</v>
      </c>
      <c r="C676" s="295" t="s">
        <v>575</v>
      </c>
      <c r="D676" s="296">
        <v>44378</v>
      </c>
      <c r="E676" s="296">
        <v>44561</v>
      </c>
      <c r="F676" s="296">
        <v>44410</v>
      </c>
      <c r="G676" s="41">
        <f t="shared" si="55"/>
        <v>8</v>
      </c>
      <c r="H676" s="297" t="s">
        <v>579</v>
      </c>
      <c r="I676" s="295" t="s">
        <v>339</v>
      </c>
      <c r="J676" s="298">
        <v>8</v>
      </c>
      <c r="K676" s="298">
        <f t="shared" si="52"/>
        <v>1</v>
      </c>
      <c r="L676" s="221">
        <v>1000</v>
      </c>
      <c r="M676" s="221">
        <f t="shared" si="53"/>
        <v>1000</v>
      </c>
    </row>
    <row r="677" spans="1:13">
      <c r="A677" s="295" t="s">
        <v>567</v>
      </c>
      <c r="B677" s="250" t="str">
        <f t="shared" si="54"/>
        <v>Measure 275</v>
      </c>
      <c r="C677" s="295" t="s">
        <v>575</v>
      </c>
      <c r="D677" s="296">
        <v>44378</v>
      </c>
      <c r="E677" s="296">
        <v>44561</v>
      </c>
      <c r="F677" s="296">
        <v>44411</v>
      </c>
      <c r="G677" s="41">
        <f t="shared" si="55"/>
        <v>8</v>
      </c>
      <c r="H677" s="297" t="s">
        <v>374</v>
      </c>
      <c r="I677" s="295" t="s">
        <v>371</v>
      </c>
      <c r="J677" s="298">
        <v>2</v>
      </c>
      <c r="K677" s="298">
        <f t="shared" si="52"/>
        <v>0.25</v>
      </c>
      <c r="L677" s="221">
        <v>1570</v>
      </c>
      <c r="M677" s="221">
        <f t="shared" si="53"/>
        <v>392.5</v>
      </c>
    </row>
    <row r="678" spans="1:13">
      <c r="A678" s="295" t="s">
        <v>567</v>
      </c>
      <c r="B678" s="250" t="str">
        <f t="shared" si="54"/>
        <v>Measure 275</v>
      </c>
      <c r="C678" s="295" t="s">
        <v>575</v>
      </c>
      <c r="D678" s="296">
        <v>44378</v>
      </c>
      <c r="E678" s="296">
        <v>44561</v>
      </c>
      <c r="F678" s="296">
        <v>44411</v>
      </c>
      <c r="G678" s="41">
        <f t="shared" si="55"/>
        <v>8</v>
      </c>
      <c r="H678" s="297" t="s">
        <v>372</v>
      </c>
      <c r="I678" s="295" t="s">
        <v>371</v>
      </c>
      <c r="J678" s="298">
        <v>6</v>
      </c>
      <c r="K678" s="298">
        <f t="shared" si="52"/>
        <v>0.75</v>
      </c>
      <c r="L678" s="221">
        <v>1570</v>
      </c>
      <c r="M678" s="221">
        <f t="shared" si="53"/>
        <v>1177.5</v>
      </c>
    </row>
    <row r="679" spans="1:13">
      <c r="A679" s="295" t="s">
        <v>567</v>
      </c>
      <c r="B679" s="250" t="str">
        <f t="shared" si="54"/>
        <v>Measure 275</v>
      </c>
      <c r="C679" s="295" t="s">
        <v>575</v>
      </c>
      <c r="D679" s="296">
        <v>44378</v>
      </c>
      <c r="E679" s="296">
        <v>44561</v>
      </c>
      <c r="F679" s="296">
        <v>44411</v>
      </c>
      <c r="G679" s="41">
        <f t="shared" si="55"/>
        <v>8</v>
      </c>
      <c r="H679" s="297" t="s">
        <v>328</v>
      </c>
      <c r="I679" s="295" t="s">
        <v>339</v>
      </c>
      <c r="J679" s="298">
        <v>4</v>
      </c>
      <c r="K679" s="298">
        <f t="shared" si="52"/>
        <v>0.5</v>
      </c>
      <c r="L679" s="221">
        <v>1350</v>
      </c>
      <c r="M679" s="221">
        <f t="shared" si="53"/>
        <v>675</v>
      </c>
    </row>
    <row r="680" spans="1:13">
      <c r="A680" s="295" t="s">
        <v>567</v>
      </c>
      <c r="B680" s="250" t="str">
        <f t="shared" si="54"/>
        <v>Measure 275</v>
      </c>
      <c r="C680" s="295" t="s">
        <v>575</v>
      </c>
      <c r="D680" s="296">
        <v>44378</v>
      </c>
      <c r="E680" s="296">
        <v>44561</v>
      </c>
      <c r="F680" s="296">
        <v>44412</v>
      </c>
      <c r="G680" s="41">
        <f t="shared" si="55"/>
        <v>8</v>
      </c>
      <c r="H680" s="297" t="s">
        <v>374</v>
      </c>
      <c r="I680" s="295" t="s">
        <v>371</v>
      </c>
      <c r="J680" s="298">
        <v>2</v>
      </c>
      <c r="K680" s="298">
        <f t="shared" si="52"/>
        <v>0.25</v>
      </c>
      <c r="L680" s="221">
        <v>1570</v>
      </c>
      <c r="M680" s="221">
        <f t="shared" si="53"/>
        <v>392.5</v>
      </c>
    </row>
    <row r="681" spans="1:13">
      <c r="A681" s="295" t="s">
        <v>567</v>
      </c>
      <c r="B681" s="250" t="str">
        <f t="shared" si="54"/>
        <v>Measure 275</v>
      </c>
      <c r="C681" s="295" t="s">
        <v>575</v>
      </c>
      <c r="D681" s="296">
        <v>44378</v>
      </c>
      <c r="E681" s="296">
        <v>44561</v>
      </c>
      <c r="F681" s="296">
        <v>44412</v>
      </c>
      <c r="G681" s="41">
        <f t="shared" si="55"/>
        <v>8</v>
      </c>
      <c r="H681" s="297" t="s">
        <v>372</v>
      </c>
      <c r="I681" s="295" t="s">
        <v>371</v>
      </c>
      <c r="J681" s="298">
        <v>5.5</v>
      </c>
      <c r="K681" s="298">
        <f t="shared" si="52"/>
        <v>0.6875</v>
      </c>
      <c r="L681" s="221">
        <v>1570</v>
      </c>
      <c r="M681" s="221">
        <f t="shared" si="53"/>
        <v>1079.375</v>
      </c>
    </row>
    <row r="682" spans="1:13">
      <c r="A682" s="295" t="s">
        <v>567</v>
      </c>
      <c r="B682" s="250" t="str">
        <f t="shared" si="54"/>
        <v>Measure 275</v>
      </c>
      <c r="C682" s="295" t="s">
        <v>575</v>
      </c>
      <c r="D682" s="296">
        <v>44378</v>
      </c>
      <c r="E682" s="296">
        <v>44561</v>
      </c>
      <c r="F682" s="296">
        <v>44412</v>
      </c>
      <c r="G682" s="41">
        <f t="shared" si="55"/>
        <v>8</v>
      </c>
      <c r="H682" s="297" t="s">
        <v>328</v>
      </c>
      <c r="I682" s="295" t="s">
        <v>339</v>
      </c>
      <c r="J682" s="298">
        <v>4</v>
      </c>
      <c r="K682" s="298">
        <f t="shared" si="52"/>
        <v>0.5</v>
      </c>
      <c r="L682" s="221">
        <v>1350</v>
      </c>
      <c r="M682" s="221">
        <f t="shared" si="53"/>
        <v>675</v>
      </c>
    </row>
    <row r="683" spans="1:13">
      <c r="A683" s="295" t="s">
        <v>567</v>
      </c>
      <c r="B683" s="250" t="str">
        <f t="shared" si="54"/>
        <v>Measure 275</v>
      </c>
      <c r="C683" s="295" t="s">
        <v>575</v>
      </c>
      <c r="D683" s="296">
        <v>44378</v>
      </c>
      <c r="E683" s="296">
        <v>44561</v>
      </c>
      <c r="F683" s="296">
        <v>44412</v>
      </c>
      <c r="G683" s="41">
        <f t="shared" si="55"/>
        <v>8</v>
      </c>
      <c r="H683" s="297" t="s">
        <v>579</v>
      </c>
      <c r="I683" s="295" t="s">
        <v>339</v>
      </c>
      <c r="J683" s="298">
        <v>5</v>
      </c>
      <c r="K683" s="298">
        <f t="shared" si="52"/>
        <v>0.625</v>
      </c>
      <c r="L683" s="221">
        <v>1000</v>
      </c>
      <c r="M683" s="221">
        <f t="shared" si="53"/>
        <v>625</v>
      </c>
    </row>
    <row r="684" spans="1:13">
      <c r="A684" s="295" t="s">
        <v>567</v>
      </c>
      <c r="B684" s="250" t="str">
        <f t="shared" si="54"/>
        <v>Measure 275</v>
      </c>
      <c r="C684" s="295" t="s">
        <v>575</v>
      </c>
      <c r="D684" s="296">
        <v>44378</v>
      </c>
      <c r="E684" s="296">
        <v>44561</v>
      </c>
      <c r="F684" s="296">
        <v>44413</v>
      </c>
      <c r="G684" s="41">
        <f t="shared" si="55"/>
        <v>8</v>
      </c>
      <c r="H684" s="297" t="s">
        <v>374</v>
      </c>
      <c r="I684" s="295" t="s">
        <v>371</v>
      </c>
      <c r="J684" s="298">
        <v>2</v>
      </c>
      <c r="K684" s="298">
        <f t="shared" si="52"/>
        <v>0.25</v>
      </c>
      <c r="L684" s="221">
        <v>1570</v>
      </c>
      <c r="M684" s="221">
        <f t="shared" si="53"/>
        <v>392.5</v>
      </c>
    </row>
    <row r="685" spans="1:13">
      <c r="A685" s="295" t="s">
        <v>567</v>
      </c>
      <c r="B685" s="250" t="str">
        <f t="shared" si="54"/>
        <v>Measure 275</v>
      </c>
      <c r="C685" s="295" t="s">
        <v>575</v>
      </c>
      <c r="D685" s="296">
        <v>44378</v>
      </c>
      <c r="E685" s="296">
        <v>44561</v>
      </c>
      <c r="F685" s="296">
        <v>44413</v>
      </c>
      <c r="G685" s="41">
        <f t="shared" si="55"/>
        <v>8</v>
      </c>
      <c r="H685" s="297" t="s">
        <v>372</v>
      </c>
      <c r="I685" s="295" t="s">
        <v>371</v>
      </c>
      <c r="J685" s="298">
        <v>1.5</v>
      </c>
      <c r="K685" s="298">
        <f t="shared" si="52"/>
        <v>0.1875</v>
      </c>
      <c r="L685" s="221">
        <v>1570</v>
      </c>
      <c r="M685" s="221">
        <f t="shared" si="53"/>
        <v>294.375</v>
      </c>
    </row>
    <row r="686" spans="1:13">
      <c r="A686" s="295" t="s">
        <v>567</v>
      </c>
      <c r="B686" s="250" t="str">
        <f t="shared" si="54"/>
        <v>Measure 275</v>
      </c>
      <c r="C686" s="295" t="s">
        <v>575</v>
      </c>
      <c r="D686" s="296">
        <v>44378</v>
      </c>
      <c r="E686" s="296">
        <v>44561</v>
      </c>
      <c r="F686" s="296">
        <v>44413</v>
      </c>
      <c r="G686" s="41">
        <f t="shared" si="55"/>
        <v>8</v>
      </c>
      <c r="H686" s="297" t="s">
        <v>328</v>
      </c>
      <c r="I686" s="295" t="s">
        <v>339</v>
      </c>
      <c r="J686" s="298">
        <v>5</v>
      </c>
      <c r="K686" s="298">
        <f t="shared" si="52"/>
        <v>0.625</v>
      </c>
      <c r="L686" s="221">
        <v>1350</v>
      </c>
      <c r="M686" s="221">
        <f t="shared" si="53"/>
        <v>843.75</v>
      </c>
    </row>
    <row r="687" spans="1:13">
      <c r="A687" s="295" t="s">
        <v>567</v>
      </c>
      <c r="B687" s="250" t="str">
        <f t="shared" si="54"/>
        <v>Measure 275</v>
      </c>
      <c r="C687" s="295" t="s">
        <v>575</v>
      </c>
      <c r="D687" s="296">
        <v>44378</v>
      </c>
      <c r="E687" s="296">
        <v>44561</v>
      </c>
      <c r="F687" s="296">
        <v>44414</v>
      </c>
      <c r="G687" s="41">
        <f t="shared" si="55"/>
        <v>8</v>
      </c>
      <c r="H687" s="297" t="s">
        <v>374</v>
      </c>
      <c r="I687" s="295" t="s">
        <v>371</v>
      </c>
      <c r="J687" s="298">
        <v>1</v>
      </c>
      <c r="K687" s="298">
        <f t="shared" si="52"/>
        <v>0.125</v>
      </c>
      <c r="L687" s="221">
        <v>1570</v>
      </c>
      <c r="M687" s="221">
        <f t="shared" si="53"/>
        <v>196.25</v>
      </c>
    </row>
    <row r="688" spans="1:13">
      <c r="A688" s="295" t="s">
        <v>567</v>
      </c>
      <c r="B688" s="250" t="str">
        <f t="shared" si="54"/>
        <v>Measure 275</v>
      </c>
      <c r="C688" s="295" t="s">
        <v>575</v>
      </c>
      <c r="D688" s="296">
        <v>44378</v>
      </c>
      <c r="E688" s="296">
        <v>44561</v>
      </c>
      <c r="F688" s="296">
        <v>44414</v>
      </c>
      <c r="G688" s="41">
        <f t="shared" si="55"/>
        <v>8</v>
      </c>
      <c r="H688" s="297" t="s">
        <v>372</v>
      </c>
      <c r="I688" s="295" t="s">
        <v>371</v>
      </c>
      <c r="J688" s="298">
        <v>1.5</v>
      </c>
      <c r="K688" s="298">
        <f t="shared" si="52"/>
        <v>0.1875</v>
      </c>
      <c r="L688" s="221">
        <v>1570</v>
      </c>
      <c r="M688" s="221">
        <f t="shared" si="53"/>
        <v>294.375</v>
      </c>
    </row>
    <row r="689" spans="1:13">
      <c r="A689" s="295" t="s">
        <v>567</v>
      </c>
      <c r="B689" s="250" t="str">
        <f t="shared" si="54"/>
        <v>Measure 275</v>
      </c>
      <c r="C689" s="295" t="s">
        <v>575</v>
      </c>
      <c r="D689" s="296">
        <v>44378</v>
      </c>
      <c r="E689" s="296">
        <v>44561</v>
      </c>
      <c r="F689" s="296">
        <v>44414</v>
      </c>
      <c r="G689" s="41">
        <f t="shared" si="55"/>
        <v>8</v>
      </c>
      <c r="H689" s="297" t="s">
        <v>328</v>
      </c>
      <c r="I689" s="295" t="s">
        <v>339</v>
      </c>
      <c r="J689" s="298">
        <v>4</v>
      </c>
      <c r="K689" s="298">
        <f t="shared" si="52"/>
        <v>0.5</v>
      </c>
      <c r="L689" s="221">
        <v>1350</v>
      </c>
      <c r="M689" s="221">
        <f t="shared" si="53"/>
        <v>675</v>
      </c>
    </row>
    <row r="690" spans="1:13">
      <c r="A690" s="295" t="s">
        <v>567</v>
      </c>
      <c r="B690" s="250" t="str">
        <f t="shared" si="54"/>
        <v>Measure 275</v>
      </c>
      <c r="C690" s="295" t="s">
        <v>575</v>
      </c>
      <c r="D690" s="296">
        <v>44378</v>
      </c>
      <c r="E690" s="296">
        <v>44561</v>
      </c>
      <c r="F690" s="296">
        <v>44414</v>
      </c>
      <c r="G690" s="41">
        <f t="shared" si="55"/>
        <v>8</v>
      </c>
      <c r="H690" s="297" t="s">
        <v>579</v>
      </c>
      <c r="I690" s="295" t="s">
        <v>339</v>
      </c>
      <c r="J690" s="298">
        <v>8</v>
      </c>
      <c r="K690" s="298">
        <f t="shared" si="52"/>
        <v>1</v>
      </c>
      <c r="L690" s="221">
        <v>1000</v>
      </c>
      <c r="M690" s="221">
        <f t="shared" si="53"/>
        <v>1000</v>
      </c>
    </row>
    <row r="691" spans="1:13">
      <c r="A691" s="295" t="s">
        <v>567</v>
      </c>
      <c r="B691" s="250" t="str">
        <f t="shared" si="54"/>
        <v>Measure 275</v>
      </c>
      <c r="C691" s="295" t="s">
        <v>575</v>
      </c>
      <c r="D691" s="296">
        <v>44378</v>
      </c>
      <c r="E691" s="296">
        <v>44561</v>
      </c>
      <c r="F691" s="296">
        <v>44417</v>
      </c>
      <c r="G691" s="41">
        <f t="shared" si="55"/>
        <v>8</v>
      </c>
      <c r="H691" s="297" t="s">
        <v>374</v>
      </c>
      <c r="I691" s="295" t="s">
        <v>371</v>
      </c>
      <c r="J691" s="298">
        <v>2</v>
      </c>
      <c r="K691" s="298">
        <f t="shared" si="52"/>
        <v>0.25</v>
      </c>
      <c r="L691" s="221">
        <v>1570</v>
      </c>
      <c r="M691" s="221">
        <f t="shared" si="53"/>
        <v>392.5</v>
      </c>
    </row>
    <row r="692" spans="1:13">
      <c r="A692" s="295" t="s">
        <v>567</v>
      </c>
      <c r="B692" s="250" t="str">
        <f t="shared" si="54"/>
        <v>Measure 275</v>
      </c>
      <c r="C692" s="295" t="s">
        <v>575</v>
      </c>
      <c r="D692" s="296">
        <v>44378</v>
      </c>
      <c r="E692" s="296">
        <v>44561</v>
      </c>
      <c r="F692" s="296">
        <v>44417</v>
      </c>
      <c r="G692" s="41">
        <f t="shared" si="55"/>
        <v>8</v>
      </c>
      <c r="H692" s="297" t="s">
        <v>372</v>
      </c>
      <c r="I692" s="295" t="s">
        <v>371</v>
      </c>
      <c r="J692" s="298">
        <v>4.5</v>
      </c>
      <c r="K692" s="298">
        <f t="shared" si="52"/>
        <v>0.5625</v>
      </c>
      <c r="L692" s="221">
        <v>1570</v>
      </c>
      <c r="M692" s="221">
        <f t="shared" si="53"/>
        <v>883.125</v>
      </c>
    </row>
    <row r="693" spans="1:13">
      <c r="A693" s="295" t="s">
        <v>567</v>
      </c>
      <c r="B693" s="250" t="str">
        <f t="shared" si="54"/>
        <v>Measure 275</v>
      </c>
      <c r="C693" s="295" t="s">
        <v>575</v>
      </c>
      <c r="D693" s="296">
        <v>44378</v>
      </c>
      <c r="E693" s="296">
        <v>44561</v>
      </c>
      <c r="F693" s="296">
        <v>44417</v>
      </c>
      <c r="G693" s="41">
        <f t="shared" si="55"/>
        <v>8</v>
      </c>
      <c r="H693" s="297" t="s">
        <v>328</v>
      </c>
      <c r="I693" s="295" t="s">
        <v>339</v>
      </c>
      <c r="J693" s="298">
        <v>5</v>
      </c>
      <c r="K693" s="298">
        <f t="shared" si="52"/>
        <v>0.625</v>
      </c>
      <c r="L693" s="221">
        <v>1350</v>
      </c>
      <c r="M693" s="221">
        <f t="shared" si="53"/>
        <v>843.75</v>
      </c>
    </row>
    <row r="694" spans="1:13">
      <c r="A694" s="295" t="s">
        <v>567</v>
      </c>
      <c r="B694" s="250" t="str">
        <f t="shared" si="54"/>
        <v>Measure 275</v>
      </c>
      <c r="C694" s="295" t="s">
        <v>575</v>
      </c>
      <c r="D694" s="296">
        <v>44378</v>
      </c>
      <c r="E694" s="296">
        <v>44561</v>
      </c>
      <c r="F694" s="296">
        <v>44418</v>
      </c>
      <c r="G694" s="41">
        <f t="shared" si="55"/>
        <v>8</v>
      </c>
      <c r="H694" s="297" t="s">
        <v>374</v>
      </c>
      <c r="I694" s="295" t="s">
        <v>371</v>
      </c>
      <c r="J694" s="298">
        <v>3</v>
      </c>
      <c r="K694" s="298">
        <f t="shared" si="52"/>
        <v>0.375</v>
      </c>
      <c r="L694" s="221">
        <v>1570</v>
      </c>
      <c r="M694" s="221">
        <f t="shared" si="53"/>
        <v>588.75</v>
      </c>
    </row>
    <row r="695" spans="1:13">
      <c r="A695" s="295" t="s">
        <v>567</v>
      </c>
      <c r="B695" s="250" t="str">
        <f t="shared" si="54"/>
        <v>Measure 275</v>
      </c>
      <c r="C695" s="295" t="s">
        <v>575</v>
      </c>
      <c r="D695" s="296">
        <v>44378</v>
      </c>
      <c r="E695" s="296">
        <v>44561</v>
      </c>
      <c r="F695" s="296">
        <v>44418</v>
      </c>
      <c r="G695" s="41">
        <f t="shared" si="55"/>
        <v>8</v>
      </c>
      <c r="H695" s="297" t="s">
        <v>372</v>
      </c>
      <c r="I695" s="295" t="s">
        <v>371</v>
      </c>
      <c r="J695" s="298">
        <v>6</v>
      </c>
      <c r="K695" s="298">
        <f t="shared" si="52"/>
        <v>0.75</v>
      </c>
      <c r="L695" s="221">
        <v>1570</v>
      </c>
      <c r="M695" s="221">
        <f t="shared" si="53"/>
        <v>1177.5</v>
      </c>
    </row>
    <row r="696" spans="1:13">
      <c r="A696" s="295" t="s">
        <v>567</v>
      </c>
      <c r="B696" s="250" t="str">
        <f t="shared" si="54"/>
        <v>Measure 275</v>
      </c>
      <c r="C696" s="295" t="s">
        <v>575</v>
      </c>
      <c r="D696" s="296">
        <v>44378</v>
      </c>
      <c r="E696" s="296">
        <v>44561</v>
      </c>
      <c r="F696" s="296">
        <v>44418</v>
      </c>
      <c r="G696" s="41">
        <f t="shared" si="55"/>
        <v>8</v>
      </c>
      <c r="H696" s="297" t="s">
        <v>328</v>
      </c>
      <c r="I696" s="295" t="s">
        <v>339</v>
      </c>
      <c r="J696" s="298">
        <v>5</v>
      </c>
      <c r="K696" s="298">
        <f t="shared" si="52"/>
        <v>0.625</v>
      </c>
      <c r="L696" s="221">
        <v>1350</v>
      </c>
      <c r="M696" s="221">
        <f t="shared" si="53"/>
        <v>843.75</v>
      </c>
    </row>
    <row r="697" spans="1:13">
      <c r="A697" s="295" t="s">
        <v>567</v>
      </c>
      <c r="B697" s="250" t="str">
        <f t="shared" si="54"/>
        <v>Measure 275</v>
      </c>
      <c r="C697" s="295" t="s">
        <v>575</v>
      </c>
      <c r="D697" s="296">
        <v>44378</v>
      </c>
      <c r="E697" s="296">
        <v>44561</v>
      </c>
      <c r="F697" s="296">
        <v>44419</v>
      </c>
      <c r="G697" s="41">
        <f t="shared" si="55"/>
        <v>8</v>
      </c>
      <c r="H697" s="297" t="s">
        <v>374</v>
      </c>
      <c r="I697" s="295" t="s">
        <v>371</v>
      </c>
      <c r="J697" s="298">
        <v>2</v>
      </c>
      <c r="K697" s="298">
        <f t="shared" si="52"/>
        <v>0.25</v>
      </c>
      <c r="L697" s="221">
        <v>1570</v>
      </c>
      <c r="M697" s="221">
        <f t="shared" si="53"/>
        <v>392.5</v>
      </c>
    </row>
    <row r="698" spans="1:13">
      <c r="A698" s="295" t="s">
        <v>567</v>
      </c>
      <c r="B698" s="250" t="str">
        <f t="shared" si="54"/>
        <v>Measure 275</v>
      </c>
      <c r="C698" s="295" t="s">
        <v>575</v>
      </c>
      <c r="D698" s="296">
        <v>44378</v>
      </c>
      <c r="E698" s="296">
        <v>44561</v>
      </c>
      <c r="F698" s="296">
        <v>44419</v>
      </c>
      <c r="G698" s="41">
        <f t="shared" si="55"/>
        <v>8</v>
      </c>
      <c r="H698" s="297" t="s">
        <v>372</v>
      </c>
      <c r="I698" s="295" t="s">
        <v>371</v>
      </c>
      <c r="J698" s="298">
        <v>2</v>
      </c>
      <c r="K698" s="298">
        <f t="shared" si="52"/>
        <v>0.25</v>
      </c>
      <c r="L698" s="221">
        <v>1570</v>
      </c>
      <c r="M698" s="221">
        <f t="shared" si="53"/>
        <v>392.5</v>
      </c>
    </row>
    <row r="699" spans="1:13">
      <c r="A699" s="295" t="s">
        <v>567</v>
      </c>
      <c r="B699" s="250" t="str">
        <f t="shared" si="54"/>
        <v>Measure 275</v>
      </c>
      <c r="C699" s="295" t="s">
        <v>575</v>
      </c>
      <c r="D699" s="296">
        <v>44378</v>
      </c>
      <c r="E699" s="296">
        <v>44561</v>
      </c>
      <c r="F699" s="296">
        <v>44419</v>
      </c>
      <c r="G699" s="41">
        <f t="shared" si="55"/>
        <v>8</v>
      </c>
      <c r="H699" s="297" t="s">
        <v>328</v>
      </c>
      <c r="I699" s="295" t="s">
        <v>339</v>
      </c>
      <c r="J699" s="298">
        <v>5</v>
      </c>
      <c r="K699" s="298">
        <f t="shared" si="52"/>
        <v>0.625</v>
      </c>
      <c r="L699" s="221">
        <v>1350</v>
      </c>
      <c r="M699" s="221">
        <f t="shared" si="53"/>
        <v>843.75</v>
      </c>
    </row>
    <row r="700" spans="1:13">
      <c r="A700" s="295" t="s">
        <v>567</v>
      </c>
      <c r="B700" s="250" t="str">
        <f t="shared" si="54"/>
        <v>Measure 275</v>
      </c>
      <c r="C700" s="295" t="s">
        <v>575</v>
      </c>
      <c r="D700" s="296">
        <v>44378</v>
      </c>
      <c r="E700" s="296">
        <v>44561</v>
      </c>
      <c r="F700" s="296">
        <v>44420</v>
      </c>
      <c r="G700" s="41">
        <f t="shared" si="55"/>
        <v>8</v>
      </c>
      <c r="H700" s="297" t="s">
        <v>374</v>
      </c>
      <c r="I700" s="295" t="s">
        <v>371</v>
      </c>
      <c r="J700" s="298">
        <v>1</v>
      </c>
      <c r="K700" s="298">
        <f t="shared" si="52"/>
        <v>0.125</v>
      </c>
      <c r="L700" s="221">
        <v>1570</v>
      </c>
      <c r="M700" s="221">
        <f t="shared" si="53"/>
        <v>196.25</v>
      </c>
    </row>
    <row r="701" spans="1:13">
      <c r="A701" s="295" t="s">
        <v>567</v>
      </c>
      <c r="B701" s="250" t="str">
        <f t="shared" si="54"/>
        <v>Measure 275</v>
      </c>
      <c r="C701" s="295" t="s">
        <v>575</v>
      </c>
      <c r="D701" s="296">
        <v>44378</v>
      </c>
      <c r="E701" s="296">
        <v>44561</v>
      </c>
      <c r="F701" s="296">
        <v>44420</v>
      </c>
      <c r="G701" s="41">
        <f t="shared" si="55"/>
        <v>8</v>
      </c>
      <c r="H701" s="297" t="s">
        <v>372</v>
      </c>
      <c r="I701" s="295" t="s">
        <v>371</v>
      </c>
      <c r="J701" s="298">
        <v>3</v>
      </c>
      <c r="K701" s="298">
        <f t="shared" si="52"/>
        <v>0.375</v>
      </c>
      <c r="L701" s="221">
        <v>1570</v>
      </c>
      <c r="M701" s="221">
        <f t="shared" si="53"/>
        <v>588.75</v>
      </c>
    </row>
    <row r="702" spans="1:13">
      <c r="A702" s="295" t="s">
        <v>567</v>
      </c>
      <c r="B702" s="250" t="str">
        <f t="shared" si="54"/>
        <v>Measure 275</v>
      </c>
      <c r="C702" s="295" t="s">
        <v>575</v>
      </c>
      <c r="D702" s="296">
        <v>44378</v>
      </c>
      <c r="E702" s="296">
        <v>44561</v>
      </c>
      <c r="F702" s="296">
        <v>44421</v>
      </c>
      <c r="G702" s="41">
        <f t="shared" si="55"/>
        <v>8</v>
      </c>
      <c r="H702" s="297" t="s">
        <v>374</v>
      </c>
      <c r="I702" s="295" t="s">
        <v>371</v>
      </c>
      <c r="J702" s="298">
        <v>2</v>
      </c>
      <c r="K702" s="298">
        <f t="shared" si="52"/>
        <v>0.25</v>
      </c>
      <c r="L702" s="221">
        <v>1570</v>
      </c>
      <c r="M702" s="221">
        <f t="shared" si="53"/>
        <v>392.5</v>
      </c>
    </row>
    <row r="703" spans="1:13">
      <c r="A703" s="295" t="s">
        <v>567</v>
      </c>
      <c r="B703" s="250" t="str">
        <f t="shared" si="54"/>
        <v>Measure 275</v>
      </c>
      <c r="C703" s="295" t="s">
        <v>575</v>
      </c>
      <c r="D703" s="296">
        <v>44378</v>
      </c>
      <c r="E703" s="296">
        <v>44561</v>
      </c>
      <c r="F703" s="296">
        <v>44421</v>
      </c>
      <c r="G703" s="41">
        <f t="shared" si="55"/>
        <v>8</v>
      </c>
      <c r="H703" s="297" t="s">
        <v>372</v>
      </c>
      <c r="I703" s="295" t="s">
        <v>371</v>
      </c>
      <c r="J703" s="298">
        <v>2</v>
      </c>
      <c r="K703" s="298">
        <f t="shared" si="52"/>
        <v>0.25</v>
      </c>
      <c r="L703" s="221">
        <v>1570</v>
      </c>
      <c r="M703" s="221">
        <f t="shared" si="53"/>
        <v>392.5</v>
      </c>
    </row>
    <row r="704" spans="1:13">
      <c r="A704" s="295" t="s">
        <v>567</v>
      </c>
      <c r="B704" s="250" t="str">
        <f t="shared" si="54"/>
        <v>Measure 275</v>
      </c>
      <c r="C704" s="295" t="s">
        <v>575</v>
      </c>
      <c r="D704" s="296">
        <v>44378</v>
      </c>
      <c r="E704" s="296">
        <v>44561</v>
      </c>
      <c r="F704" s="296">
        <v>44424</v>
      </c>
      <c r="G704" s="41">
        <f t="shared" si="55"/>
        <v>8</v>
      </c>
      <c r="H704" s="297" t="s">
        <v>374</v>
      </c>
      <c r="I704" s="295" t="s">
        <v>371</v>
      </c>
      <c r="J704" s="298">
        <v>3</v>
      </c>
      <c r="K704" s="298">
        <f t="shared" si="52"/>
        <v>0.375</v>
      </c>
      <c r="L704" s="221">
        <v>1570</v>
      </c>
      <c r="M704" s="221">
        <f t="shared" si="53"/>
        <v>588.75</v>
      </c>
    </row>
    <row r="705" spans="1:13">
      <c r="A705" s="295" t="s">
        <v>567</v>
      </c>
      <c r="B705" s="250" t="str">
        <f t="shared" si="54"/>
        <v>Measure 275</v>
      </c>
      <c r="C705" s="295" t="s">
        <v>575</v>
      </c>
      <c r="D705" s="296">
        <v>44378</v>
      </c>
      <c r="E705" s="296">
        <v>44561</v>
      </c>
      <c r="F705" s="296">
        <v>44425</v>
      </c>
      <c r="G705" s="41">
        <f t="shared" si="55"/>
        <v>8</v>
      </c>
      <c r="H705" s="297" t="s">
        <v>374</v>
      </c>
      <c r="I705" s="295" t="s">
        <v>371</v>
      </c>
      <c r="J705" s="298">
        <v>4</v>
      </c>
      <c r="K705" s="298">
        <f t="shared" si="52"/>
        <v>0.5</v>
      </c>
      <c r="L705" s="221">
        <v>1570</v>
      </c>
      <c r="M705" s="221">
        <f t="shared" si="53"/>
        <v>785</v>
      </c>
    </row>
    <row r="706" spans="1:13">
      <c r="A706" s="295" t="s">
        <v>567</v>
      </c>
      <c r="B706" s="250" t="str">
        <f t="shared" si="54"/>
        <v>Measure 275</v>
      </c>
      <c r="C706" s="295" t="s">
        <v>575</v>
      </c>
      <c r="D706" s="296">
        <v>44378</v>
      </c>
      <c r="E706" s="296">
        <v>44561</v>
      </c>
      <c r="F706" s="296">
        <v>44426</v>
      </c>
      <c r="G706" s="41">
        <f t="shared" si="55"/>
        <v>8</v>
      </c>
      <c r="H706" s="297" t="s">
        <v>374</v>
      </c>
      <c r="I706" s="295" t="s">
        <v>371</v>
      </c>
      <c r="J706" s="298">
        <v>3</v>
      </c>
      <c r="K706" s="298">
        <f t="shared" si="52"/>
        <v>0.375</v>
      </c>
      <c r="L706" s="221">
        <v>1570</v>
      </c>
      <c r="M706" s="221">
        <f t="shared" si="53"/>
        <v>588.75</v>
      </c>
    </row>
    <row r="707" spans="1:13">
      <c r="A707" s="295" t="s">
        <v>567</v>
      </c>
      <c r="B707" s="250" t="str">
        <f t="shared" si="54"/>
        <v>Measure 275</v>
      </c>
      <c r="C707" s="295" t="s">
        <v>575</v>
      </c>
      <c r="D707" s="296">
        <v>44378</v>
      </c>
      <c r="E707" s="296">
        <v>44561</v>
      </c>
      <c r="F707" s="296">
        <v>44427</v>
      </c>
      <c r="G707" s="41">
        <f t="shared" si="55"/>
        <v>8</v>
      </c>
      <c r="H707" s="297" t="s">
        <v>374</v>
      </c>
      <c r="I707" s="295" t="s">
        <v>371</v>
      </c>
      <c r="J707" s="298">
        <v>2</v>
      </c>
      <c r="K707" s="298">
        <f t="shared" si="52"/>
        <v>0.25</v>
      </c>
      <c r="L707" s="221">
        <v>1570</v>
      </c>
      <c r="M707" s="221">
        <f t="shared" si="53"/>
        <v>392.5</v>
      </c>
    </row>
    <row r="708" spans="1:13">
      <c r="A708" s="295" t="s">
        <v>567</v>
      </c>
      <c r="B708" s="250" t="str">
        <f t="shared" si="54"/>
        <v>Measure 275</v>
      </c>
      <c r="C708" s="295" t="s">
        <v>575</v>
      </c>
      <c r="D708" s="296">
        <v>44378</v>
      </c>
      <c r="E708" s="296">
        <v>44561</v>
      </c>
      <c r="F708" s="296">
        <v>44428</v>
      </c>
      <c r="G708" s="41">
        <f t="shared" si="55"/>
        <v>8</v>
      </c>
      <c r="H708" s="297" t="s">
        <v>374</v>
      </c>
      <c r="I708" s="295" t="s">
        <v>371</v>
      </c>
      <c r="J708" s="298">
        <v>1</v>
      </c>
      <c r="K708" s="298">
        <f t="shared" si="52"/>
        <v>0.125</v>
      </c>
      <c r="L708" s="221">
        <v>1570</v>
      </c>
      <c r="M708" s="221">
        <f t="shared" si="53"/>
        <v>196.25</v>
      </c>
    </row>
    <row r="709" spans="1:13">
      <c r="A709" s="295" t="s">
        <v>567</v>
      </c>
      <c r="B709" s="250" t="str">
        <f t="shared" si="54"/>
        <v>Measure 275</v>
      </c>
      <c r="C709" s="295" t="s">
        <v>575</v>
      </c>
      <c r="D709" s="296">
        <v>44378</v>
      </c>
      <c r="E709" s="296">
        <v>44561</v>
      </c>
      <c r="F709" s="296">
        <v>44431</v>
      </c>
      <c r="G709" s="41">
        <f t="shared" si="55"/>
        <v>8</v>
      </c>
      <c r="H709" s="297" t="s">
        <v>374</v>
      </c>
      <c r="I709" s="295" t="s">
        <v>371</v>
      </c>
      <c r="J709" s="298">
        <v>3</v>
      </c>
      <c r="K709" s="298">
        <f t="shared" si="52"/>
        <v>0.375</v>
      </c>
      <c r="L709" s="221">
        <v>1570</v>
      </c>
      <c r="M709" s="221">
        <f t="shared" si="53"/>
        <v>588.75</v>
      </c>
    </row>
    <row r="710" spans="1:13">
      <c r="A710" s="295" t="s">
        <v>567</v>
      </c>
      <c r="B710" s="250" t="str">
        <f t="shared" si="54"/>
        <v>Measure 275</v>
      </c>
      <c r="C710" s="295" t="s">
        <v>575</v>
      </c>
      <c r="D710" s="296">
        <v>44378</v>
      </c>
      <c r="E710" s="296">
        <v>44561</v>
      </c>
      <c r="F710" s="296">
        <v>44431</v>
      </c>
      <c r="G710" s="41">
        <f t="shared" si="55"/>
        <v>8</v>
      </c>
      <c r="H710" s="297" t="s">
        <v>328</v>
      </c>
      <c r="I710" s="295" t="s">
        <v>339</v>
      </c>
      <c r="J710" s="298">
        <v>5</v>
      </c>
      <c r="K710" s="298">
        <f t="shared" si="52"/>
        <v>0.625</v>
      </c>
      <c r="L710" s="221">
        <v>1350</v>
      </c>
      <c r="M710" s="221">
        <f t="shared" si="53"/>
        <v>843.75</v>
      </c>
    </row>
    <row r="711" spans="1:13">
      <c r="A711" s="295" t="s">
        <v>567</v>
      </c>
      <c r="B711" s="250" t="str">
        <f t="shared" si="54"/>
        <v>Measure 275</v>
      </c>
      <c r="C711" s="295" t="s">
        <v>575</v>
      </c>
      <c r="D711" s="296">
        <v>44378</v>
      </c>
      <c r="E711" s="296">
        <v>44561</v>
      </c>
      <c r="F711" s="296">
        <v>44431</v>
      </c>
      <c r="G711" s="41">
        <f t="shared" si="55"/>
        <v>8</v>
      </c>
      <c r="H711" s="297" t="s">
        <v>579</v>
      </c>
      <c r="I711" s="295" t="s">
        <v>339</v>
      </c>
      <c r="J711" s="298">
        <v>8</v>
      </c>
      <c r="K711" s="298">
        <f t="shared" si="52"/>
        <v>1</v>
      </c>
      <c r="L711" s="221">
        <v>1000</v>
      </c>
      <c r="M711" s="221">
        <f t="shared" si="53"/>
        <v>1000</v>
      </c>
    </row>
    <row r="712" spans="1:13">
      <c r="A712" s="295" t="s">
        <v>567</v>
      </c>
      <c r="B712" s="250" t="str">
        <f t="shared" si="54"/>
        <v>Measure 275</v>
      </c>
      <c r="C712" s="295" t="s">
        <v>575</v>
      </c>
      <c r="D712" s="296">
        <v>44378</v>
      </c>
      <c r="E712" s="296">
        <v>44561</v>
      </c>
      <c r="F712" s="296">
        <v>44432</v>
      </c>
      <c r="G712" s="41">
        <f t="shared" si="55"/>
        <v>8</v>
      </c>
      <c r="H712" s="297" t="s">
        <v>374</v>
      </c>
      <c r="I712" s="295" t="s">
        <v>371</v>
      </c>
      <c r="J712" s="298">
        <v>3</v>
      </c>
      <c r="K712" s="298">
        <f t="shared" si="52"/>
        <v>0.375</v>
      </c>
      <c r="L712" s="221">
        <v>1570</v>
      </c>
      <c r="M712" s="221">
        <f t="shared" si="53"/>
        <v>588.75</v>
      </c>
    </row>
    <row r="713" spans="1:13">
      <c r="A713" s="295" t="s">
        <v>567</v>
      </c>
      <c r="B713" s="250" t="str">
        <f t="shared" si="54"/>
        <v>Measure 275</v>
      </c>
      <c r="C713" s="295" t="s">
        <v>575</v>
      </c>
      <c r="D713" s="296">
        <v>44378</v>
      </c>
      <c r="E713" s="296">
        <v>44561</v>
      </c>
      <c r="F713" s="296">
        <v>44432</v>
      </c>
      <c r="G713" s="41">
        <f t="shared" si="55"/>
        <v>8</v>
      </c>
      <c r="H713" s="297" t="s">
        <v>328</v>
      </c>
      <c r="I713" s="295" t="s">
        <v>339</v>
      </c>
      <c r="J713" s="298">
        <v>5</v>
      </c>
      <c r="K713" s="298">
        <f t="shared" si="52"/>
        <v>0.625</v>
      </c>
      <c r="L713" s="221">
        <v>1350</v>
      </c>
      <c r="M713" s="221">
        <f t="shared" si="53"/>
        <v>843.75</v>
      </c>
    </row>
    <row r="714" spans="1:13">
      <c r="A714" s="295" t="s">
        <v>567</v>
      </c>
      <c r="B714" s="250" t="str">
        <f t="shared" si="54"/>
        <v>Measure 275</v>
      </c>
      <c r="C714" s="295" t="s">
        <v>575</v>
      </c>
      <c r="D714" s="296">
        <v>44378</v>
      </c>
      <c r="E714" s="296">
        <v>44561</v>
      </c>
      <c r="F714" s="296">
        <v>44432</v>
      </c>
      <c r="G714" s="41">
        <f t="shared" si="55"/>
        <v>8</v>
      </c>
      <c r="H714" s="297" t="s">
        <v>579</v>
      </c>
      <c r="I714" s="295" t="s">
        <v>339</v>
      </c>
      <c r="J714" s="298">
        <v>4</v>
      </c>
      <c r="K714" s="298">
        <f t="shared" si="52"/>
        <v>0.5</v>
      </c>
      <c r="L714" s="221">
        <v>1000</v>
      </c>
      <c r="M714" s="221">
        <f t="shared" si="53"/>
        <v>500</v>
      </c>
    </row>
    <row r="715" spans="1:13">
      <c r="A715" s="295" t="s">
        <v>567</v>
      </c>
      <c r="B715" s="250" t="str">
        <f t="shared" si="54"/>
        <v>Measure 275</v>
      </c>
      <c r="C715" s="295" t="s">
        <v>575</v>
      </c>
      <c r="D715" s="296">
        <v>44378</v>
      </c>
      <c r="E715" s="296">
        <v>44561</v>
      </c>
      <c r="F715" s="296">
        <v>44433</v>
      </c>
      <c r="G715" s="41">
        <f t="shared" si="55"/>
        <v>8</v>
      </c>
      <c r="H715" s="297" t="s">
        <v>374</v>
      </c>
      <c r="I715" s="295" t="s">
        <v>371</v>
      </c>
      <c r="J715" s="298">
        <v>3</v>
      </c>
      <c r="K715" s="298">
        <f t="shared" si="52"/>
        <v>0.375</v>
      </c>
      <c r="L715" s="221">
        <v>1570</v>
      </c>
      <c r="M715" s="221">
        <f t="shared" si="53"/>
        <v>588.75</v>
      </c>
    </row>
    <row r="716" spans="1:13">
      <c r="A716" s="295" t="s">
        <v>567</v>
      </c>
      <c r="B716" s="250" t="str">
        <f t="shared" si="54"/>
        <v>Measure 275</v>
      </c>
      <c r="C716" s="295" t="s">
        <v>575</v>
      </c>
      <c r="D716" s="296">
        <v>44378</v>
      </c>
      <c r="E716" s="296">
        <v>44561</v>
      </c>
      <c r="F716" s="296">
        <v>44433</v>
      </c>
      <c r="G716" s="41">
        <f t="shared" si="55"/>
        <v>8</v>
      </c>
      <c r="H716" s="297" t="s">
        <v>328</v>
      </c>
      <c r="I716" s="295" t="s">
        <v>339</v>
      </c>
      <c r="J716" s="298">
        <v>5</v>
      </c>
      <c r="K716" s="298">
        <f t="shared" si="52"/>
        <v>0.625</v>
      </c>
      <c r="L716" s="221">
        <v>1350</v>
      </c>
      <c r="M716" s="221">
        <f t="shared" si="53"/>
        <v>843.75</v>
      </c>
    </row>
    <row r="717" spans="1:13">
      <c r="A717" s="295" t="s">
        <v>567</v>
      </c>
      <c r="B717" s="250" t="str">
        <f t="shared" si="54"/>
        <v>Measure 275</v>
      </c>
      <c r="C717" s="295" t="s">
        <v>575</v>
      </c>
      <c r="D717" s="296">
        <v>44378</v>
      </c>
      <c r="E717" s="296">
        <v>44561</v>
      </c>
      <c r="F717" s="296">
        <v>44433</v>
      </c>
      <c r="G717" s="41">
        <f t="shared" si="55"/>
        <v>8</v>
      </c>
      <c r="H717" s="297" t="s">
        <v>579</v>
      </c>
      <c r="I717" s="295" t="s">
        <v>339</v>
      </c>
      <c r="J717" s="298">
        <v>4</v>
      </c>
      <c r="K717" s="298">
        <f t="shared" si="52"/>
        <v>0.5</v>
      </c>
      <c r="L717" s="221">
        <v>1000</v>
      </c>
      <c r="M717" s="221">
        <f t="shared" si="53"/>
        <v>500</v>
      </c>
    </row>
    <row r="718" spans="1:13">
      <c r="A718" s="295" t="s">
        <v>567</v>
      </c>
      <c r="B718" s="250" t="str">
        <f t="shared" si="54"/>
        <v>Measure 275</v>
      </c>
      <c r="C718" s="295" t="s">
        <v>575</v>
      </c>
      <c r="D718" s="296">
        <v>44378</v>
      </c>
      <c r="E718" s="296">
        <v>44561</v>
      </c>
      <c r="F718" s="296">
        <v>44434</v>
      </c>
      <c r="G718" s="41">
        <f t="shared" si="55"/>
        <v>8</v>
      </c>
      <c r="H718" s="297" t="s">
        <v>374</v>
      </c>
      <c r="I718" s="295" t="s">
        <v>371</v>
      </c>
      <c r="J718" s="298">
        <v>3</v>
      </c>
      <c r="K718" s="298">
        <f t="shared" si="52"/>
        <v>0.375</v>
      </c>
      <c r="L718" s="221">
        <v>1570</v>
      </c>
      <c r="M718" s="221">
        <f t="shared" si="53"/>
        <v>588.75</v>
      </c>
    </row>
    <row r="719" spans="1:13">
      <c r="A719" s="295" t="s">
        <v>567</v>
      </c>
      <c r="B719" s="250" t="str">
        <f t="shared" si="54"/>
        <v>Measure 275</v>
      </c>
      <c r="C719" s="295" t="s">
        <v>575</v>
      </c>
      <c r="D719" s="296">
        <v>44378</v>
      </c>
      <c r="E719" s="296">
        <v>44561</v>
      </c>
      <c r="F719" s="296">
        <v>44434</v>
      </c>
      <c r="G719" s="41">
        <f t="shared" si="55"/>
        <v>8</v>
      </c>
      <c r="H719" s="297" t="s">
        <v>328</v>
      </c>
      <c r="I719" s="295" t="s">
        <v>339</v>
      </c>
      <c r="J719" s="298">
        <v>5</v>
      </c>
      <c r="K719" s="298">
        <f t="shared" si="52"/>
        <v>0.625</v>
      </c>
      <c r="L719" s="221">
        <v>1350</v>
      </c>
      <c r="M719" s="221">
        <f t="shared" si="53"/>
        <v>843.75</v>
      </c>
    </row>
    <row r="720" spans="1:13">
      <c r="A720" s="295" t="s">
        <v>567</v>
      </c>
      <c r="B720" s="250" t="str">
        <f t="shared" si="54"/>
        <v>Measure 275</v>
      </c>
      <c r="C720" s="295" t="s">
        <v>575</v>
      </c>
      <c r="D720" s="296">
        <v>44378</v>
      </c>
      <c r="E720" s="296">
        <v>44561</v>
      </c>
      <c r="F720" s="296">
        <v>44434</v>
      </c>
      <c r="G720" s="41">
        <f t="shared" si="55"/>
        <v>8</v>
      </c>
      <c r="H720" s="297" t="s">
        <v>579</v>
      </c>
      <c r="I720" s="295" t="s">
        <v>339</v>
      </c>
      <c r="J720" s="298">
        <v>4</v>
      </c>
      <c r="K720" s="298">
        <f t="shared" si="52"/>
        <v>0.5</v>
      </c>
      <c r="L720" s="221">
        <v>1000</v>
      </c>
      <c r="M720" s="221">
        <f t="shared" si="53"/>
        <v>500</v>
      </c>
    </row>
    <row r="721" spans="1:13">
      <c r="A721" s="295" t="s">
        <v>567</v>
      </c>
      <c r="B721" s="250" t="str">
        <f t="shared" si="54"/>
        <v>Measure 275</v>
      </c>
      <c r="C721" s="295" t="s">
        <v>575</v>
      </c>
      <c r="D721" s="296">
        <v>44378</v>
      </c>
      <c r="E721" s="296">
        <v>44561</v>
      </c>
      <c r="F721" s="296">
        <v>44435</v>
      </c>
      <c r="G721" s="41">
        <f t="shared" si="55"/>
        <v>8</v>
      </c>
      <c r="H721" s="297" t="s">
        <v>374</v>
      </c>
      <c r="I721" s="295" t="s">
        <v>371</v>
      </c>
      <c r="J721" s="298">
        <v>3</v>
      </c>
      <c r="K721" s="298">
        <f t="shared" ref="K721:K784" si="56">J721/8</f>
        <v>0.375</v>
      </c>
      <c r="L721" s="221">
        <v>1570</v>
      </c>
      <c r="M721" s="221">
        <f t="shared" ref="M721:M784" si="57">L721*K721</f>
        <v>588.75</v>
      </c>
    </row>
    <row r="722" spans="1:13">
      <c r="A722" s="295" t="s">
        <v>567</v>
      </c>
      <c r="B722" s="250" t="str">
        <f t="shared" si="54"/>
        <v>Measure 275</v>
      </c>
      <c r="C722" s="295" t="s">
        <v>575</v>
      </c>
      <c r="D722" s="296">
        <v>44378</v>
      </c>
      <c r="E722" s="296">
        <v>44561</v>
      </c>
      <c r="F722" s="296">
        <v>44435</v>
      </c>
      <c r="G722" s="41">
        <f t="shared" si="55"/>
        <v>8</v>
      </c>
      <c r="H722" s="297" t="s">
        <v>328</v>
      </c>
      <c r="I722" s="295" t="s">
        <v>339</v>
      </c>
      <c r="J722" s="298">
        <v>5</v>
      </c>
      <c r="K722" s="298">
        <f t="shared" si="56"/>
        <v>0.625</v>
      </c>
      <c r="L722" s="221">
        <v>1350</v>
      </c>
      <c r="M722" s="221">
        <f t="shared" si="57"/>
        <v>843.75</v>
      </c>
    </row>
    <row r="723" spans="1:13">
      <c r="A723" s="295" t="s">
        <v>567</v>
      </c>
      <c r="B723" s="250" t="str">
        <f t="shared" si="54"/>
        <v>Measure 275</v>
      </c>
      <c r="C723" s="295" t="s">
        <v>575</v>
      </c>
      <c r="D723" s="296">
        <v>44378</v>
      </c>
      <c r="E723" s="296">
        <v>44561</v>
      </c>
      <c r="F723" s="296">
        <v>44435</v>
      </c>
      <c r="G723" s="41">
        <f t="shared" si="55"/>
        <v>8</v>
      </c>
      <c r="H723" s="297" t="s">
        <v>579</v>
      </c>
      <c r="I723" s="295" t="s">
        <v>339</v>
      </c>
      <c r="J723" s="298">
        <v>8</v>
      </c>
      <c r="K723" s="298">
        <f t="shared" si="56"/>
        <v>1</v>
      </c>
      <c r="L723" s="221">
        <v>1000</v>
      </c>
      <c r="M723" s="221">
        <f t="shared" si="57"/>
        <v>1000</v>
      </c>
    </row>
    <row r="724" spans="1:13">
      <c r="A724" s="295" t="s">
        <v>567</v>
      </c>
      <c r="B724" s="250" t="str">
        <f t="shared" si="54"/>
        <v>Measure 275</v>
      </c>
      <c r="C724" s="295" t="s">
        <v>575</v>
      </c>
      <c r="D724" s="296">
        <v>44378</v>
      </c>
      <c r="E724" s="296">
        <v>44561</v>
      </c>
      <c r="F724" s="296">
        <v>44438</v>
      </c>
      <c r="G724" s="41">
        <f t="shared" si="55"/>
        <v>8</v>
      </c>
      <c r="H724" s="297" t="s">
        <v>374</v>
      </c>
      <c r="I724" s="295" t="s">
        <v>371</v>
      </c>
      <c r="J724" s="298">
        <v>4</v>
      </c>
      <c r="K724" s="298">
        <f t="shared" si="56"/>
        <v>0.5</v>
      </c>
      <c r="L724" s="221">
        <v>1570</v>
      </c>
      <c r="M724" s="221">
        <f t="shared" si="57"/>
        <v>785</v>
      </c>
    </row>
    <row r="725" spans="1:13">
      <c r="A725" s="295" t="s">
        <v>567</v>
      </c>
      <c r="B725" s="250" t="str">
        <f t="shared" si="54"/>
        <v>Measure 275</v>
      </c>
      <c r="C725" s="295" t="s">
        <v>575</v>
      </c>
      <c r="D725" s="296">
        <v>44378</v>
      </c>
      <c r="E725" s="296">
        <v>44561</v>
      </c>
      <c r="F725" s="296">
        <v>44438</v>
      </c>
      <c r="G725" s="41">
        <f t="shared" si="55"/>
        <v>8</v>
      </c>
      <c r="H725" s="297" t="s">
        <v>372</v>
      </c>
      <c r="I725" s="295" t="s">
        <v>371</v>
      </c>
      <c r="J725" s="298">
        <v>4.5</v>
      </c>
      <c r="K725" s="298">
        <f t="shared" si="56"/>
        <v>0.5625</v>
      </c>
      <c r="L725" s="221">
        <v>1570</v>
      </c>
      <c r="M725" s="221">
        <f t="shared" si="57"/>
        <v>883.125</v>
      </c>
    </row>
    <row r="726" spans="1:13">
      <c r="A726" s="295" t="s">
        <v>567</v>
      </c>
      <c r="B726" s="250" t="str">
        <f t="shared" si="54"/>
        <v>Measure 275</v>
      </c>
      <c r="C726" s="295" t="s">
        <v>575</v>
      </c>
      <c r="D726" s="296">
        <v>44378</v>
      </c>
      <c r="E726" s="296">
        <v>44561</v>
      </c>
      <c r="F726" s="296">
        <v>44438</v>
      </c>
      <c r="G726" s="41">
        <f t="shared" si="55"/>
        <v>8</v>
      </c>
      <c r="H726" s="297" t="s">
        <v>328</v>
      </c>
      <c r="I726" s="295" t="s">
        <v>339</v>
      </c>
      <c r="J726" s="298">
        <v>5</v>
      </c>
      <c r="K726" s="298">
        <f t="shared" si="56"/>
        <v>0.625</v>
      </c>
      <c r="L726" s="221">
        <v>1350</v>
      </c>
      <c r="M726" s="221">
        <f t="shared" si="57"/>
        <v>843.75</v>
      </c>
    </row>
    <row r="727" spans="1:13">
      <c r="A727" s="295" t="s">
        <v>567</v>
      </c>
      <c r="B727" s="250" t="str">
        <f t="shared" si="54"/>
        <v>Measure 275</v>
      </c>
      <c r="C727" s="295" t="s">
        <v>575</v>
      </c>
      <c r="D727" s="296">
        <v>44378</v>
      </c>
      <c r="E727" s="296">
        <v>44561</v>
      </c>
      <c r="F727" s="296">
        <v>44438</v>
      </c>
      <c r="G727" s="41">
        <f t="shared" si="55"/>
        <v>8</v>
      </c>
      <c r="H727" s="297" t="s">
        <v>579</v>
      </c>
      <c r="I727" s="295" t="s">
        <v>339</v>
      </c>
      <c r="J727" s="298">
        <v>8</v>
      </c>
      <c r="K727" s="298">
        <f t="shared" si="56"/>
        <v>1</v>
      </c>
      <c r="L727" s="221">
        <v>1000</v>
      </c>
      <c r="M727" s="221">
        <f t="shared" si="57"/>
        <v>1000</v>
      </c>
    </row>
    <row r="728" spans="1:13">
      <c r="A728" s="295" t="s">
        <v>567</v>
      </c>
      <c r="B728" s="250" t="str">
        <f t="shared" si="54"/>
        <v>Measure 275</v>
      </c>
      <c r="C728" s="295" t="s">
        <v>575</v>
      </c>
      <c r="D728" s="296">
        <v>44378</v>
      </c>
      <c r="E728" s="296">
        <v>44561</v>
      </c>
      <c r="F728" s="296">
        <v>44439</v>
      </c>
      <c r="G728" s="41">
        <f t="shared" si="55"/>
        <v>8</v>
      </c>
      <c r="H728" s="297" t="s">
        <v>372</v>
      </c>
      <c r="I728" s="295" t="s">
        <v>371</v>
      </c>
      <c r="J728" s="298">
        <v>5.5</v>
      </c>
      <c r="K728" s="298">
        <f t="shared" si="56"/>
        <v>0.6875</v>
      </c>
      <c r="L728" s="221">
        <v>1570</v>
      </c>
      <c r="M728" s="221">
        <f t="shared" si="57"/>
        <v>1079.375</v>
      </c>
    </row>
    <row r="729" spans="1:13">
      <c r="A729" s="295" t="s">
        <v>567</v>
      </c>
      <c r="B729" s="250" t="str">
        <f t="shared" si="54"/>
        <v>Measure 275</v>
      </c>
      <c r="C729" s="295" t="s">
        <v>575</v>
      </c>
      <c r="D729" s="296">
        <v>44378</v>
      </c>
      <c r="E729" s="296">
        <v>44561</v>
      </c>
      <c r="F729" s="296">
        <v>44439</v>
      </c>
      <c r="G729" s="41">
        <f t="shared" si="55"/>
        <v>8</v>
      </c>
      <c r="H729" s="297" t="s">
        <v>328</v>
      </c>
      <c r="I729" s="295" t="s">
        <v>339</v>
      </c>
      <c r="J729" s="298">
        <v>5</v>
      </c>
      <c r="K729" s="298">
        <f t="shared" si="56"/>
        <v>0.625</v>
      </c>
      <c r="L729" s="221">
        <v>1350</v>
      </c>
      <c r="M729" s="221">
        <f t="shared" si="57"/>
        <v>843.75</v>
      </c>
    </row>
    <row r="730" spans="1:13">
      <c r="A730" s="295" t="s">
        <v>567</v>
      </c>
      <c r="B730" s="250" t="str">
        <f t="shared" si="54"/>
        <v>Measure 275</v>
      </c>
      <c r="C730" s="295" t="s">
        <v>575</v>
      </c>
      <c r="D730" s="296">
        <v>44378</v>
      </c>
      <c r="E730" s="296">
        <v>44561</v>
      </c>
      <c r="F730" s="296">
        <v>44439</v>
      </c>
      <c r="G730" s="41">
        <f t="shared" si="55"/>
        <v>8</v>
      </c>
      <c r="H730" s="297" t="s">
        <v>579</v>
      </c>
      <c r="I730" s="295" t="s">
        <v>339</v>
      </c>
      <c r="J730" s="298">
        <v>8</v>
      </c>
      <c r="K730" s="298">
        <f t="shared" si="56"/>
        <v>1</v>
      </c>
      <c r="L730" s="221">
        <v>1000</v>
      </c>
      <c r="M730" s="221">
        <f t="shared" si="57"/>
        <v>1000</v>
      </c>
    </row>
    <row r="731" spans="1:13">
      <c r="A731" s="295" t="s">
        <v>567</v>
      </c>
      <c r="B731" s="250" t="str">
        <f t="shared" si="54"/>
        <v>Measure 275</v>
      </c>
      <c r="C731" s="295" t="s">
        <v>575</v>
      </c>
      <c r="D731" s="296">
        <v>44378</v>
      </c>
      <c r="E731" s="296">
        <v>44561</v>
      </c>
      <c r="F731" s="296">
        <v>44440</v>
      </c>
      <c r="G731" s="41">
        <f t="shared" si="55"/>
        <v>9</v>
      </c>
      <c r="H731" s="297" t="s">
        <v>328</v>
      </c>
      <c r="I731" s="295" t="s">
        <v>339</v>
      </c>
      <c r="J731" s="298">
        <v>5</v>
      </c>
      <c r="K731" s="298">
        <f t="shared" si="56"/>
        <v>0.625</v>
      </c>
      <c r="L731" s="221">
        <v>1350</v>
      </c>
      <c r="M731" s="221">
        <f t="shared" si="57"/>
        <v>843.75</v>
      </c>
    </row>
    <row r="732" spans="1:13">
      <c r="A732" s="295" t="s">
        <v>567</v>
      </c>
      <c r="B732" s="250" t="str">
        <f t="shared" si="54"/>
        <v>Measure 275</v>
      </c>
      <c r="C732" s="295" t="s">
        <v>575</v>
      </c>
      <c r="D732" s="296">
        <v>44378</v>
      </c>
      <c r="E732" s="296">
        <v>44561</v>
      </c>
      <c r="F732" s="296">
        <v>44440</v>
      </c>
      <c r="G732" s="41">
        <f t="shared" si="55"/>
        <v>9</v>
      </c>
      <c r="H732" s="297" t="s">
        <v>579</v>
      </c>
      <c r="I732" s="295" t="s">
        <v>339</v>
      </c>
      <c r="J732" s="298">
        <v>8</v>
      </c>
      <c r="K732" s="298">
        <f t="shared" si="56"/>
        <v>1</v>
      </c>
      <c r="L732" s="221">
        <v>1000</v>
      </c>
      <c r="M732" s="221">
        <f t="shared" si="57"/>
        <v>1000</v>
      </c>
    </row>
    <row r="733" spans="1:13">
      <c r="A733" s="295" t="s">
        <v>567</v>
      </c>
      <c r="B733" s="250" t="str">
        <f t="shared" ref="B733:B796" si="58">MID(C733,9,11)</f>
        <v>Measure 275</v>
      </c>
      <c r="C733" s="295" t="s">
        <v>575</v>
      </c>
      <c r="D733" s="296">
        <v>44378</v>
      </c>
      <c r="E733" s="296">
        <v>44561</v>
      </c>
      <c r="F733" s="296">
        <v>44441</v>
      </c>
      <c r="G733" s="41">
        <f t="shared" ref="G733:G796" si="59">MONTH(F733)</f>
        <v>9</v>
      </c>
      <c r="H733" s="297" t="s">
        <v>372</v>
      </c>
      <c r="I733" s="295" t="s">
        <v>371</v>
      </c>
      <c r="J733" s="298">
        <v>3</v>
      </c>
      <c r="K733" s="298">
        <f t="shared" si="56"/>
        <v>0.375</v>
      </c>
      <c r="L733" s="221">
        <v>1570</v>
      </c>
      <c r="M733" s="221">
        <f t="shared" si="57"/>
        <v>588.75</v>
      </c>
    </row>
    <row r="734" spans="1:13">
      <c r="A734" s="295" t="s">
        <v>567</v>
      </c>
      <c r="B734" s="250" t="str">
        <f t="shared" si="58"/>
        <v>Measure 275</v>
      </c>
      <c r="C734" s="295" t="s">
        <v>575</v>
      </c>
      <c r="D734" s="296">
        <v>44378</v>
      </c>
      <c r="E734" s="296">
        <v>44561</v>
      </c>
      <c r="F734" s="296">
        <v>44441</v>
      </c>
      <c r="G734" s="41">
        <f t="shared" si="59"/>
        <v>9</v>
      </c>
      <c r="H734" s="297" t="s">
        <v>328</v>
      </c>
      <c r="I734" s="295" t="s">
        <v>339</v>
      </c>
      <c r="J734" s="298">
        <v>5</v>
      </c>
      <c r="K734" s="298">
        <f t="shared" si="56"/>
        <v>0.625</v>
      </c>
      <c r="L734" s="221">
        <v>1350</v>
      </c>
      <c r="M734" s="221">
        <f t="shared" si="57"/>
        <v>843.75</v>
      </c>
    </row>
    <row r="735" spans="1:13">
      <c r="A735" s="295" t="s">
        <v>567</v>
      </c>
      <c r="B735" s="250" t="str">
        <f t="shared" si="58"/>
        <v>Measure 275</v>
      </c>
      <c r="C735" s="295" t="s">
        <v>575</v>
      </c>
      <c r="D735" s="296">
        <v>44378</v>
      </c>
      <c r="E735" s="296">
        <v>44561</v>
      </c>
      <c r="F735" s="296">
        <v>44441</v>
      </c>
      <c r="G735" s="41">
        <f t="shared" si="59"/>
        <v>9</v>
      </c>
      <c r="H735" s="297" t="s">
        <v>579</v>
      </c>
      <c r="I735" s="295" t="s">
        <v>339</v>
      </c>
      <c r="J735" s="298">
        <v>8</v>
      </c>
      <c r="K735" s="298">
        <f t="shared" si="56"/>
        <v>1</v>
      </c>
      <c r="L735" s="221">
        <v>1000</v>
      </c>
      <c r="M735" s="221">
        <f t="shared" si="57"/>
        <v>1000</v>
      </c>
    </row>
    <row r="736" spans="1:13">
      <c r="A736" s="295" t="s">
        <v>567</v>
      </c>
      <c r="B736" s="250" t="str">
        <f t="shared" si="58"/>
        <v>Measure 275</v>
      </c>
      <c r="C736" s="295" t="s">
        <v>575</v>
      </c>
      <c r="D736" s="296">
        <v>44378</v>
      </c>
      <c r="E736" s="296">
        <v>44561</v>
      </c>
      <c r="F736" s="296">
        <v>44442</v>
      </c>
      <c r="G736" s="41">
        <f t="shared" si="59"/>
        <v>9</v>
      </c>
      <c r="H736" s="297" t="s">
        <v>328</v>
      </c>
      <c r="I736" s="295" t="s">
        <v>339</v>
      </c>
      <c r="J736" s="298">
        <v>5</v>
      </c>
      <c r="K736" s="298">
        <f t="shared" si="56"/>
        <v>0.625</v>
      </c>
      <c r="L736" s="221">
        <v>1350</v>
      </c>
      <c r="M736" s="221">
        <f t="shared" si="57"/>
        <v>843.75</v>
      </c>
    </row>
    <row r="737" spans="1:13">
      <c r="A737" s="295" t="s">
        <v>567</v>
      </c>
      <c r="B737" s="250" t="str">
        <f t="shared" si="58"/>
        <v>Measure 275</v>
      </c>
      <c r="C737" s="295" t="s">
        <v>575</v>
      </c>
      <c r="D737" s="296">
        <v>44378</v>
      </c>
      <c r="E737" s="296">
        <v>44561</v>
      </c>
      <c r="F737" s="296">
        <v>44442</v>
      </c>
      <c r="G737" s="41">
        <f t="shared" si="59"/>
        <v>9</v>
      </c>
      <c r="H737" s="297" t="s">
        <v>579</v>
      </c>
      <c r="I737" s="295" t="s">
        <v>339</v>
      </c>
      <c r="J737" s="298">
        <v>4</v>
      </c>
      <c r="K737" s="298">
        <f t="shared" si="56"/>
        <v>0.5</v>
      </c>
      <c r="L737" s="221">
        <v>1000</v>
      </c>
      <c r="M737" s="221">
        <f t="shared" si="57"/>
        <v>500</v>
      </c>
    </row>
    <row r="738" spans="1:13">
      <c r="A738" s="295" t="s">
        <v>567</v>
      </c>
      <c r="B738" s="250" t="str">
        <f t="shared" si="58"/>
        <v>Measure 275</v>
      </c>
      <c r="C738" s="295" t="s">
        <v>575</v>
      </c>
      <c r="D738" s="296">
        <v>44378</v>
      </c>
      <c r="E738" s="296">
        <v>44561</v>
      </c>
      <c r="F738" s="296">
        <v>44445</v>
      </c>
      <c r="G738" s="41">
        <f t="shared" si="59"/>
        <v>9</v>
      </c>
      <c r="H738" s="297" t="s">
        <v>372</v>
      </c>
      <c r="I738" s="295" t="s">
        <v>371</v>
      </c>
      <c r="J738" s="298">
        <v>4</v>
      </c>
      <c r="K738" s="298">
        <f t="shared" si="56"/>
        <v>0.5</v>
      </c>
      <c r="L738" s="221">
        <v>1570</v>
      </c>
      <c r="M738" s="221">
        <f t="shared" si="57"/>
        <v>785</v>
      </c>
    </row>
    <row r="739" spans="1:13">
      <c r="A739" s="295" t="s">
        <v>567</v>
      </c>
      <c r="B739" s="250" t="str">
        <f t="shared" si="58"/>
        <v>Measure 275</v>
      </c>
      <c r="C739" s="295" t="s">
        <v>575</v>
      </c>
      <c r="D739" s="296">
        <v>44378</v>
      </c>
      <c r="E739" s="296">
        <v>44561</v>
      </c>
      <c r="F739" s="296">
        <v>44445</v>
      </c>
      <c r="G739" s="41">
        <f t="shared" si="59"/>
        <v>9</v>
      </c>
      <c r="H739" s="297" t="s">
        <v>328</v>
      </c>
      <c r="I739" s="295" t="s">
        <v>339</v>
      </c>
      <c r="J739" s="298">
        <v>5</v>
      </c>
      <c r="K739" s="298">
        <f t="shared" si="56"/>
        <v>0.625</v>
      </c>
      <c r="L739" s="221">
        <v>1350</v>
      </c>
      <c r="M739" s="221">
        <f t="shared" si="57"/>
        <v>843.75</v>
      </c>
    </row>
    <row r="740" spans="1:13">
      <c r="A740" s="295" t="s">
        <v>567</v>
      </c>
      <c r="B740" s="250" t="str">
        <f t="shared" si="58"/>
        <v>Measure 275</v>
      </c>
      <c r="C740" s="295" t="s">
        <v>575</v>
      </c>
      <c r="D740" s="296">
        <v>44378</v>
      </c>
      <c r="E740" s="296">
        <v>44561</v>
      </c>
      <c r="F740" s="296">
        <v>44445</v>
      </c>
      <c r="G740" s="41">
        <f t="shared" si="59"/>
        <v>9</v>
      </c>
      <c r="H740" s="297" t="s">
        <v>579</v>
      </c>
      <c r="I740" s="295" t="s">
        <v>339</v>
      </c>
      <c r="J740" s="298">
        <v>8</v>
      </c>
      <c r="K740" s="298">
        <f t="shared" si="56"/>
        <v>1</v>
      </c>
      <c r="L740" s="221">
        <v>1000</v>
      </c>
      <c r="M740" s="221">
        <f t="shared" si="57"/>
        <v>1000</v>
      </c>
    </row>
    <row r="741" spans="1:13">
      <c r="A741" s="295" t="s">
        <v>567</v>
      </c>
      <c r="B741" s="250" t="str">
        <f t="shared" si="58"/>
        <v>Measure 275</v>
      </c>
      <c r="C741" s="295" t="s">
        <v>575</v>
      </c>
      <c r="D741" s="296">
        <v>44378</v>
      </c>
      <c r="E741" s="296">
        <v>44561</v>
      </c>
      <c r="F741" s="296">
        <v>44446</v>
      </c>
      <c r="G741" s="41">
        <f t="shared" si="59"/>
        <v>9</v>
      </c>
      <c r="H741" s="297" t="s">
        <v>372</v>
      </c>
      <c r="I741" s="295" t="s">
        <v>371</v>
      </c>
      <c r="J741" s="298">
        <v>2</v>
      </c>
      <c r="K741" s="298">
        <f t="shared" si="56"/>
        <v>0.25</v>
      </c>
      <c r="L741" s="221">
        <v>1570</v>
      </c>
      <c r="M741" s="221">
        <f t="shared" si="57"/>
        <v>392.5</v>
      </c>
    </row>
    <row r="742" spans="1:13">
      <c r="A742" s="295" t="s">
        <v>567</v>
      </c>
      <c r="B742" s="250" t="str">
        <f t="shared" si="58"/>
        <v>Measure 275</v>
      </c>
      <c r="C742" s="295" t="s">
        <v>575</v>
      </c>
      <c r="D742" s="296">
        <v>44378</v>
      </c>
      <c r="E742" s="296">
        <v>44561</v>
      </c>
      <c r="F742" s="296">
        <v>44446</v>
      </c>
      <c r="G742" s="41">
        <f t="shared" si="59"/>
        <v>9</v>
      </c>
      <c r="H742" s="297" t="s">
        <v>328</v>
      </c>
      <c r="I742" s="295" t="s">
        <v>339</v>
      </c>
      <c r="J742" s="298">
        <v>6</v>
      </c>
      <c r="K742" s="298">
        <f t="shared" si="56"/>
        <v>0.75</v>
      </c>
      <c r="L742" s="221">
        <v>1350</v>
      </c>
      <c r="M742" s="221">
        <f t="shared" si="57"/>
        <v>1012.5</v>
      </c>
    </row>
    <row r="743" spans="1:13">
      <c r="A743" s="295" t="s">
        <v>567</v>
      </c>
      <c r="B743" s="250" t="str">
        <f t="shared" si="58"/>
        <v>Measure 275</v>
      </c>
      <c r="C743" s="295" t="s">
        <v>575</v>
      </c>
      <c r="D743" s="296">
        <v>44378</v>
      </c>
      <c r="E743" s="296">
        <v>44561</v>
      </c>
      <c r="F743" s="296">
        <v>44447</v>
      </c>
      <c r="G743" s="41">
        <f t="shared" si="59"/>
        <v>9</v>
      </c>
      <c r="H743" s="297" t="s">
        <v>372</v>
      </c>
      <c r="I743" s="295" t="s">
        <v>371</v>
      </c>
      <c r="J743" s="298">
        <v>2</v>
      </c>
      <c r="K743" s="298">
        <f t="shared" si="56"/>
        <v>0.25</v>
      </c>
      <c r="L743" s="221">
        <v>1570</v>
      </c>
      <c r="M743" s="221">
        <f t="shared" si="57"/>
        <v>392.5</v>
      </c>
    </row>
    <row r="744" spans="1:13">
      <c r="A744" s="295" t="s">
        <v>567</v>
      </c>
      <c r="B744" s="250" t="str">
        <f t="shared" si="58"/>
        <v>Measure 275</v>
      </c>
      <c r="C744" s="295" t="s">
        <v>575</v>
      </c>
      <c r="D744" s="296">
        <v>44378</v>
      </c>
      <c r="E744" s="296">
        <v>44561</v>
      </c>
      <c r="F744" s="296">
        <v>44447</v>
      </c>
      <c r="G744" s="41">
        <f t="shared" si="59"/>
        <v>9</v>
      </c>
      <c r="H744" s="297" t="s">
        <v>328</v>
      </c>
      <c r="I744" s="295" t="s">
        <v>339</v>
      </c>
      <c r="J744" s="298">
        <v>5</v>
      </c>
      <c r="K744" s="298">
        <f t="shared" si="56"/>
        <v>0.625</v>
      </c>
      <c r="L744" s="221">
        <v>1350</v>
      </c>
      <c r="M744" s="221">
        <f t="shared" si="57"/>
        <v>843.75</v>
      </c>
    </row>
    <row r="745" spans="1:13">
      <c r="A745" s="295" t="s">
        <v>567</v>
      </c>
      <c r="B745" s="250" t="str">
        <f t="shared" si="58"/>
        <v>Measure 275</v>
      </c>
      <c r="C745" s="295" t="s">
        <v>575</v>
      </c>
      <c r="D745" s="296">
        <v>44378</v>
      </c>
      <c r="E745" s="296">
        <v>44561</v>
      </c>
      <c r="F745" s="296">
        <v>44448</v>
      </c>
      <c r="G745" s="41">
        <f t="shared" si="59"/>
        <v>9</v>
      </c>
      <c r="H745" s="297" t="s">
        <v>372</v>
      </c>
      <c r="I745" s="295" t="s">
        <v>371</v>
      </c>
      <c r="J745" s="298">
        <v>2</v>
      </c>
      <c r="K745" s="298">
        <f t="shared" si="56"/>
        <v>0.25</v>
      </c>
      <c r="L745" s="221">
        <v>1570</v>
      </c>
      <c r="M745" s="221">
        <f t="shared" si="57"/>
        <v>392.5</v>
      </c>
    </row>
    <row r="746" spans="1:13">
      <c r="A746" s="295" t="s">
        <v>567</v>
      </c>
      <c r="B746" s="250" t="str">
        <f t="shared" si="58"/>
        <v>Measure 275</v>
      </c>
      <c r="C746" s="295" t="s">
        <v>575</v>
      </c>
      <c r="D746" s="296">
        <v>44378</v>
      </c>
      <c r="E746" s="296">
        <v>44561</v>
      </c>
      <c r="F746" s="296">
        <v>44448</v>
      </c>
      <c r="G746" s="41">
        <f t="shared" si="59"/>
        <v>9</v>
      </c>
      <c r="H746" s="297" t="s">
        <v>328</v>
      </c>
      <c r="I746" s="295" t="s">
        <v>339</v>
      </c>
      <c r="J746" s="298">
        <v>6</v>
      </c>
      <c r="K746" s="298">
        <f t="shared" si="56"/>
        <v>0.75</v>
      </c>
      <c r="L746" s="221">
        <v>1350</v>
      </c>
      <c r="M746" s="221">
        <f t="shared" si="57"/>
        <v>1012.5</v>
      </c>
    </row>
    <row r="747" spans="1:13">
      <c r="A747" s="295" t="s">
        <v>567</v>
      </c>
      <c r="B747" s="250" t="str">
        <f t="shared" si="58"/>
        <v>Measure 275</v>
      </c>
      <c r="C747" s="295" t="s">
        <v>575</v>
      </c>
      <c r="D747" s="296">
        <v>44378</v>
      </c>
      <c r="E747" s="296">
        <v>44561</v>
      </c>
      <c r="F747" s="296">
        <v>44448</v>
      </c>
      <c r="G747" s="41">
        <f t="shared" si="59"/>
        <v>9</v>
      </c>
      <c r="H747" s="297" t="s">
        <v>579</v>
      </c>
      <c r="I747" s="295" t="s">
        <v>339</v>
      </c>
      <c r="J747" s="298">
        <v>8</v>
      </c>
      <c r="K747" s="298">
        <f t="shared" si="56"/>
        <v>1</v>
      </c>
      <c r="L747" s="221">
        <v>1000</v>
      </c>
      <c r="M747" s="221">
        <f t="shared" si="57"/>
        <v>1000</v>
      </c>
    </row>
    <row r="748" spans="1:13">
      <c r="A748" s="295" t="s">
        <v>567</v>
      </c>
      <c r="B748" s="250" t="str">
        <f t="shared" si="58"/>
        <v>Measure 275</v>
      </c>
      <c r="C748" s="295" t="s">
        <v>575</v>
      </c>
      <c r="D748" s="296">
        <v>44378</v>
      </c>
      <c r="E748" s="296">
        <v>44561</v>
      </c>
      <c r="F748" s="296">
        <v>44449</v>
      </c>
      <c r="G748" s="41">
        <f t="shared" si="59"/>
        <v>9</v>
      </c>
      <c r="H748" s="297" t="s">
        <v>372</v>
      </c>
      <c r="I748" s="295" t="s">
        <v>371</v>
      </c>
      <c r="J748" s="298">
        <v>0.5</v>
      </c>
      <c r="K748" s="298">
        <f t="shared" si="56"/>
        <v>6.25E-2</v>
      </c>
      <c r="L748" s="221">
        <v>1570</v>
      </c>
      <c r="M748" s="221">
        <f t="shared" si="57"/>
        <v>98.125</v>
      </c>
    </row>
    <row r="749" spans="1:13">
      <c r="A749" s="295" t="s">
        <v>567</v>
      </c>
      <c r="B749" s="250" t="str">
        <f t="shared" si="58"/>
        <v>Measure 275</v>
      </c>
      <c r="C749" s="295" t="s">
        <v>575</v>
      </c>
      <c r="D749" s="296">
        <v>44378</v>
      </c>
      <c r="E749" s="296">
        <v>44561</v>
      </c>
      <c r="F749" s="296">
        <v>44449</v>
      </c>
      <c r="G749" s="41">
        <f t="shared" si="59"/>
        <v>9</v>
      </c>
      <c r="H749" s="297" t="s">
        <v>328</v>
      </c>
      <c r="I749" s="295" t="s">
        <v>339</v>
      </c>
      <c r="J749" s="298">
        <v>5</v>
      </c>
      <c r="K749" s="298">
        <f t="shared" si="56"/>
        <v>0.625</v>
      </c>
      <c r="L749" s="221">
        <v>1350</v>
      </c>
      <c r="M749" s="221">
        <f t="shared" si="57"/>
        <v>843.75</v>
      </c>
    </row>
    <row r="750" spans="1:13">
      <c r="A750" s="295" t="s">
        <v>567</v>
      </c>
      <c r="B750" s="250" t="str">
        <f t="shared" si="58"/>
        <v>Measure 275</v>
      </c>
      <c r="C750" s="295" t="s">
        <v>575</v>
      </c>
      <c r="D750" s="296">
        <v>44378</v>
      </c>
      <c r="E750" s="296">
        <v>44561</v>
      </c>
      <c r="F750" s="296">
        <v>44449</v>
      </c>
      <c r="G750" s="41">
        <f t="shared" si="59"/>
        <v>9</v>
      </c>
      <c r="H750" s="297" t="s">
        <v>579</v>
      </c>
      <c r="I750" s="295" t="s">
        <v>339</v>
      </c>
      <c r="J750" s="298">
        <v>4</v>
      </c>
      <c r="K750" s="298">
        <f t="shared" si="56"/>
        <v>0.5</v>
      </c>
      <c r="L750" s="221">
        <v>1000</v>
      </c>
      <c r="M750" s="221">
        <f t="shared" si="57"/>
        <v>500</v>
      </c>
    </row>
    <row r="751" spans="1:13">
      <c r="A751" s="295" t="s">
        <v>567</v>
      </c>
      <c r="B751" s="250" t="str">
        <f t="shared" si="58"/>
        <v>Measure 275</v>
      </c>
      <c r="C751" s="295" t="s">
        <v>575</v>
      </c>
      <c r="D751" s="296">
        <v>44378</v>
      </c>
      <c r="E751" s="296">
        <v>44561</v>
      </c>
      <c r="F751" s="296">
        <v>44452</v>
      </c>
      <c r="G751" s="41">
        <f t="shared" si="59"/>
        <v>9</v>
      </c>
      <c r="H751" s="297" t="s">
        <v>328</v>
      </c>
      <c r="I751" s="295" t="s">
        <v>339</v>
      </c>
      <c r="J751" s="298">
        <v>5</v>
      </c>
      <c r="K751" s="298">
        <f t="shared" si="56"/>
        <v>0.625</v>
      </c>
      <c r="L751" s="221">
        <v>1350</v>
      </c>
      <c r="M751" s="221">
        <f t="shared" si="57"/>
        <v>843.75</v>
      </c>
    </row>
    <row r="752" spans="1:13">
      <c r="A752" s="295" t="s">
        <v>567</v>
      </c>
      <c r="B752" s="250" t="str">
        <f t="shared" si="58"/>
        <v>Measure 275</v>
      </c>
      <c r="C752" s="295" t="s">
        <v>575</v>
      </c>
      <c r="D752" s="296">
        <v>44378</v>
      </c>
      <c r="E752" s="296">
        <v>44561</v>
      </c>
      <c r="F752" s="296">
        <v>44452</v>
      </c>
      <c r="G752" s="41">
        <f t="shared" si="59"/>
        <v>9</v>
      </c>
      <c r="H752" s="297" t="s">
        <v>579</v>
      </c>
      <c r="I752" s="295" t="s">
        <v>339</v>
      </c>
      <c r="J752" s="298">
        <v>6</v>
      </c>
      <c r="K752" s="298">
        <f t="shared" si="56"/>
        <v>0.75</v>
      </c>
      <c r="L752" s="221">
        <v>1000</v>
      </c>
      <c r="M752" s="221">
        <f t="shared" si="57"/>
        <v>750</v>
      </c>
    </row>
    <row r="753" spans="1:13">
      <c r="A753" s="295" t="s">
        <v>567</v>
      </c>
      <c r="B753" s="250" t="str">
        <f t="shared" si="58"/>
        <v>Measure 275</v>
      </c>
      <c r="C753" s="295" t="s">
        <v>575</v>
      </c>
      <c r="D753" s="296">
        <v>44378</v>
      </c>
      <c r="E753" s="296">
        <v>44561</v>
      </c>
      <c r="F753" s="296">
        <v>44453</v>
      </c>
      <c r="G753" s="41">
        <f t="shared" si="59"/>
        <v>9</v>
      </c>
      <c r="H753" s="297" t="s">
        <v>328</v>
      </c>
      <c r="I753" s="295" t="s">
        <v>339</v>
      </c>
      <c r="J753" s="298">
        <v>5</v>
      </c>
      <c r="K753" s="298">
        <f t="shared" si="56"/>
        <v>0.625</v>
      </c>
      <c r="L753" s="221">
        <v>1350</v>
      </c>
      <c r="M753" s="221">
        <f t="shared" si="57"/>
        <v>843.75</v>
      </c>
    </row>
    <row r="754" spans="1:13">
      <c r="A754" s="295" t="s">
        <v>567</v>
      </c>
      <c r="B754" s="250" t="str">
        <f t="shared" si="58"/>
        <v>Measure 275</v>
      </c>
      <c r="C754" s="295" t="s">
        <v>575</v>
      </c>
      <c r="D754" s="296">
        <v>44378</v>
      </c>
      <c r="E754" s="296">
        <v>44561</v>
      </c>
      <c r="F754" s="296">
        <v>44454</v>
      </c>
      <c r="G754" s="41">
        <f t="shared" si="59"/>
        <v>9</v>
      </c>
      <c r="H754" s="297" t="s">
        <v>328</v>
      </c>
      <c r="I754" s="295" t="s">
        <v>339</v>
      </c>
      <c r="J754" s="298">
        <v>5</v>
      </c>
      <c r="K754" s="298">
        <f t="shared" si="56"/>
        <v>0.625</v>
      </c>
      <c r="L754" s="221">
        <v>1350</v>
      </c>
      <c r="M754" s="221">
        <f t="shared" si="57"/>
        <v>843.75</v>
      </c>
    </row>
    <row r="755" spans="1:13">
      <c r="A755" s="295" t="s">
        <v>568</v>
      </c>
      <c r="B755" s="250" t="str">
        <f t="shared" si="58"/>
        <v>Measure 300</v>
      </c>
      <c r="C755" s="295" t="s">
        <v>576</v>
      </c>
      <c r="D755" s="296">
        <v>44378</v>
      </c>
      <c r="E755" s="296">
        <v>44561</v>
      </c>
      <c r="F755" s="296">
        <v>44378</v>
      </c>
      <c r="G755" s="41">
        <f t="shared" si="59"/>
        <v>7</v>
      </c>
      <c r="H755" s="297" t="s">
        <v>580</v>
      </c>
      <c r="I755" s="295" t="s">
        <v>339</v>
      </c>
      <c r="J755" s="298">
        <v>5</v>
      </c>
      <c r="K755" s="298">
        <f t="shared" si="56"/>
        <v>0.625</v>
      </c>
      <c r="L755" s="221">
        <v>1000</v>
      </c>
      <c r="M755" s="221">
        <f t="shared" si="57"/>
        <v>625</v>
      </c>
    </row>
    <row r="756" spans="1:13">
      <c r="A756" s="295" t="s">
        <v>568</v>
      </c>
      <c r="B756" s="250" t="str">
        <f t="shared" si="58"/>
        <v>Measure 300</v>
      </c>
      <c r="C756" s="295" t="s">
        <v>576</v>
      </c>
      <c r="D756" s="296">
        <v>44378</v>
      </c>
      <c r="E756" s="296">
        <v>44561</v>
      </c>
      <c r="F756" s="296">
        <v>44378</v>
      </c>
      <c r="G756" s="41">
        <f t="shared" si="59"/>
        <v>7</v>
      </c>
      <c r="H756" s="297" t="s">
        <v>581</v>
      </c>
      <c r="I756" s="295" t="s">
        <v>339</v>
      </c>
      <c r="J756" s="298">
        <v>1</v>
      </c>
      <c r="K756" s="298">
        <f t="shared" si="56"/>
        <v>0.125</v>
      </c>
      <c r="L756" s="221">
        <v>1000</v>
      </c>
      <c r="M756" s="221">
        <f t="shared" si="57"/>
        <v>125</v>
      </c>
    </row>
    <row r="757" spans="1:13">
      <c r="A757" s="295" t="s">
        <v>568</v>
      </c>
      <c r="B757" s="250" t="str">
        <f t="shared" si="58"/>
        <v>Measure 300</v>
      </c>
      <c r="C757" s="295" t="s">
        <v>576</v>
      </c>
      <c r="D757" s="296">
        <v>44378</v>
      </c>
      <c r="E757" s="296">
        <v>44561</v>
      </c>
      <c r="F757" s="296">
        <v>44379</v>
      </c>
      <c r="G757" s="41">
        <f t="shared" si="59"/>
        <v>7</v>
      </c>
      <c r="H757" s="297" t="s">
        <v>580</v>
      </c>
      <c r="I757" s="295" t="s">
        <v>339</v>
      </c>
      <c r="J757" s="298">
        <v>3</v>
      </c>
      <c r="K757" s="298">
        <f t="shared" si="56"/>
        <v>0.375</v>
      </c>
      <c r="L757" s="221">
        <v>1000</v>
      </c>
      <c r="M757" s="221">
        <f t="shared" si="57"/>
        <v>375</v>
      </c>
    </row>
    <row r="758" spans="1:13">
      <c r="A758" s="295" t="s">
        <v>568</v>
      </c>
      <c r="B758" s="250" t="str">
        <f t="shared" si="58"/>
        <v>Measure 300</v>
      </c>
      <c r="C758" s="295" t="s">
        <v>576</v>
      </c>
      <c r="D758" s="296">
        <v>44378</v>
      </c>
      <c r="E758" s="296">
        <v>44561</v>
      </c>
      <c r="F758" s="296">
        <v>44379</v>
      </c>
      <c r="G758" s="41">
        <f t="shared" si="59"/>
        <v>7</v>
      </c>
      <c r="H758" s="297" t="s">
        <v>581</v>
      </c>
      <c r="I758" s="295" t="s">
        <v>339</v>
      </c>
      <c r="J758" s="298">
        <v>1</v>
      </c>
      <c r="K758" s="298">
        <f t="shared" si="56"/>
        <v>0.125</v>
      </c>
      <c r="L758" s="221">
        <v>1000</v>
      </c>
      <c r="M758" s="221">
        <f t="shared" si="57"/>
        <v>125</v>
      </c>
    </row>
    <row r="759" spans="1:13">
      <c r="A759" s="295" t="s">
        <v>568</v>
      </c>
      <c r="B759" s="250" t="str">
        <f t="shared" si="58"/>
        <v>Measure 300</v>
      </c>
      <c r="C759" s="295" t="s">
        <v>576</v>
      </c>
      <c r="D759" s="296">
        <v>44378</v>
      </c>
      <c r="E759" s="296">
        <v>44561</v>
      </c>
      <c r="F759" s="296">
        <v>44379</v>
      </c>
      <c r="G759" s="41">
        <f t="shared" si="59"/>
        <v>7</v>
      </c>
      <c r="H759" s="297" t="s">
        <v>323</v>
      </c>
      <c r="I759" s="295" t="s">
        <v>339</v>
      </c>
      <c r="J759" s="298">
        <v>5</v>
      </c>
      <c r="K759" s="298">
        <f t="shared" si="56"/>
        <v>0.625</v>
      </c>
      <c r="L759" s="221">
        <v>1350</v>
      </c>
      <c r="M759" s="221">
        <f t="shared" si="57"/>
        <v>843.75</v>
      </c>
    </row>
    <row r="760" spans="1:13">
      <c r="A760" s="295" t="s">
        <v>568</v>
      </c>
      <c r="B760" s="250" t="str">
        <f t="shared" si="58"/>
        <v>Measure 300</v>
      </c>
      <c r="C760" s="295" t="s">
        <v>576</v>
      </c>
      <c r="D760" s="296">
        <v>44378</v>
      </c>
      <c r="E760" s="296">
        <v>44561</v>
      </c>
      <c r="F760" s="296">
        <v>44382</v>
      </c>
      <c r="G760" s="41">
        <f t="shared" si="59"/>
        <v>7</v>
      </c>
      <c r="H760" s="297" t="s">
        <v>580</v>
      </c>
      <c r="I760" s="295" t="s">
        <v>339</v>
      </c>
      <c r="J760" s="298">
        <v>3</v>
      </c>
      <c r="K760" s="298">
        <f t="shared" si="56"/>
        <v>0.375</v>
      </c>
      <c r="L760" s="221">
        <v>1000</v>
      </c>
      <c r="M760" s="221">
        <f t="shared" si="57"/>
        <v>375</v>
      </c>
    </row>
    <row r="761" spans="1:13">
      <c r="A761" s="295" t="s">
        <v>568</v>
      </c>
      <c r="B761" s="250" t="str">
        <f t="shared" si="58"/>
        <v>Measure 300</v>
      </c>
      <c r="C761" s="295" t="s">
        <v>576</v>
      </c>
      <c r="D761" s="296">
        <v>44378</v>
      </c>
      <c r="E761" s="296">
        <v>44561</v>
      </c>
      <c r="F761" s="296">
        <v>44382</v>
      </c>
      <c r="G761" s="41">
        <f t="shared" si="59"/>
        <v>7</v>
      </c>
      <c r="H761" s="297" t="s">
        <v>581</v>
      </c>
      <c r="I761" s="295" t="s">
        <v>339</v>
      </c>
      <c r="J761" s="298">
        <v>2</v>
      </c>
      <c r="K761" s="298">
        <f t="shared" si="56"/>
        <v>0.25</v>
      </c>
      <c r="L761" s="221">
        <v>1000</v>
      </c>
      <c r="M761" s="221">
        <f t="shared" si="57"/>
        <v>250</v>
      </c>
    </row>
    <row r="762" spans="1:13">
      <c r="A762" s="295" t="s">
        <v>568</v>
      </c>
      <c r="B762" s="250" t="str">
        <f t="shared" si="58"/>
        <v>Measure 300</v>
      </c>
      <c r="C762" s="295" t="s">
        <v>576</v>
      </c>
      <c r="D762" s="296">
        <v>44378</v>
      </c>
      <c r="E762" s="296">
        <v>44561</v>
      </c>
      <c r="F762" s="296">
        <v>44382</v>
      </c>
      <c r="G762" s="41">
        <f t="shared" si="59"/>
        <v>7</v>
      </c>
      <c r="H762" s="297" t="s">
        <v>323</v>
      </c>
      <c r="I762" s="295" t="s">
        <v>339</v>
      </c>
      <c r="J762" s="298">
        <v>5.75</v>
      </c>
      <c r="K762" s="298">
        <f t="shared" si="56"/>
        <v>0.71875</v>
      </c>
      <c r="L762" s="221">
        <v>1350</v>
      </c>
      <c r="M762" s="221">
        <f t="shared" si="57"/>
        <v>970.3125</v>
      </c>
    </row>
    <row r="763" spans="1:13">
      <c r="A763" s="295" t="s">
        <v>568</v>
      </c>
      <c r="B763" s="250" t="str">
        <f t="shared" si="58"/>
        <v>Measure 300</v>
      </c>
      <c r="C763" s="295" t="s">
        <v>576</v>
      </c>
      <c r="D763" s="296">
        <v>44378</v>
      </c>
      <c r="E763" s="296">
        <v>44561</v>
      </c>
      <c r="F763" s="296">
        <v>44383</v>
      </c>
      <c r="G763" s="41">
        <f t="shared" si="59"/>
        <v>7</v>
      </c>
      <c r="H763" s="297" t="s">
        <v>580</v>
      </c>
      <c r="I763" s="295" t="s">
        <v>339</v>
      </c>
      <c r="J763" s="298">
        <v>3</v>
      </c>
      <c r="K763" s="298">
        <f t="shared" si="56"/>
        <v>0.375</v>
      </c>
      <c r="L763" s="221">
        <v>1000</v>
      </c>
      <c r="M763" s="221">
        <f t="shared" si="57"/>
        <v>375</v>
      </c>
    </row>
    <row r="764" spans="1:13">
      <c r="A764" s="295" t="s">
        <v>568</v>
      </c>
      <c r="B764" s="250" t="str">
        <f t="shared" si="58"/>
        <v>Measure 300</v>
      </c>
      <c r="C764" s="295" t="s">
        <v>576</v>
      </c>
      <c r="D764" s="296">
        <v>44378</v>
      </c>
      <c r="E764" s="296">
        <v>44561</v>
      </c>
      <c r="F764" s="296">
        <v>44383</v>
      </c>
      <c r="G764" s="41">
        <f t="shared" si="59"/>
        <v>7</v>
      </c>
      <c r="H764" s="297" t="s">
        <v>581</v>
      </c>
      <c r="I764" s="295" t="s">
        <v>339</v>
      </c>
      <c r="J764" s="298">
        <v>3</v>
      </c>
      <c r="K764" s="298">
        <f t="shared" si="56"/>
        <v>0.375</v>
      </c>
      <c r="L764" s="221">
        <v>1000</v>
      </c>
      <c r="M764" s="221">
        <f t="shared" si="57"/>
        <v>375</v>
      </c>
    </row>
    <row r="765" spans="1:13">
      <c r="A765" s="295" t="s">
        <v>568</v>
      </c>
      <c r="B765" s="250" t="str">
        <f t="shared" si="58"/>
        <v>Measure 300</v>
      </c>
      <c r="C765" s="295" t="s">
        <v>576</v>
      </c>
      <c r="D765" s="296">
        <v>44378</v>
      </c>
      <c r="E765" s="296">
        <v>44561</v>
      </c>
      <c r="F765" s="296">
        <v>44383</v>
      </c>
      <c r="G765" s="41">
        <f t="shared" si="59"/>
        <v>7</v>
      </c>
      <c r="H765" s="297" t="s">
        <v>323</v>
      </c>
      <c r="I765" s="295" t="s">
        <v>339</v>
      </c>
      <c r="J765" s="298">
        <v>7</v>
      </c>
      <c r="K765" s="298">
        <f t="shared" si="56"/>
        <v>0.875</v>
      </c>
      <c r="L765" s="221">
        <v>1350</v>
      </c>
      <c r="M765" s="221">
        <f t="shared" si="57"/>
        <v>1181.25</v>
      </c>
    </row>
    <row r="766" spans="1:13">
      <c r="A766" s="295" t="s">
        <v>568</v>
      </c>
      <c r="B766" s="250" t="str">
        <f t="shared" si="58"/>
        <v>Measure 300</v>
      </c>
      <c r="C766" s="295" t="s">
        <v>576</v>
      </c>
      <c r="D766" s="296">
        <v>44378</v>
      </c>
      <c r="E766" s="296">
        <v>44561</v>
      </c>
      <c r="F766" s="296">
        <v>44384</v>
      </c>
      <c r="G766" s="41">
        <f t="shared" si="59"/>
        <v>7</v>
      </c>
      <c r="H766" s="297" t="s">
        <v>580</v>
      </c>
      <c r="I766" s="295" t="s">
        <v>339</v>
      </c>
      <c r="J766" s="298">
        <v>3</v>
      </c>
      <c r="K766" s="298">
        <f t="shared" si="56"/>
        <v>0.375</v>
      </c>
      <c r="L766" s="221">
        <v>1000</v>
      </c>
      <c r="M766" s="221">
        <f t="shared" si="57"/>
        <v>375</v>
      </c>
    </row>
    <row r="767" spans="1:13">
      <c r="A767" s="295" t="s">
        <v>568</v>
      </c>
      <c r="B767" s="250" t="str">
        <f t="shared" si="58"/>
        <v>Measure 300</v>
      </c>
      <c r="C767" s="295" t="s">
        <v>576</v>
      </c>
      <c r="D767" s="296">
        <v>44378</v>
      </c>
      <c r="E767" s="296">
        <v>44561</v>
      </c>
      <c r="F767" s="296">
        <v>44384</v>
      </c>
      <c r="G767" s="41">
        <f t="shared" si="59"/>
        <v>7</v>
      </c>
      <c r="H767" s="297" t="s">
        <v>581</v>
      </c>
      <c r="I767" s="295" t="s">
        <v>339</v>
      </c>
      <c r="J767" s="298">
        <v>2</v>
      </c>
      <c r="K767" s="298">
        <f t="shared" si="56"/>
        <v>0.25</v>
      </c>
      <c r="L767" s="221">
        <v>1000</v>
      </c>
      <c r="M767" s="221">
        <f t="shared" si="57"/>
        <v>250</v>
      </c>
    </row>
    <row r="768" spans="1:13">
      <c r="A768" s="295" t="s">
        <v>568</v>
      </c>
      <c r="B768" s="250" t="str">
        <f t="shared" si="58"/>
        <v>Measure 300</v>
      </c>
      <c r="C768" s="295" t="s">
        <v>576</v>
      </c>
      <c r="D768" s="296">
        <v>44378</v>
      </c>
      <c r="E768" s="296">
        <v>44561</v>
      </c>
      <c r="F768" s="296">
        <v>44384</v>
      </c>
      <c r="G768" s="41">
        <f t="shared" si="59"/>
        <v>7</v>
      </c>
      <c r="H768" s="297" t="s">
        <v>323</v>
      </c>
      <c r="I768" s="295" t="s">
        <v>339</v>
      </c>
      <c r="J768" s="298">
        <v>5.5</v>
      </c>
      <c r="K768" s="298">
        <f t="shared" si="56"/>
        <v>0.6875</v>
      </c>
      <c r="L768" s="221">
        <v>1350</v>
      </c>
      <c r="M768" s="221">
        <f t="shared" si="57"/>
        <v>928.125</v>
      </c>
    </row>
    <row r="769" spans="1:13">
      <c r="A769" s="295" t="s">
        <v>568</v>
      </c>
      <c r="B769" s="250" t="str">
        <f t="shared" si="58"/>
        <v>Measure 300</v>
      </c>
      <c r="C769" s="295" t="s">
        <v>576</v>
      </c>
      <c r="D769" s="296">
        <v>44378</v>
      </c>
      <c r="E769" s="296">
        <v>44561</v>
      </c>
      <c r="F769" s="296">
        <v>44385</v>
      </c>
      <c r="G769" s="41">
        <f t="shared" si="59"/>
        <v>7</v>
      </c>
      <c r="H769" s="297" t="s">
        <v>580</v>
      </c>
      <c r="I769" s="295" t="s">
        <v>339</v>
      </c>
      <c r="J769" s="298">
        <v>3</v>
      </c>
      <c r="K769" s="298">
        <f t="shared" si="56"/>
        <v>0.375</v>
      </c>
      <c r="L769" s="221">
        <v>1000</v>
      </c>
      <c r="M769" s="221">
        <f t="shared" si="57"/>
        <v>375</v>
      </c>
    </row>
    <row r="770" spans="1:13">
      <c r="A770" s="295" t="s">
        <v>568</v>
      </c>
      <c r="B770" s="250" t="str">
        <f t="shared" si="58"/>
        <v>Measure 300</v>
      </c>
      <c r="C770" s="295" t="s">
        <v>576</v>
      </c>
      <c r="D770" s="296">
        <v>44378</v>
      </c>
      <c r="E770" s="296">
        <v>44561</v>
      </c>
      <c r="F770" s="296">
        <v>44385</v>
      </c>
      <c r="G770" s="41">
        <f t="shared" si="59"/>
        <v>7</v>
      </c>
      <c r="H770" s="297" t="s">
        <v>581</v>
      </c>
      <c r="I770" s="295" t="s">
        <v>339</v>
      </c>
      <c r="J770" s="298">
        <v>3</v>
      </c>
      <c r="K770" s="298">
        <f t="shared" si="56"/>
        <v>0.375</v>
      </c>
      <c r="L770" s="221">
        <v>1000</v>
      </c>
      <c r="M770" s="221">
        <f t="shared" si="57"/>
        <v>375</v>
      </c>
    </row>
    <row r="771" spans="1:13">
      <c r="A771" s="295" t="s">
        <v>568</v>
      </c>
      <c r="B771" s="250" t="str">
        <f t="shared" si="58"/>
        <v>Measure 300</v>
      </c>
      <c r="C771" s="295" t="s">
        <v>576</v>
      </c>
      <c r="D771" s="296">
        <v>44378</v>
      </c>
      <c r="E771" s="296">
        <v>44561</v>
      </c>
      <c r="F771" s="296">
        <v>44386</v>
      </c>
      <c r="G771" s="41">
        <f t="shared" si="59"/>
        <v>7</v>
      </c>
      <c r="H771" s="297" t="s">
        <v>580</v>
      </c>
      <c r="I771" s="295" t="s">
        <v>339</v>
      </c>
      <c r="J771" s="298">
        <v>3</v>
      </c>
      <c r="K771" s="298">
        <f t="shared" si="56"/>
        <v>0.375</v>
      </c>
      <c r="L771" s="221">
        <v>1000</v>
      </c>
      <c r="M771" s="221">
        <f t="shared" si="57"/>
        <v>375</v>
      </c>
    </row>
    <row r="772" spans="1:13">
      <c r="A772" s="295" t="s">
        <v>568</v>
      </c>
      <c r="B772" s="250" t="str">
        <f t="shared" si="58"/>
        <v>Measure 300</v>
      </c>
      <c r="C772" s="295" t="s">
        <v>576</v>
      </c>
      <c r="D772" s="296">
        <v>44378</v>
      </c>
      <c r="E772" s="296">
        <v>44561</v>
      </c>
      <c r="F772" s="296">
        <v>44386</v>
      </c>
      <c r="G772" s="41">
        <f t="shared" si="59"/>
        <v>7</v>
      </c>
      <c r="H772" s="297" t="s">
        <v>581</v>
      </c>
      <c r="I772" s="295" t="s">
        <v>339</v>
      </c>
      <c r="J772" s="298">
        <v>1</v>
      </c>
      <c r="K772" s="298">
        <f t="shared" si="56"/>
        <v>0.125</v>
      </c>
      <c r="L772" s="221">
        <v>1000</v>
      </c>
      <c r="M772" s="221">
        <f t="shared" si="57"/>
        <v>125</v>
      </c>
    </row>
    <row r="773" spans="1:13">
      <c r="A773" s="295" t="s">
        <v>568</v>
      </c>
      <c r="B773" s="250" t="str">
        <f t="shared" si="58"/>
        <v>Measure 300</v>
      </c>
      <c r="C773" s="295" t="s">
        <v>576</v>
      </c>
      <c r="D773" s="296">
        <v>44378</v>
      </c>
      <c r="E773" s="296">
        <v>44561</v>
      </c>
      <c r="F773" s="296">
        <v>44388</v>
      </c>
      <c r="G773" s="41">
        <f t="shared" si="59"/>
        <v>7</v>
      </c>
      <c r="H773" s="297" t="s">
        <v>580</v>
      </c>
      <c r="I773" s="295" t="s">
        <v>339</v>
      </c>
      <c r="J773" s="298">
        <v>4</v>
      </c>
      <c r="K773" s="298">
        <f t="shared" si="56"/>
        <v>0.5</v>
      </c>
      <c r="L773" s="221">
        <v>1000</v>
      </c>
      <c r="M773" s="221">
        <f t="shared" si="57"/>
        <v>500</v>
      </c>
    </row>
    <row r="774" spans="1:13">
      <c r="A774" s="295" t="s">
        <v>568</v>
      </c>
      <c r="B774" s="250" t="str">
        <f t="shared" si="58"/>
        <v>Measure 300</v>
      </c>
      <c r="C774" s="295" t="s">
        <v>576</v>
      </c>
      <c r="D774" s="296">
        <v>44378</v>
      </c>
      <c r="E774" s="296">
        <v>44561</v>
      </c>
      <c r="F774" s="296">
        <v>44389</v>
      </c>
      <c r="G774" s="41">
        <f t="shared" si="59"/>
        <v>7</v>
      </c>
      <c r="H774" s="297" t="s">
        <v>580</v>
      </c>
      <c r="I774" s="295" t="s">
        <v>339</v>
      </c>
      <c r="J774" s="298">
        <v>3</v>
      </c>
      <c r="K774" s="298">
        <f t="shared" si="56"/>
        <v>0.375</v>
      </c>
      <c r="L774" s="221">
        <v>1000</v>
      </c>
      <c r="M774" s="221">
        <f t="shared" si="57"/>
        <v>375</v>
      </c>
    </row>
    <row r="775" spans="1:13">
      <c r="A775" s="295" t="s">
        <v>568</v>
      </c>
      <c r="B775" s="250" t="str">
        <f t="shared" si="58"/>
        <v>Measure 300</v>
      </c>
      <c r="C775" s="295" t="s">
        <v>576</v>
      </c>
      <c r="D775" s="296">
        <v>44378</v>
      </c>
      <c r="E775" s="296">
        <v>44561</v>
      </c>
      <c r="F775" s="296">
        <v>44389</v>
      </c>
      <c r="G775" s="41">
        <f t="shared" si="59"/>
        <v>7</v>
      </c>
      <c r="H775" s="297" t="s">
        <v>581</v>
      </c>
      <c r="I775" s="295" t="s">
        <v>339</v>
      </c>
      <c r="J775" s="298">
        <v>4</v>
      </c>
      <c r="K775" s="298">
        <f t="shared" si="56"/>
        <v>0.5</v>
      </c>
      <c r="L775" s="221">
        <v>1000</v>
      </c>
      <c r="M775" s="221">
        <f t="shared" si="57"/>
        <v>500</v>
      </c>
    </row>
    <row r="776" spans="1:13">
      <c r="A776" s="295" t="s">
        <v>568</v>
      </c>
      <c r="B776" s="250" t="str">
        <f t="shared" si="58"/>
        <v>Measure 300</v>
      </c>
      <c r="C776" s="295" t="s">
        <v>576</v>
      </c>
      <c r="D776" s="296">
        <v>44378</v>
      </c>
      <c r="E776" s="296">
        <v>44561</v>
      </c>
      <c r="F776" s="296">
        <v>44389</v>
      </c>
      <c r="G776" s="41">
        <f t="shared" si="59"/>
        <v>7</v>
      </c>
      <c r="H776" s="297" t="s">
        <v>323</v>
      </c>
      <c r="I776" s="295" t="s">
        <v>339</v>
      </c>
      <c r="J776" s="298">
        <v>7.5</v>
      </c>
      <c r="K776" s="298">
        <f t="shared" si="56"/>
        <v>0.9375</v>
      </c>
      <c r="L776" s="221">
        <v>1350</v>
      </c>
      <c r="M776" s="221">
        <f t="shared" si="57"/>
        <v>1265.625</v>
      </c>
    </row>
    <row r="777" spans="1:13">
      <c r="A777" s="295" t="s">
        <v>568</v>
      </c>
      <c r="B777" s="250" t="str">
        <f t="shared" si="58"/>
        <v>Measure 300</v>
      </c>
      <c r="C777" s="295" t="s">
        <v>576</v>
      </c>
      <c r="D777" s="296">
        <v>44378</v>
      </c>
      <c r="E777" s="296">
        <v>44561</v>
      </c>
      <c r="F777" s="296">
        <v>44390</v>
      </c>
      <c r="G777" s="41">
        <f t="shared" si="59"/>
        <v>7</v>
      </c>
      <c r="H777" s="297" t="s">
        <v>580</v>
      </c>
      <c r="I777" s="295" t="s">
        <v>339</v>
      </c>
      <c r="J777" s="298">
        <v>3</v>
      </c>
      <c r="K777" s="298">
        <f t="shared" si="56"/>
        <v>0.375</v>
      </c>
      <c r="L777" s="221">
        <v>1000</v>
      </c>
      <c r="M777" s="221">
        <f t="shared" si="57"/>
        <v>375</v>
      </c>
    </row>
    <row r="778" spans="1:13">
      <c r="A778" s="295" t="s">
        <v>568</v>
      </c>
      <c r="B778" s="250" t="str">
        <f t="shared" si="58"/>
        <v>Measure 300</v>
      </c>
      <c r="C778" s="295" t="s">
        <v>576</v>
      </c>
      <c r="D778" s="296">
        <v>44378</v>
      </c>
      <c r="E778" s="296">
        <v>44561</v>
      </c>
      <c r="F778" s="296">
        <v>44390</v>
      </c>
      <c r="G778" s="41">
        <f t="shared" si="59"/>
        <v>7</v>
      </c>
      <c r="H778" s="297" t="s">
        <v>581</v>
      </c>
      <c r="I778" s="295" t="s">
        <v>339</v>
      </c>
      <c r="J778" s="298">
        <v>3</v>
      </c>
      <c r="K778" s="298">
        <f t="shared" si="56"/>
        <v>0.375</v>
      </c>
      <c r="L778" s="221">
        <v>1000</v>
      </c>
      <c r="M778" s="221">
        <f t="shared" si="57"/>
        <v>375</v>
      </c>
    </row>
    <row r="779" spans="1:13">
      <c r="A779" s="295" t="s">
        <v>568</v>
      </c>
      <c r="B779" s="250" t="str">
        <f t="shared" si="58"/>
        <v>Measure 300</v>
      </c>
      <c r="C779" s="295" t="s">
        <v>576</v>
      </c>
      <c r="D779" s="296">
        <v>44378</v>
      </c>
      <c r="E779" s="296">
        <v>44561</v>
      </c>
      <c r="F779" s="296">
        <v>44390</v>
      </c>
      <c r="G779" s="41">
        <f t="shared" si="59"/>
        <v>7</v>
      </c>
      <c r="H779" s="297" t="s">
        <v>323</v>
      </c>
      <c r="I779" s="295" t="s">
        <v>339</v>
      </c>
      <c r="J779" s="298">
        <v>4</v>
      </c>
      <c r="K779" s="298">
        <f t="shared" si="56"/>
        <v>0.5</v>
      </c>
      <c r="L779" s="221">
        <v>1350</v>
      </c>
      <c r="M779" s="221">
        <f t="shared" si="57"/>
        <v>675</v>
      </c>
    </row>
    <row r="780" spans="1:13">
      <c r="A780" s="295" t="s">
        <v>568</v>
      </c>
      <c r="B780" s="250" t="str">
        <f t="shared" si="58"/>
        <v>Measure 300</v>
      </c>
      <c r="C780" s="295" t="s">
        <v>576</v>
      </c>
      <c r="D780" s="296">
        <v>44378</v>
      </c>
      <c r="E780" s="296">
        <v>44561</v>
      </c>
      <c r="F780" s="296">
        <v>44391</v>
      </c>
      <c r="G780" s="41">
        <f t="shared" si="59"/>
        <v>7</v>
      </c>
      <c r="H780" s="297" t="s">
        <v>580</v>
      </c>
      <c r="I780" s="295" t="s">
        <v>339</v>
      </c>
      <c r="J780" s="298">
        <v>3</v>
      </c>
      <c r="K780" s="298">
        <f t="shared" si="56"/>
        <v>0.375</v>
      </c>
      <c r="L780" s="221">
        <v>1000</v>
      </c>
      <c r="M780" s="221">
        <f t="shared" si="57"/>
        <v>375</v>
      </c>
    </row>
    <row r="781" spans="1:13">
      <c r="A781" s="295" t="s">
        <v>568</v>
      </c>
      <c r="B781" s="250" t="str">
        <f t="shared" si="58"/>
        <v>Measure 300</v>
      </c>
      <c r="C781" s="295" t="s">
        <v>576</v>
      </c>
      <c r="D781" s="296">
        <v>44378</v>
      </c>
      <c r="E781" s="296">
        <v>44561</v>
      </c>
      <c r="F781" s="296">
        <v>44391</v>
      </c>
      <c r="G781" s="41">
        <f t="shared" si="59"/>
        <v>7</v>
      </c>
      <c r="H781" s="297" t="s">
        <v>581</v>
      </c>
      <c r="I781" s="295" t="s">
        <v>339</v>
      </c>
      <c r="J781" s="298">
        <v>1</v>
      </c>
      <c r="K781" s="298">
        <f t="shared" si="56"/>
        <v>0.125</v>
      </c>
      <c r="L781" s="221">
        <v>1000</v>
      </c>
      <c r="M781" s="221">
        <f t="shared" si="57"/>
        <v>125</v>
      </c>
    </row>
    <row r="782" spans="1:13">
      <c r="A782" s="295" t="s">
        <v>568</v>
      </c>
      <c r="B782" s="250" t="str">
        <f t="shared" si="58"/>
        <v>Measure 300</v>
      </c>
      <c r="C782" s="295" t="s">
        <v>576</v>
      </c>
      <c r="D782" s="296">
        <v>44378</v>
      </c>
      <c r="E782" s="296">
        <v>44561</v>
      </c>
      <c r="F782" s="296">
        <v>44391</v>
      </c>
      <c r="G782" s="41">
        <f t="shared" si="59"/>
        <v>7</v>
      </c>
      <c r="H782" s="297" t="s">
        <v>323</v>
      </c>
      <c r="I782" s="295" t="s">
        <v>339</v>
      </c>
      <c r="J782" s="298">
        <v>6</v>
      </c>
      <c r="K782" s="298">
        <f t="shared" si="56"/>
        <v>0.75</v>
      </c>
      <c r="L782" s="221">
        <v>1350</v>
      </c>
      <c r="M782" s="221">
        <f t="shared" si="57"/>
        <v>1012.5</v>
      </c>
    </row>
    <row r="783" spans="1:13">
      <c r="A783" s="295" t="s">
        <v>568</v>
      </c>
      <c r="B783" s="250" t="str">
        <f t="shared" si="58"/>
        <v>Measure 300</v>
      </c>
      <c r="C783" s="295" t="s">
        <v>576</v>
      </c>
      <c r="D783" s="296">
        <v>44378</v>
      </c>
      <c r="E783" s="296">
        <v>44561</v>
      </c>
      <c r="F783" s="296">
        <v>44392</v>
      </c>
      <c r="G783" s="41">
        <f t="shared" si="59"/>
        <v>7</v>
      </c>
      <c r="H783" s="297" t="s">
        <v>580</v>
      </c>
      <c r="I783" s="295" t="s">
        <v>339</v>
      </c>
      <c r="J783" s="298">
        <v>4</v>
      </c>
      <c r="K783" s="298">
        <f t="shared" si="56"/>
        <v>0.5</v>
      </c>
      <c r="L783" s="221">
        <v>1000</v>
      </c>
      <c r="M783" s="221">
        <f t="shared" si="57"/>
        <v>500</v>
      </c>
    </row>
    <row r="784" spans="1:13">
      <c r="A784" s="295" t="s">
        <v>568</v>
      </c>
      <c r="B784" s="250" t="str">
        <f t="shared" si="58"/>
        <v>Measure 300</v>
      </c>
      <c r="C784" s="295" t="s">
        <v>576</v>
      </c>
      <c r="D784" s="296">
        <v>44378</v>
      </c>
      <c r="E784" s="296">
        <v>44561</v>
      </c>
      <c r="F784" s="296">
        <v>44392</v>
      </c>
      <c r="G784" s="41">
        <f t="shared" si="59"/>
        <v>7</v>
      </c>
      <c r="H784" s="297" t="s">
        <v>581</v>
      </c>
      <c r="I784" s="295" t="s">
        <v>339</v>
      </c>
      <c r="J784" s="298">
        <v>1</v>
      </c>
      <c r="K784" s="298">
        <f t="shared" si="56"/>
        <v>0.125</v>
      </c>
      <c r="L784" s="221">
        <v>1000</v>
      </c>
      <c r="M784" s="221">
        <f t="shared" si="57"/>
        <v>125</v>
      </c>
    </row>
    <row r="785" spans="1:13">
      <c r="A785" s="295" t="s">
        <v>568</v>
      </c>
      <c r="B785" s="250" t="str">
        <f t="shared" si="58"/>
        <v>Measure 300</v>
      </c>
      <c r="C785" s="295" t="s">
        <v>576</v>
      </c>
      <c r="D785" s="296">
        <v>44378</v>
      </c>
      <c r="E785" s="296">
        <v>44561</v>
      </c>
      <c r="F785" s="296">
        <v>44392</v>
      </c>
      <c r="G785" s="41">
        <f t="shared" si="59"/>
        <v>7</v>
      </c>
      <c r="H785" s="297" t="s">
        <v>323</v>
      </c>
      <c r="I785" s="295" t="s">
        <v>339</v>
      </c>
      <c r="J785" s="298">
        <v>2</v>
      </c>
      <c r="K785" s="298">
        <f t="shared" ref="K785:K848" si="60">J785/8</f>
        <v>0.25</v>
      </c>
      <c r="L785" s="221">
        <v>1350</v>
      </c>
      <c r="M785" s="221">
        <f t="shared" ref="M785:M848" si="61">L785*K785</f>
        <v>337.5</v>
      </c>
    </row>
    <row r="786" spans="1:13">
      <c r="A786" s="295" t="s">
        <v>568</v>
      </c>
      <c r="B786" s="250" t="str">
        <f t="shared" si="58"/>
        <v>Measure 300</v>
      </c>
      <c r="C786" s="295" t="s">
        <v>576</v>
      </c>
      <c r="D786" s="296">
        <v>44378</v>
      </c>
      <c r="E786" s="296">
        <v>44561</v>
      </c>
      <c r="F786" s="296">
        <v>44393</v>
      </c>
      <c r="G786" s="41">
        <f t="shared" si="59"/>
        <v>7</v>
      </c>
      <c r="H786" s="297" t="s">
        <v>580</v>
      </c>
      <c r="I786" s="295" t="s">
        <v>339</v>
      </c>
      <c r="J786" s="298">
        <v>2</v>
      </c>
      <c r="K786" s="298">
        <f t="shared" si="60"/>
        <v>0.25</v>
      </c>
      <c r="L786" s="221">
        <v>1000</v>
      </c>
      <c r="M786" s="221">
        <f t="shared" si="61"/>
        <v>250</v>
      </c>
    </row>
    <row r="787" spans="1:13">
      <c r="A787" s="295" t="s">
        <v>568</v>
      </c>
      <c r="B787" s="250" t="str">
        <f t="shared" si="58"/>
        <v>Measure 300</v>
      </c>
      <c r="C787" s="295" t="s">
        <v>576</v>
      </c>
      <c r="D787" s="296">
        <v>44378</v>
      </c>
      <c r="E787" s="296">
        <v>44561</v>
      </c>
      <c r="F787" s="296">
        <v>44393</v>
      </c>
      <c r="G787" s="41">
        <f t="shared" si="59"/>
        <v>7</v>
      </c>
      <c r="H787" s="297" t="s">
        <v>581</v>
      </c>
      <c r="I787" s="295" t="s">
        <v>339</v>
      </c>
      <c r="J787" s="298">
        <v>1</v>
      </c>
      <c r="K787" s="298">
        <f t="shared" si="60"/>
        <v>0.125</v>
      </c>
      <c r="L787" s="221">
        <v>1000</v>
      </c>
      <c r="M787" s="221">
        <f t="shared" si="61"/>
        <v>125</v>
      </c>
    </row>
    <row r="788" spans="1:13">
      <c r="A788" s="295" t="s">
        <v>568</v>
      </c>
      <c r="B788" s="250" t="str">
        <f t="shared" si="58"/>
        <v>Measure 300</v>
      </c>
      <c r="C788" s="295" t="s">
        <v>576</v>
      </c>
      <c r="D788" s="296">
        <v>44378</v>
      </c>
      <c r="E788" s="296">
        <v>44561</v>
      </c>
      <c r="F788" s="296">
        <v>44393</v>
      </c>
      <c r="G788" s="41">
        <f t="shared" si="59"/>
        <v>7</v>
      </c>
      <c r="H788" s="297" t="s">
        <v>323</v>
      </c>
      <c r="I788" s="295" t="s">
        <v>339</v>
      </c>
      <c r="J788" s="298">
        <v>5.5</v>
      </c>
      <c r="K788" s="298">
        <f t="shared" si="60"/>
        <v>0.6875</v>
      </c>
      <c r="L788" s="221">
        <v>1350</v>
      </c>
      <c r="M788" s="221">
        <f t="shared" si="61"/>
        <v>928.125</v>
      </c>
    </row>
    <row r="789" spans="1:13">
      <c r="A789" s="295" t="s">
        <v>568</v>
      </c>
      <c r="B789" s="250" t="str">
        <f t="shared" si="58"/>
        <v>Measure 300</v>
      </c>
      <c r="C789" s="295" t="s">
        <v>576</v>
      </c>
      <c r="D789" s="296">
        <v>44378</v>
      </c>
      <c r="E789" s="296">
        <v>44561</v>
      </c>
      <c r="F789" s="296">
        <v>44394</v>
      </c>
      <c r="G789" s="41">
        <f t="shared" si="59"/>
        <v>7</v>
      </c>
      <c r="H789" s="297" t="s">
        <v>580</v>
      </c>
      <c r="I789" s="295" t="s">
        <v>339</v>
      </c>
      <c r="J789" s="298">
        <v>4</v>
      </c>
      <c r="K789" s="298">
        <f t="shared" si="60"/>
        <v>0.5</v>
      </c>
      <c r="L789" s="221">
        <v>1000</v>
      </c>
      <c r="M789" s="221">
        <f t="shared" si="61"/>
        <v>500</v>
      </c>
    </row>
    <row r="790" spans="1:13">
      <c r="A790" s="295" t="s">
        <v>568</v>
      </c>
      <c r="B790" s="250" t="str">
        <f t="shared" si="58"/>
        <v>Measure 300</v>
      </c>
      <c r="C790" s="295" t="s">
        <v>576</v>
      </c>
      <c r="D790" s="296">
        <v>44378</v>
      </c>
      <c r="E790" s="296">
        <v>44561</v>
      </c>
      <c r="F790" s="296">
        <v>44396</v>
      </c>
      <c r="G790" s="41">
        <f t="shared" si="59"/>
        <v>7</v>
      </c>
      <c r="H790" s="297" t="s">
        <v>580</v>
      </c>
      <c r="I790" s="295" t="s">
        <v>339</v>
      </c>
      <c r="J790" s="298">
        <v>4</v>
      </c>
      <c r="K790" s="298">
        <f t="shared" si="60"/>
        <v>0.5</v>
      </c>
      <c r="L790" s="221">
        <v>1000</v>
      </c>
      <c r="M790" s="221">
        <f t="shared" si="61"/>
        <v>500</v>
      </c>
    </row>
    <row r="791" spans="1:13">
      <c r="A791" s="295" t="s">
        <v>568</v>
      </c>
      <c r="B791" s="250" t="str">
        <f t="shared" si="58"/>
        <v>Measure 300</v>
      </c>
      <c r="C791" s="295" t="s">
        <v>576</v>
      </c>
      <c r="D791" s="296">
        <v>44378</v>
      </c>
      <c r="E791" s="296">
        <v>44561</v>
      </c>
      <c r="F791" s="296">
        <v>44396</v>
      </c>
      <c r="G791" s="41">
        <f t="shared" si="59"/>
        <v>7</v>
      </c>
      <c r="H791" s="297" t="s">
        <v>581</v>
      </c>
      <c r="I791" s="295" t="s">
        <v>339</v>
      </c>
      <c r="J791" s="298">
        <v>3</v>
      </c>
      <c r="K791" s="298">
        <f t="shared" si="60"/>
        <v>0.375</v>
      </c>
      <c r="L791" s="221">
        <v>1000</v>
      </c>
      <c r="M791" s="221">
        <f t="shared" si="61"/>
        <v>375</v>
      </c>
    </row>
    <row r="792" spans="1:13">
      <c r="A792" s="295" t="s">
        <v>568</v>
      </c>
      <c r="B792" s="250" t="str">
        <f t="shared" si="58"/>
        <v>Measure 300</v>
      </c>
      <c r="C792" s="295" t="s">
        <v>576</v>
      </c>
      <c r="D792" s="296">
        <v>44378</v>
      </c>
      <c r="E792" s="296">
        <v>44561</v>
      </c>
      <c r="F792" s="296">
        <v>44396</v>
      </c>
      <c r="G792" s="41">
        <f t="shared" si="59"/>
        <v>7</v>
      </c>
      <c r="H792" s="297" t="s">
        <v>323</v>
      </c>
      <c r="I792" s="295" t="s">
        <v>339</v>
      </c>
      <c r="J792" s="298">
        <v>4.25</v>
      </c>
      <c r="K792" s="298">
        <f t="shared" si="60"/>
        <v>0.53125</v>
      </c>
      <c r="L792" s="221">
        <v>1350</v>
      </c>
      <c r="M792" s="221">
        <f t="shared" si="61"/>
        <v>717.1875</v>
      </c>
    </row>
    <row r="793" spans="1:13">
      <c r="A793" s="295" t="s">
        <v>568</v>
      </c>
      <c r="B793" s="250" t="str">
        <f t="shared" si="58"/>
        <v>Measure 300</v>
      </c>
      <c r="C793" s="295" t="s">
        <v>576</v>
      </c>
      <c r="D793" s="296">
        <v>44378</v>
      </c>
      <c r="E793" s="296">
        <v>44561</v>
      </c>
      <c r="F793" s="296">
        <v>44397</v>
      </c>
      <c r="G793" s="41">
        <f t="shared" si="59"/>
        <v>7</v>
      </c>
      <c r="H793" s="297" t="s">
        <v>580</v>
      </c>
      <c r="I793" s="295" t="s">
        <v>339</v>
      </c>
      <c r="J793" s="298">
        <v>5</v>
      </c>
      <c r="K793" s="298">
        <f t="shared" si="60"/>
        <v>0.625</v>
      </c>
      <c r="L793" s="221">
        <v>1000</v>
      </c>
      <c r="M793" s="221">
        <f t="shared" si="61"/>
        <v>625</v>
      </c>
    </row>
    <row r="794" spans="1:13">
      <c r="A794" s="295" t="s">
        <v>568</v>
      </c>
      <c r="B794" s="250" t="str">
        <f t="shared" si="58"/>
        <v>Measure 300</v>
      </c>
      <c r="C794" s="295" t="s">
        <v>576</v>
      </c>
      <c r="D794" s="296">
        <v>44378</v>
      </c>
      <c r="E794" s="296">
        <v>44561</v>
      </c>
      <c r="F794" s="296">
        <v>44397</v>
      </c>
      <c r="G794" s="41">
        <f t="shared" si="59"/>
        <v>7</v>
      </c>
      <c r="H794" s="297" t="s">
        <v>581</v>
      </c>
      <c r="I794" s="295" t="s">
        <v>339</v>
      </c>
      <c r="J794" s="298">
        <v>2</v>
      </c>
      <c r="K794" s="298">
        <f t="shared" si="60"/>
        <v>0.25</v>
      </c>
      <c r="L794" s="221">
        <v>1000</v>
      </c>
      <c r="M794" s="221">
        <f t="shared" si="61"/>
        <v>250</v>
      </c>
    </row>
    <row r="795" spans="1:13">
      <c r="A795" s="295" t="s">
        <v>568</v>
      </c>
      <c r="B795" s="250" t="str">
        <f t="shared" si="58"/>
        <v>Measure 300</v>
      </c>
      <c r="C795" s="295" t="s">
        <v>576</v>
      </c>
      <c r="D795" s="296">
        <v>44378</v>
      </c>
      <c r="E795" s="296">
        <v>44561</v>
      </c>
      <c r="F795" s="296">
        <v>44397</v>
      </c>
      <c r="G795" s="41">
        <f t="shared" si="59"/>
        <v>7</v>
      </c>
      <c r="H795" s="297" t="s">
        <v>323</v>
      </c>
      <c r="I795" s="295" t="s">
        <v>339</v>
      </c>
      <c r="J795" s="298">
        <v>7.25</v>
      </c>
      <c r="K795" s="298">
        <f t="shared" si="60"/>
        <v>0.90625</v>
      </c>
      <c r="L795" s="221">
        <v>1350</v>
      </c>
      <c r="M795" s="221">
        <f t="shared" si="61"/>
        <v>1223.4375</v>
      </c>
    </row>
    <row r="796" spans="1:13">
      <c r="A796" s="295" t="s">
        <v>568</v>
      </c>
      <c r="B796" s="250" t="str">
        <f t="shared" si="58"/>
        <v>Measure 300</v>
      </c>
      <c r="C796" s="295" t="s">
        <v>576</v>
      </c>
      <c r="D796" s="296">
        <v>44378</v>
      </c>
      <c r="E796" s="296">
        <v>44561</v>
      </c>
      <c r="F796" s="296">
        <v>44398</v>
      </c>
      <c r="G796" s="41">
        <f t="shared" si="59"/>
        <v>7</v>
      </c>
      <c r="H796" s="297" t="s">
        <v>370</v>
      </c>
      <c r="I796" s="295" t="s">
        <v>339</v>
      </c>
      <c r="J796" s="298">
        <v>1.5</v>
      </c>
      <c r="K796" s="298">
        <f t="shared" si="60"/>
        <v>0.1875</v>
      </c>
      <c r="L796" s="221">
        <v>1000</v>
      </c>
      <c r="M796" s="221">
        <f t="shared" si="61"/>
        <v>187.5</v>
      </c>
    </row>
    <row r="797" spans="1:13">
      <c r="A797" s="295" t="s">
        <v>568</v>
      </c>
      <c r="B797" s="250" t="str">
        <f t="shared" ref="B797:B860" si="62">MID(C797,9,11)</f>
        <v>Measure 300</v>
      </c>
      <c r="C797" s="295" t="s">
        <v>576</v>
      </c>
      <c r="D797" s="296">
        <v>44378</v>
      </c>
      <c r="E797" s="296">
        <v>44561</v>
      </c>
      <c r="F797" s="296">
        <v>44398</v>
      </c>
      <c r="G797" s="41">
        <f t="shared" ref="G797:G860" si="63">MONTH(F797)</f>
        <v>7</v>
      </c>
      <c r="H797" s="297" t="s">
        <v>580</v>
      </c>
      <c r="I797" s="295" t="s">
        <v>339</v>
      </c>
      <c r="J797" s="298">
        <v>3</v>
      </c>
      <c r="K797" s="298">
        <f t="shared" si="60"/>
        <v>0.375</v>
      </c>
      <c r="L797" s="221">
        <v>1000</v>
      </c>
      <c r="M797" s="221">
        <f t="shared" si="61"/>
        <v>375</v>
      </c>
    </row>
    <row r="798" spans="1:13">
      <c r="A798" s="295" t="s">
        <v>568</v>
      </c>
      <c r="B798" s="250" t="str">
        <f t="shared" si="62"/>
        <v>Measure 300</v>
      </c>
      <c r="C798" s="295" t="s">
        <v>576</v>
      </c>
      <c r="D798" s="296">
        <v>44378</v>
      </c>
      <c r="E798" s="296">
        <v>44561</v>
      </c>
      <c r="F798" s="296">
        <v>44398</v>
      </c>
      <c r="G798" s="41">
        <f t="shared" si="63"/>
        <v>7</v>
      </c>
      <c r="H798" s="297" t="s">
        <v>581</v>
      </c>
      <c r="I798" s="295" t="s">
        <v>339</v>
      </c>
      <c r="J798" s="298">
        <v>1</v>
      </c>
      <c r="K798" s="298">
        <f t="shared" si="60"/>
        <v>0.125</v>
      </c>
      <c r="L798" s="221">
        <v>1000</v>
      </c>
      <c r="M798" s="221">
        <f t="shared" si="61"/>
        <v>125</v>
      </c>
    </row>
    <row r="799" spans="1:13">
      <c r="A799" s="295" t="s">
        <v>568</v>
      </c>
      <c r="B799" s="250" t="str">
        <f t="shared" si="62"/>
        <v>Measure 300</v>
      </c>
      <c r="C799" s="295" t="s">
        <v>576</v>
      </c>
      <c r="D799" s="296">
        <v>44378</v>
      </c>
      <c r="E799" s="296">
        <v>44561</v>
      </c>
      <c r="F799" s="296">
        <v>44398</v>
      </c>
      <c r="G799" s="41">
        <f t="shared" si="63"/>
        <v>7</v>
      </c>
      <c r="H799" s="297" t="s">
        <v>323</v>
      </c>
      <c r="I799" s="295" t="s">
        <v>339</v>
      </c>
      <c r="J799" s="298">
        <v>7.25</v>
      </c>
      <c r="K799" s="298">
        <f t="shared" si="60"/>
        <v>0.90625</v>
      </c>
      <c r="L799" s="221">
        <v>1350</v>
      </c>
      <c r="M799" s="221">
        <f t="shared" si="61"/>
        <v>1223.4375</v>
      </c>
    </row>
    <row r="800" spans="1:13">
      <c r="A800" s="295" t="s">
        <v>568</v>
      </c>
      <c r="B800" s="250" t="str">
        <f t="shared" si="62"/>
        <v>Measure 300</v>
      </c>
      <c r="C800" s="295" t="s">
        <v>576</v>
      </c>
      <c r="D800" s="296">
        <v>44378</v>
      </c>
      <c r="E800" s="296">
        <v>44561</v>
      </c>
      <c r="F800" s="296">
        <v>44399</v>
      </c>
      <c r="G800" s="41">
        <f t="shared" si="63"/>
        <v>7</v>
      </c>
      <c r="H800" s="297" t="s">
        <v>580</v>
      </c>
      <c r="I800" s="295" t="s">
        <v>339</v>
      </c>
      <c r="J800" s="298">
        <v>4</v>
      </c>
      <c r="K800" s="298">
        <f t="shared" si="60"/>
        <v>0.5</v>
      </c>
      <c r="L800" s="221">
        <v>1000</v>
      </c>
      <c r="M800" s="221">
        <f t="shared" si="61"/>
        <v>500</v>
      </c>
    </row>
    <row r="801" spans="1:13">
      <c r="A801" s="295" t="s">
        <v>568</v>
      </c>
      <c r="B801" s="250" t="str">
        <f t="shared" si="62"/>
        <v>Measure 300</v>
      </c>
      <c r="C801" s="295" t="s">
        <v>576</v>
      </c>
      <c r="D801" s="296">
        <v>44378</v>
      </c>
      <c r="E801" s="296">
        <v>44561</v>
      </c>
      <c r="F801" s="296">
        <v>44399</v>
      </c>
      <c r="G801" s="41">
        <f t="shared" si="63"/>
        <v>7</v>
      </c>
      <c r="H801" s="297" t="s">
        <v>581</v>
      </c>
      <c r="I801" s="295" t="s">
        <v>339</v>
      </c>
      <c r="J801" s="298">
        <v>4</v>
      </c>
      <c r="K801" s="298">
        <f t="shared" si="60"/>
        <v>0.5</v>
      </c>
      <c r="L801" s="221">
        <v>1000</v>
      </c>
      <c r="M801" s="221">
        <f t="shared" si="61"/>
        <v>500</v>
      </c>
    </row>
    <row r="802" spans="1:13">
      <c r="A802" s="295" t="s">
        <v>568</v>
      </c>
      <c r="B802" s="250" t="str">
        <f t="shared" si="62"/>
        <v>Measure 300</v>
      </c>
      <c r="C802" s="295" t="s">
        <v>576</v>
      </c>
      <c r="D802" s="296">
        <v>44378</v>
      </c>
      <c r="E802" s="296">
        <v>44561</v>
      </c>
      <c r="F802" s="296">
        <v>44399</v>
      </c>
      <c r="G802" s="41">
        <f t="shared" si="63"/>
        <v>7</v>
      </c>
      <c r="H802" s="297" t="s">
        <v>323</v>
      </c>
      <c r="I802" s="295" t="s">
        <v>339</v>
      </c>
      <c r="J802" s="298">
        <v>7.5</v>
      </c>
      <c r="K802" s="298">
        <f t="shared" si="60"/>
        <v>0.9375</v>
      </c>
      <c r="L802" s="221">
        <v>1350</v>
      </c>
      <c r="M802" s="221">
        <f t="shared" si="61"/>
        <v>1265.625</v>
      </c>
    </row>
    <row r="803" spans="1:13">
      <c r="A803" s="295" t="s">
        <v>568</v>
      </c>
      <c r="B803" s="250" t="str">
        <f t="shared" si="62"/>
        <v>Measure 300</v>
      </c>
      <c r="C803" s="295" t="s">
        <v>576</v>
      </c>
      <c r="D803" s="296">
        <v>44378</v>
      </c>
      <c r="E803" s="296">
        <v>44561</v>
      </c>
      <c r="F803" s="296">
        <v>44400</v>
      </c>
      <c r="G803" s="41">
        <f t="shared" si="63"/>
        <v>7</v>
      </c>
      <c r="H803" s="297" t="s">
        <v>370</v>
      </c>
      <c r="I803" s="295" t="s">
        <v>339</v>
      </c>
      <c r="J803" s="298">
        <v>0.5</v>
      </c>
      <c r="K803" s="298">
        <f t="shared" si="60"/>
        <v>6.25E-2</v>
      </c>
      <c r="L803" s="221">
        <v>1000</v>
      </c>
      <c r="M803" s="221">
        <f t="shared" si="61"/>
        <v>62.5</v>
      </c>
    </row>
    <row r="804" spans="1:13">
      <c r="A804" s="295" t="s">
        <v>568</v>
      </c>
      <c r="B804" s="250" t="str">
        <f t="shared" si="62"/>
        <v>Measure 300</v>
      </c>
      <c r="C804" s="295" t="s">
        <v>576</v>
      </c>
      <c r="D804" s="296">
        <v>44378</v>
      </c>
      <c r="E804" s="296">
        <v>44561</v>
      </c>
      <c r="F804" s="296">
        <v>44400</v>
      </c>
      <c r="G804" s="41">
        <f t="shared" si="63"/>
        <v>7</v>
      </c>
      <c r="H804" s="297" t="s">
        <v>580</v>
      </c>
      <c r="I804" s="295" t="s">
        <v>339</v>
      </c>
      <c r="J804" s="298">
        <v>3</v>
      </c>
      <c r="K804" s="298">
        <f t="shared" si="60"/>
        <v>0.375</v>
      </c>
      <c r="L804" s="221">
        <v>1000</v>
      </c>
      <c r="M804" s="221">
        <f t="shared" si="61"/>
        <v>375</v>
      </c>
    </row>
    <row r="805" spans="1:13">
      <c r="A805" s="295" t="s">
        <v>568</v>
      </c>
      <c r="B805" s="250" t="str">
        <f t="shared" si="62"/>
        <v>Measure 300</v>
      </c>
      <c r="C805" s="295" t="s">
        <v>576</v>
      </c>
      <c r="D805" s="296">
        <v>44378</v>
      </c>
      <c r="E805" s="296">
        <v>44561</v>
      </c>
      <c r="F805" s="296">
        <v>44400</v>
      </c>
      <c r="G805" s="41">
        <f t="shared" si="63"/>
        <v>7</v>
      </c>
      <c r="H805" s="297" t="s">
        <v>581</v>
      </c>
      <c r="I805" s="295" t="s">
        <v>339</v>
      </c>
      <c r="J805" s="298">
        <v>4</v>
      </c>
      <c r="K805" s="298">
        <f t="shared" si="60"/>
        <v>0.5</v>
      </c>
      <c r="L805" s="221">
        <v>1000</v>
      </c>
      <c r="M805" s="221">
        <f t="shared" si="61"/>
        <v>500</v>
      </c>
    </row>
    <row r="806" spans="1:13">
      <c r="A806" s="295" t="s">
        <v>568</v>
      </c>
      <c r="B806" s="250" t="str">
        <f t="shared" si="62"/>
        <v>Measure 300</v>
      </c>
      <c r="C806" s="295" t="s">
        <v>576</v>
      </c>
      <c r="D806" s="296">
        <v>44378</v>
      </c>
      <c r="E806" s="296">
        <v>44561</v>
      </c>
      <c r="F806" s="296">
        <v>44400</v>
      </c>
      <c r="G806" s="41">
        <f t="shared" si="63"/>
        <v>7</v>
      </c>
      <c r="H806" s="297" t="s">
        <v>323</v>
      </c>
      <c r="I806" s="295" t="s">
        <v>339</v>
      </c>
      <c r="J806" s="298">
        <v>7.75</v>
      </c>
      <c r="K806" s="298">
        <f t="shared" si="60"/>
        <v>0.96875</v>
      </c>
      <c r="L806" s="221">
        <v>1350</v>
      </c>
      <c r="M806" s="221">
        <f t="shared" si="61"/>
        <v>1307.8125</v>
      </c>
    </row>
    <row r="807" spans="1:13">
      <c r="A807" s="295" t="s">
        <v>568</v>
      </c>
      <c r="B807" s="250" t="str">
        <f t="shared" si="62"/>
        <v>Measure 300</v>
      </c>
      <c r="C807" s="295" t="s">
        <v>576</v>
      </c>
      <c r="D807" s="296">
        <v>44378</v>
      </c>
      <c r="E807" s="296">
        <v>44561</v>
      </c>
      <c r="F807" s="296">
        <v>44402</v>
      </c>
      <c r="G807" s="41">
        <f t="shared" si="63"/>
        <v>7</v>
      </c>
      <c r="H807" s="297" t="s">
        <v>580</v>
      </c>
      <c r="I807" s="295" t="s">
        <v>339</v>
      </c>
      <c r="J807" s="298">
        <v>2</v>
      </c>
      <c r="K807" s="298">
        <f t="shared" si="60"/>
        <v>0.25</v>
      </c>
      <c r="L807" s="221">
        <v>1000</v>
      </c>
      <c r="M807" s="221">
        <f t="shared" si="61"/>
        <v>250</v>
      </c>
    </row>
    <row r="808" spans="1:13">
      <c r="A808" s="295" t="s">
        <v>568</v>
      </c>
      <c r="B808" s="250" t="str">
        <f t="shared" si="62"/>
        <v>Measure 300</v>
      </c>
      <c r="C808" s="295" t="s">
        <v>576</v>
      </c>
      <c r="D808" s="296">
        <v>44378</v>
      </c>
      <c r="E808" s="296">
        <v>44561</v>
      </c>
      <c r="F808" s="296">
        <v>44403</v>
      </c>
      <c r="G808" s="41">
        <f t="shared" si="63"/>
        <v>7</v>
      </c>
      <c r="H808" s="297" t="s">
        <v>580</v>
      </c>
      <c r="I808" s="295" t="s">
        <v>339</v>
      </c>
      <c r="J808" s="298">
        <v>4</v>
      </c>
      <c r="K808" s="298">
        <f t="shared" si="60"/>
        <v>0.5</v>
      </c>
      <c r="L808" s="221">
        <v>1000</v>
      </c>
      <c r="M808" s="221">
        <f t="shared" si="61"/>
        <v>500</v>
      </c>
    </row>
    <row r="809" spans="1:13">
      <c r="A809" s="295" t="s">
        <v>568</v>
      </c>
      <c r="B809" s="250" t="str">
        <f t="shared" si="62"/>
        <v>Measure 300</v>
      </c>
      <c r="C809" s="295" t="s">
        <v>576</v>
      </c>
      <c r="D809" s="296">
        <v>44378</v>
      </c>
      <c r="E809" s="296">
        <v>44561</v>
      </c>
      <c r="F809" s="296">
        <v>44403</v>
      </c>
      <c r="G809" s="41">
        <f t="shared" si="63"/>
        <v>7</v>
      </c>
      <c r="H809" s="297" t="s">
        <v>581</v>
      </c>
      <c r="I809" s="295" t="s">
        <v>339</v>
      </c>
      <c r="J809" s="298">
        <v>1</v>
      </c>
      <c r="K809" s="298">
        <f t="shared" si="60"/>
        <v>0.125</v>
      </c>
      <c r="L809" s="221">
        <v>1000</v>
      </c>
      <c r="M809" s="221">
        <f t="shared" si="61"/>
        <v>125</v>
      </c>
    </row>
    <row r="810" spans="1:13">
      <c r="A810" s="295" t="s">
        <v>568</v>
      </c>
      <c r="B810" s="250" t="str">
        <f t="shared" si="62"/>
        <v>Measure 300</v>
      </c>
      <c r="C810" s="295" t="s">
        <v>576</v>
      </c>
      <c r="D810" s="296">
        <v>44378</v>
      </c>
      <c r="E810" s="296">
        <v>44561</v>
      </c>
      <c r="F810" s="296">
        <v>44403</v>
      </c>
      <c r="G810" s="41">
        <f t="shared" si="63"/>
        <v>7</v>
      </c>
      <c r="H810" s="297" t="s">
        <v>323</v>
      </c>
      <c r="I810" s="295" t="s">
        <v>339</v>
      </c>
      <c r="J810" s="298">
        <v>2</v>
      </c>
      <c r="K810" s="298">
        <f t="shared" si="60"/>
        <v>0.25</v>
      </c>
      <c r="L810" s="221">
        <v>1350</v>
      </c>
      <c r="M810" s="221">
        <f t="shared" si="61"/>
        <v>337.5</v>
      </c>
    </row>
    <row r="811" spans="1:13">
      <c r="A811" s="295" t="s">
        <v>568</v>
      </c>
      <c r="B811" s="250" t="str">
        <f t="shared" si="62"/>
        <v>Measure 300</v>
      </c>
      <c r="C811" s="295" t="s">
        <v>576</v>
      </c>
      <c r="D811" s="296">
        <v>44378</v>
      </c>
      <c r="E811" s="296">
        <v>44561</v>
      </c>
      <c r="F811" s="296">
        <v>44404</v>
      </c>
      <c r="G811" s="41">
        <f t="shared" si="63"/>
        <v>7</v>
      </c>
      <c r="H811" s="297" t="s">
        <v>580</v>
      </c>
      <c r="I811" s="295" t="s">
        <v>339</v>
      </c>
      <c r="J811" s="298">
        <v>4</v>
      </c>
      <c r="K811" s="298">
        <f t="shared" si="60"/>
        <v>0.5</v>
      </c>
      <c r="L811" s="221">
        <v>1000</v>
      </c>
      <c r="M811" s="221">
        <f t="shared" si="61"/>
        <v>500</v>
      </c>
    </row>
    <row r="812" spans="1:13">
      <c r="A812" s="295" t="s">
        <v>568</v>
      </c>
      <c r="B812" s="250" t="str">
        <f t="shared" si="62"/>
        <v>Measure 300</v>
      </c>
      <c r="C812" s="295" t="s">
        <v>576</v>
      </c>
      <c r="D812" s="296">
        <v>44378</v>
      </c>
      <c r="E812" s="296">
        <v>44561</v>
      </c>
      <c r="F812" s="296">
        <v>44404</v>
      </c>
      <c r="G812" s="41">
        <f t="shared" si="63"/>
        <v>7</v>
      </c>
      <c r="H812" s="297" t="s">
        <v>581</v>
      </c>
      <c r="I812" s="295" t="s">
        <v>339</v>
      </c>
      <c r="J812" s="298">
        <v>1</v>
      </c>
      <c r="K812" s="298">
        <f t="shared" si="60"/>
        <v>0.125</v>
      </c>
      <c r="L812" s="221">
        <v>1000</v>
      </c>
      <c r="M812" s="221">
        <f t="shared" si="61"/>
        <v>125</v>
      </c>
    </row>
    <row r="813" spans="1:13">
      <c r="A813" s="295" t="s">
        <v>568</v>
      </c>
      <c r="B813" s="250" t="str">
        <f t="shared" si="62"/>
        <v>Measure 300</v>
      </c>
      <c r="C813" s="295" t="s">
        <v>576</v>
      </c>
      <c r="D813" s="296">
        <v>44378</v>
      </c>
      <c r="E813" s="296">
        <v>44561</v>
      </c>
      <c r="F813" s="296">
        <v>44404</v>
      </c>
      <c r="G813" s="41">
        <f t="shared" si="63"/>
        <v>7</v>
      </c>
      <c r="H813" s="297" t="s">
        <v>323</v>
      </c>
      <c r="I813" s="295" t="s">
        <v>339</v>
      </c>
      <c r="J813" s="298">
        <v>2.5</v>
      </c>
      <c r="K813" s="298">
        <f t="shared" si="60"/>
        <v>0.3125</v>
      </c>
      <c r="L813" s="221">
        <v>1350</v>
      </c>
      <c r="M813" s="221">
        <f t="shared" si="61"/>
        <v>421.875</v>
      </c>
    </row>
    <row r="814" spans="1:13">
      <c r="A814" s="295" t="s">
        <v>568</v>
      </c>
      <c r="B814" s="250" t="str">
        <f t="shared" si="62"/>
        <v>Measure 300</v>
      </c>
      <c r="C814" s="295" t="s">
        <v>576</v>
      </c>
      <c r="D814" s="296">
        <v>44378</v>
      </c>
      <c r="E814" s="296">
        <v>44561</v>
      </c>
      <c r="F814" s="296">
        <v>44405</v>
      </c>
      <c r="G814" s="41">
        <f t="shared" si="63"/>
        <v>7</v>
      </c>
      <c r="H814" s="297" t="s">
        <v>580</v>
      </c>
      <c r="I814" s="295" t="s">
        <v>339</v>
      </c>
      <c r="J814" s="298">
        <v>4</v>
      </c>
      <c r="K814" s="298">
        <f t="shared" si="60"/>
        <v>0.5</v>
      </c>
      <c r="L814" s="221">
        <v>1000</v>
      </c>
      <c r="M814" s="221">
        <f t="shared" si="61"/>
        <v>500</v>
      </c>
    </row>
    <row r="815" spans="1:13">
      <c r="A815" s="295" t="s">
        <v>568</v>
      </c>
      <c r="B815" s="250" t="str">
        <f t="shared" si="62"/>
        <v>Measure 300</v>
      </c>
      <c r="C815" s="295" t="s">
        <v>576</v>
      </c>
      <c r="D815" s="296">
        <v>44378</v>
      </c>
      <c r="E815" s="296">
        <v>44561</v>
      </c>
      <c r="F815" s="296">
        <v>44405</v>
      </c>
      <c r="G815" s="41">
        <f t="shared" si="63"/>
        <v>7</v>
      </c>
      <c r="H815" s="297" t="s">
        <v>581</v>
      </c>
      <c r="I815" s="295" t="s">
        <v>339</v>
      </c>
      <c r="J815" s="298">
        <v>1</v>
      </c>
      <c r="K815" s="298">
        <f t="shared" si="60"/>
        <v>0.125</v>
      </c>
      <c r="L815" s="221">
        <v>1000</v>
      </c>
      <c r="M815" s="221">
        <f t="shared" si="61"/>
        <v>125</v>
      </c>
    </row>
    <row r="816" spans="1:13">
      <c r="A816" s="295" t="s">
        <v>568</v>
      </c>
      <c r="B816" s="250" t="str">
        <f t="shared" si="62"/>
        <v>Measure 300</v>
      </c>
      <c r="C816" s="295" t="s">
        <v>576</v>
      </c>
      <c r="D816" s="296">
        <v>44378</v>
      </c>
      <c r="E816" s="296">
        <v>44561</v>
      </c>
      <c r="F816" s="296">
        <v>44405</v>
      </c>
      <c r="G816" s="41">
        <f t="shared" si="63"/>
        <v>7</v>
      </c>
      <c r="H816" s="297" t="s">
        <v>323</v>
      </c>
      <c r="I816" s="295" t="s">
        <v>339</v>
      </c>
      <c r="J816" s="298">
        <v>5.75</v>
      </c>
      <c r="K816" s="298">
        <f t="shared" si="60"/>
        <v>0.71875</v>
      </c>
      <c r="L816" s="221">
        <v>1350</v>
      </c>
      <c r="M816" s="221">
        <f t="shared" si="61"/>
        <v>970.3125</v>
      </c>
    </row>
    <row r="817" spans="1:13">
      <c r="A817" s="295" t="s">
        <v>568</v>
      </c>
      <c r="B817" s="250" t="str">
        <f t="shared" si="62"/>
        <v>Measure 300</v>
      </c>
      <c r="C817" s="295" t="s">
        <v>576</v>
      </c>
      <c r="D817" s="296">
        <v>44378</v>
      </c>
      <c r="E817" s="296">
        <v>44561</v>
      </c>
      <c r="F817" s="296">
        <v>44406</v>
      </c>
      <c r="G817" s="41">
        <f t="shared" si="63"/>
        <v>7</v>
      </c>
      <c r="H817" s="297" t="s">
        <v>580</v>
      </c>
      <c r="I817" s="295" t="s">
        <v>339</v>
      </c>
      <c r="J817" s="298">
        <v>4</v>
      </c>
      <c r="K817" s="298">
        <f t="shared" si="60"/>
        <v>0.5</v>
      </c>
      <c r="L817" s="221">
        <v>1000</v>
      </c>
      <c r="M817" s="221">
        <f t="shared" si="61"/>
        <v>500</v>
      </c>
    </row>
    <row r="818" spans="1:13">
      <c r="A818" s="295" t="s">
        <v>568</v>
      </c>
      <c r="B818" s="250" t="str">
        <f t="shared" si="62"/>
        <v>Measure 300</v>
      </c>
      <c r="C818" s="295" t="s">
        <v>576</v>
      </c>
      <c r="D818" s="296">
        <v>44378</v>
      </c>
      <c r="E818" s="296">
        <v>44561</v>
      </c>
      <c r="F818" s="296">
        <v>44406</v>
      </c>
      <c r="G818" s="41">
        <f t="shared" si="63"/>
        <v>7</v>
      </c>
      <c r="H818" s="297" t="s">
        <v>581</v>
      </c>
      <c r="I818" s="295" t="s">
        <v>339</v>
      </c>
      <c r="J818" s="298">
        <v>2</v>
      </c>
      <c r="K818" s="298">
        <f t="shared" si="60"/>
        <v>0.25</v>
      </c>
      <c r="L818" s="221">
        <v>1000</v>
      </c>
      <c r="M818" s="221">
        <f t="shared" si="61"/>
        <v>250</v>
      </c>
    </row>
    <row r="819" spans="1:13">
      <c r="A819" s="295" t="s">
        <v>568</v>
      </c>
      <c r="B819" s="250" t="str">
        <f t="shared" si="62"/>
        <v>Measure 300</v>
      </c>
      <c r="C819" s="295" t="s">
        <v>576</v>
      </c>
      <c r="D819" s="296">
        <v>44378</v>
      </c>
      <c r="E819" s="296">
        <v>44561</v>
      </c>
      <c r="F819" s="296">
        <v>44406</v>
      </c>
      <c r="G819" s="41">
        <f t="shared" si="63"/>
        <v>7</v>
      </c>
      <c r="H819" s="297" t="s">
        <v>323</v>
      </c>
      <c r="I819" s="295" t="s">
        <v>339</v>
      </c>
      <c r="J819" s="298">
        <v>2</v>
      </c>
      <c r="K819" s="298">
        <f t="shared" si="60"/>
        <v>0.25</v>
      </c>
      <c r="L819" s="221">
        <v>1350</v>
      </c>
      <c r="M819" s="221">
        <f t="shared" si="61"/>
        <v>337.5</v>
      </c>
    </row>
    <row r="820" spans="1:13">
      <c r="A820" s="295" t="s">
        <v>568</v>
      </c>
      <c r="B820" s="250" t="str">
        <f t="shared" si="62"/>
        <v>Measure 300</v>
      </c>
      <c r="C820" s="295" t="s">
        <v>576</v>
      </c>
      <c r="D820" s="296">
        <v>44378</v>
      </c>
      <c r="E820" s="296">
        <v>44561</v>
      </c>
      <c r="F820" s="296">
        <v>44407</v>
      </c>
      <c r="G820" s="41">
        <f t="shared" si="63"/>
        <v>7</v>
      </c>
      <c r="H820" s="297" t="s">
        <v>580</v>
      </c>
      <c r="I820" s="295" t="s">
        <v>339</v>
      </c>
      <c r="J820" s="298">
        <v>4</v>
      </c>
      <c r="K820" s="298">
        <f t="shared" si="60"/>
        <v>0.5</v>
      </c>
      <c r="L820" s="221">
        <v>1000</v>
      </c>
      <c r="M820" s="221">
        <f t="shared" si="61"/>
        <v>500</v>
      </c>
    </row>
    <row r="821" spans="1:13">
      <c r="A821" s="295" t="s">
        <v>568</v>
      </c>
      <c r="B821" s="250" t="str">
        <f t="shared" si="62"/>
        <v>Measure 300</v>
      </c>
      <c r="C821" s="295" t="s">
        <v>576</v>
      </c>
      <c r="D821" s="296">
        <v>44378</v>
      </c>
      <c r="E821" s="296">
        <v>44561</v>
      </c>
      <c r="F821" s="296">
        <v>44407</v>
      </c>
      <c r="G821" s="41">
        <f t="shared" si="63"/>
        <v>7</v>
      </c>
      <c r="H821" s="297" t="s">
        <v>581</v>
      </c>
      <c r="I821" s="295" t="s">
        <v>339</v>
      </c>
      <c r="J821" s="298">
        <v>1</v>
      </c>
      <c r="K821" s="298">
        <f t="shared" si="60"/>
        <v>0.125</v>
      </c>
      <c r="L821" s="221">
        <v>1000</v>
      </c>
      <c r="M821" s="221">
        <f t="shared" si="61"/>
        <v>125</v>
      </c>
    </row>
    <row r="822" spans="1:13">
      <c r="A822" s="295" t="s">
        <v>568</v>
      </c>
      <c r="B822" s="250" t="str">
        <f t="shared" si="62"/>
        <v>Measure 300</v>
      </c>
      <c r="C822" s="295" t="s">
        <v>576</v>
      </c>
      <c r="D822" s="296">
        <v>44378</v>
      </c>
      <c r="E822" s="296">
        <v>44561</v>
      </c>
      <c r="F822" s="296">
        <v>44407</v>
      </c>
      <c r="G822" s="41">
        <f t="shared" si="63"/>
        <v>7</v>
      </c>
      <c r="H822" s="297" t="s">
        <v>323</v>
      </c>
      <c r="I822" s="295" t="s">
        <v>339</v>
      </c>
      <c r="J822" s="298">
        <v>3.75</v>
      </c>
      <c r="K822" s="298">
        <f t="shared" si="60"/>
        <v>0.46875</v>
      </c>
      <c r="L822" s="221">
        <v>1350</v>
      </c>
      <c r="M822" s="221">
        <f t="shared" si="61"/>
        <v>632.8125</v>
      </c>
    </row>
    <row r="823" spans="1:13">
      <c r="A823" s="295" t="s">
        <v>568</v>
      </c>
      <c r="B823" s="250" t="str">
        <f t="shared" si="62"/>
        <v>Measure 300</v>
      </c>
      <c r="C823" s="295" t="s">
        <v>576</v>
      </c>
      <c r="D823" s="296">
        <v>44378</v>
      </c>
      <c r="E823" s="296">
        <v>44561</v>
      </c>
      <c r="F823" s="296">
        <v>44410</v>
      </c>
      <c r="G823" s="41">
        <f t="shared" si="63"/>
        <v>8</v>
      </c>
      <c r="H823" s="297" t="s">
        <v>580</v>
      </c>
      <c r="I823" s="295" t="s">
        <v>339</v>
      </c>
      <c r="J823" s="298">
        <v>4</v>
      </c>
      <c r="K823" s="298">
        <f t="shared" si="60"/>
        <v>0.5</v>
      </c>
      <c r="L823" s="221">
        <v>1000</v>
      </c>
      <c r="M823" s="221">
        <f t="shared" si="61"/>
        <v>500</v>
      </c>
    </row>
    <row r="824" spans="1:13">
      <c r="A824" s="295" t="s">
        <v>568</v>
      </c>
      <c r="B824" s="250" t="str">
        <f t="shared" si="62"/>
        <v>Measure 300</v>
      </c>
      <c r="C824" s="295" t="s">
        <v>576</v>
      </c>
      <c r="D824" s="296">
        <v>44378</v>
      </c>
      <c r="E824" s="296">
        <v>44561</v>
      </c>
      <c r="F824" s="296">
        <v>44410</v>
      </c>
      <c r="G824" s="41">
        <f t="shared" si="63"/>
        <v>8</v>
      </c>
      <c r="H824" s="297" t="s">
        <v>581</v>
      </c>
      <c r="I824" s="295" t="s">
        <v>339</v>
      </c>
      <c r="J824" s="298">
        <v>1</v>
      </c>
      <c r="K824" s="298">
        <f t="shared" si="60"/>
        <v>0.125</v>
      </c>
      <c r="L824" s="221">
        <v>1000</v>
      </c>
      <c r="M824" s="221">
        <f t="shared" si="61"/>
        <v>125</v>
      </c>
    </row>
    <row r="825" spans="1:13">
      <c r="A825" s="295" t="s">
        <v>568</v>
      </c>
      <c r="B825" s="250" t="str">
        <f t="shared" si="62"/>
        <v>Measure 300</v>
      </c>
      <c r="C825" s="295" t="s">
        <v>576</v>
      </c>
      <c r="D825" s="296">
        <v>44378</v>
      </c>
      <c r="E825" s="296">
        <v>44561</v>
      </c>
      <c r="F825" s="296">
        <v>44410</v>
      </c>
      <c r="G825" s="41">
        <f t="shared" si="63"/>
        <v>8</v>
      </c>
      <c r="H825" s="297" t="s">
        <v>323</v>
      </c>
      <c r="I825" s="295" t="s">
        <v>339</v>
      </c>
      <c r="J825" s="298">
        <v>4</v>
      </c>
      <c r="K825" s="298">
        <f t="shared" si="60"/>
        <v>0.5</v>
      </c>
      <c r="L825" s="221">
        <v>1350</v>
      </c>
      <c r="M825" s="221">
        <f t="shared" si="61"/>
        <v>675</v>
      </c>
    </row>
    <row r="826" spans="1:13">
      <c r="A826" s="295" t="s">
        <v>568</v>
      </c>
      <c r="B826" s="250" t="str">
        <f t="shared" si="62"/>
        <v>Measure 300</v>
      </c>
      <c r="C826" s="295" t="s">
        <v>576</v>
      </c>
      <c r="D826" s="296">
        <v>44378</v>
      </c>
      <c r="E826" s="296">
        <v>44561</v>
      </c>
      <c r="F826" s="296">
        <v>44413</v>
      </c>
      <c r="G826" s="41">
        <f t="shared" si="63"/>
        <v>8</v>
      </c>
      <c r="H826" s="297" t="s">
        <v>580</v>
      </c>
      <c r="I826" s="295" t="s">
        <v>339</v>
      </c>
      <c r="J826" s="298">
        <v>4</v>
      </c>
      <c r="K826" s="298">
        <f t="shared" si="60"/>
        <v>0.5</v>
      </c>
      <c r="L826" s="221">
        <v>1000</v>
      </c>
      <c r="M826" s="221">
        <f t="shared" si="61"/>
        <v>500</v>
      </c>
    </row>
    <row r="827" spans="1:13">
      <c r="A827" s="295" t="s">
        <v>568</v>
      </c>
      <c r="B827" s="250" t="str">
        <f t="shared" si="62"/>
        <v>Measure 300</v>
      </c>
      <c r="C827" s="295" t="s">
        <v>576</v>
      </c>
      <c r="D827" s="296">
        <v>44378</v>
      </c>
      <c r="E827" s="296">
        <v>44561</v>
      </c>
      <c r="F827" s="296">
        <v>44413</v>
      </c>
      <c r="G827" s="41">
        <f t="shared" si="63"/>
        <v>8</v>
      </c>
      <c r="H827" s="297" t="s">
        <v>323</v>
      </c>
      <c r="I827" s="295" t="s">
        <v>339</v>
      </c>
      <c r="J827" s="298">
        <v>5.25</v>
      </c>
      <c r="K827" s="298">
        <f t="shared" si="60"/>
        <v>0.65625</v>
      </c>
      <c r="L827" s="221">
        <v>1350</v>
      </c>
      <c r="M827" s="221">
        <f t="shared" si="61"/>
        <v>885.9375</v>
      </c>
    </row>
    <row r="828" spans="1:13">
      <c r="A828" s="295" t="s">
        <v>568</v>
      </c>
      <c r="B828" s="250" t="str">
        <f t="shared" si="62"/>
        <v>Measure 300</v>
      </c>
      <c r="C828" s="295" t="s">
        <v>576</v>
      </c>
      <c r="D828" s="296">
        <v>44378</v>
      </c>
      <c r="E828" s="296">
        <v>44561</v>
      </c>
      <c r="F828" s="296">
        <v>44414</v>
      </c>
      <c r="G828" s="41">
        <f t="shared" si="63"/>
        <v>8</v>
      </c>
      <c r="H828" s="297" t="s">
        <v>323</v>
      </c>
      <c r="I828" s="295" t="s">
        <v>339</v>
      </c>
      <c r="J828" s="298">
        <v>5</v>
      </c>
      <c r="K828" s="298">
        <f t="shared" si="60"/>
        <v>0.625</v>
      </c>
      <c r="L828" s="221">
        <v>1350</v>
      </c>
      <c r="M828" s="221">
        <f t="shared" si="61"/>
        <v>843.75</v>
      </c>
    </row>
    <row r="829" spans="1:13">
      <c r="A829" s="295" t="s">
        <v>568</v>
      </c>
      <c r="B829" s="250" t="str">
        <f t="shared" si="62"/>
        <v>Measure 300</v>
      </c>
      <c r="C829" s="295" t="s">
        <v>576</v>
      </c>
      <c r="D829" s="296">
        <v>44378</v>
      </c>
      <c r="E829" s="296">
        <v>44561</v>
      </c>
      <c r="F829" s="296">
        <v>44417</v>
      </c>
      <c r="G829" s="41">
        <f t="shared" si="63"/>
        <v>8</v>
      </c>
      <c r="H829" s="297" t="s">
        <v>323</v>
      </c>
      <c r="I829" s="295" t="s">
        <v>339</v>
      </c>
      <c r="J829" s="298">
        <v>7</v>
      </c>
      <c r="K829" s="298">
        <f t="shared" si="60"/>
        <v>0.875</v>
      </c>
      <c r="L829" s="221">
        <v>1350</v>
      </c>
      <c r="M829" s="221">
        <f t="shared" si="61"/>
        <v>1181.25</v>
      </c>
    </row>
    <row r="830" spans="1:13">
      <c r="A830" s="295" t="s">
        <v>568</v>
      </c>
      <c r="B830" s="250" t="str">
        <f t="shared" si="62"/>
        <v>Measure 300</v>
      </c>
      <c r="C830" s="295" t="s">
        <v>576</v>
      </c>
      <c r="D830" s="296">
        <v>44378</v>
      </c>
      <c r="E830" s="296">
        <v>44561</v>
      </c>
      <c r="F830" s="296">
        <v>44418</v>
      </c>
      <c r="G830" s="41">
        <f t="shared" si="63"/>
        <v>8</v>
      </c>
      <c r="H830" s="297" t="s">
        <v>582</v>
      </c>
      <c r="I830" s="295" t="s">
        <v>339</v>
      </c>
      <c r="J830" s="298">
        <v>1</v>
      </c>
      <c r="K830" s="298">
        <f t="shared" si="60"/>
        <v>0.125</v>
      </c>
      <c r="L830" s="221">
        <v>1000</v>
      </c>
      <c r="M830" s="221">
        <f t="shared" si="61"/>
        <v>125</v>
      </c>
    </row>
    <row r="831" spans="1:13">
      <c r="A831" s="295" t="s">
        <v>568</v>
      </c>
      <c r="B831" s="250" t="str">
        <f t="shared" si="62"/>
        <v>Measure 300</v>
      </c>
      <c r="C831" s="295" t="s">
        <v>576</v>
      </c>
      <c r="D831" s="296">
        <v>44378</v>
      </c>
      <c r="E831" s="296">
        <v>44561</v>
      </c>
      <c r="F831" s="296">
        <v>44418</v>
      </c>
      <c r="G831" s="41">
        <f t="shared" si="63"/>
        <v>8</v>
      </c>
      <c r="H831" s="297" t="s">
        <v>323</v>
      </c>
      <c r="I831" s="295" t="s">
        <v>339</v>
      </c>
      <c r="J831" s="298">
        <v>7.75</v>
      </c>
      <c r="K831" s="298">
        <f t="shared" si="60"/>
        <v>0.96875</v>
      </c>
      <c r="L831" s="221">
        <v>1350</v>
      </c>
      <c r="M831" s="221">
        <f t="shared" si="61"/>
        <v>1307.8125</v>
      </c>
    </row>
    <row r="832" spans="1:13">
      <c r="A832" s="295" t="s">
        <v>568</v>
      </c>
      <c r="B832" s="250" t="str">
        <f t="shared" si="62"/>
        <v>Measure 300</v>
      </c>
      <c r="C832" s="295" t="s">
        <v>576</v>
      </c>
      <c r="D832" s="296">
        <v>44378</v>
      </c>
      <c r="E832" s="296">
        <v>44561</v>
      </c>
      <c r="F832" s="296">
        <v>44419</v>
      </c>
      <c r="G832" s="41">
        <f t="shared" si="63"/>
        <v>8</v>
      </c>
      <c r="H832" s="297" t="s">
        <v>323</v>
      </c>
      <c r="I832" s="295" t="s">
        <v>339</v>
      </c>
      <c r="J832" s="298">
        <v>6.25</v>
      </c>
      <c r="K832" s="298">
        <f t="shared" si="60"/>
        <v>0.78125</v>
      </c>
      <c r="L832" s="221">
        <v>1350</v>
      </c>
      <c r="M832" s="221">
        <f t="shared" si="61"/>
        <v>1054.6875</v>
      </c>
    </row>
    <row r="833" spans="1:13">
      <c r="A833" s="295" t="s">
        <v>568</v>
      </c>
      <c r="B833" s="250" t="str">
        <f t="shared" si="62"/>
        <v>Measure 300</v>
      </c>
      <c r="C833" s="295" t="s">
        <v>576</v>
      </c>
      <c r="D833" s="296">
        <v>44378</v>
      </c>
      <c r="E833" s="296">
        <v>44561</v>
      </c>
      <c r="F833" s="296">
        <v>44420</v>
      </c>
      <c r="G833" s="41">
        <f t="shared" si="63"/>
        <v>8</v>
      </c>
      <c r="H833" s="297" t="s">
        <v>580</v>
      </c>
      <c r="I833" s="295" t="s">
        <v>339</v>
      </c>
      <c r="J833" s="298">
        <v>4</v>
      </c>
      <c r="K833" s="298">
        <f t="shared" si="60"/>
        <v>0.5</v>
      </c>
      <c r="L833" s="221">
        <v>1000</v>
      </c>
      <c r="M833" s="221">
        <f t="shared" si="61"/>
        <v>500</v>
      </c>
    </row>
    <row r="834" spans="1:13">
      <c r="A834" s="295" t="s">
        <v>568</v>
      </c>
      <c r="B834" s="250" t="str">
        <f t="shared" si="62"/>
        <v>Measure 300</v>
      </c>
      <c r="C834" s="295" t="s">
        <v>576</v>
      </c>
      <c r="D834" s="296">
        <v>44378</v>
      </c>
      <c r="E834" s="296">
        <v>44561</v>
      </c>
      <c r="F834" s="296">
        <v>44420</v>
      </c>
      <c r="G834" s="41">
        <f t="shared" si="63"/>
        <v>8</v>
      </c>
      <c r="H834" s="297" t="s">
        <v>323</v>
      </c>
      <c r="I834" s="295" t="s">
        <v>339</v>
      </c>
      <c r="J834" s="298">
        <v>6.75</v>
      </c>
      <c r="K834" s="298">
        <f t="shared" si="60"/>
        <v>0.84375</v>
      </c>
      <c r="L834" s="221">
        <v>1350</v>
      </c>
      <c r="M834" s="221">
        <f t="shared" si="61"/>
        <v>1139.0625</v>
      </c>
    </row>
    <row r="835" spans="1:13">
      <c r="A835" s="295" t="s">
        <v>568</v>
      </c>
      <c r="B835" s="250" t="str">
        <f t="shared" si="62"/>
        <v>Measure 300</v>
      </c>
      <c r="C835" s="295" t="s">
        <v>576</v>
      </c>
      <c r="D835" s="296">
        <v>44378</v>
      </c>
      <c r="E835" s="296">
        <v>44561</v>
      </c>
      <c r="F835" s="296">
        <v>44421</v>
      </c>
      <c r="G835" s="41">
        <f t="shared" si="63"/>
        <v>8</v>
      </c>
      <c r="H835" s="297" t="s">
        <v>580</v>
      </c>
      <c r="I835" s="295" t="s">
        <v>339</v>
      </c>
      <c r="J835" s="298">
        <v>2</v>
      </c>
      <c r="K835" s="298">
        <f t="shared" si="60"/>
        <v>0.25</v>
      </c>
      <c r="L835" s="221">
        <v>1000</v>
      </c>
      <c r="M835" s="221">
        <f t="shared" si="61"/>
        <v>250</v>
      </c>
    </row>
    <row r="836" spans="1:13">
      <c r="A836" s="295" t="s">
        <v>568</v>
      </c>
      <c r="B836" s="250" t="str">
        <f t="shared" si="62"/>
        <v>Measure 300</v>
      </c>
      <c r="C836" s="295" t="s">
        <v>576</v>
      </c>
      <c r="D836" s="296">
        <v>44378</v>
      </c>
      <c r="E836" s="296">
        <v>44561</v>
      </c>
      <c r="F836" s="296">
        <v>44421</v>
      </c>
      <c r="G836" s="41">
        <f t="shared" si="63"/>
        <v>8</v>
      </c>
      <c r="H836" s="297" t="s">
        <v>323</v>
      </c>
      <c r="I836" s="295" t="s">
        <v>339</v>
      </c>
      <c r="J836" s="298">
        <v>7.25</v>
      </c>
      <c r="K836" s="298">
        <f t="shared" si="60"/>
        <v>0.90625</v>
      </c>
      <c r="L836" s="221">
        <v>1350</v>
      </c>
      <c r="M836" s="221">
        <f t="shared" si="61"/>
        <v>1223.4375</v>
      </c>
    </row>
    <row r="837" spans="1:13">
      <c r="A837" s="295" t="s">
        <v>568</v>
      </c>
      <c r="B837" s="250" t="str">
        <f t="shared" si="62"/>
        <v>Measure 300</v>
      </c>
      <c r="C837" s="295" t="s">
        <v>576</v>
      </c>
      <c r="D837" s="296">
        <v>44378</v>
      </c>
      <c r="E837" s="296">
        <v>44561</v>
      </c>
      <c r="F837" s="296">
        <v>44424</v>
      </c>
      <c r="G837" s="41">
        <f t="shared" si="63"/>
        <v>8</v>
      </c>
      <c r="H837" s="297" t="s">
        <v>323</v>
      </c>
      <c r="I837" s="295" t="s">
        <v>339</v>
      </c>
      <c r="J837" s="298">
        <v>8.75</v>
      </c>
      <c r="K837" s="298">
        <f t="shared" si="60"/>
        <v>1.09375</v>
      </c>
      <c r="L837" s="221">
        <v>1350</v>
      </c>
      <c r="M837" s="221">
        <f t="shared" si="61"/>
        <v>1476.5625</v>
      </c>
    </row>
    <row r="838" spans="1:13">
      <c r="A838" s="295" t="s">
        <v>568</v>
      </c>
      <c r="B838" s="250" t="str">
        <f t="shared" si="62"/>
        <v>Measure 300</v>
      </c>
      <c r="C838" s="295" t="s">
        <v>576</v>
      </c>
      <c r="D838" s="296">
        <v>44378</v>
      </c>
      <c r="E838" s="296">
        <v>44561</v>
      </c>
      <c r="F838" s="296">
        <v>44425</v>
      </c>
      <c r="G838" s="41">
        <f t="shared" si="63"/>
        <v>8</v>
      </c>
      <c r="H838" s="297" t="s">
        <v>323</v>
      </c>
      <c r="I838" s="295" t="s">
        <v>339</v>
      </c>
      <c r="J838" s="298">
        <v>5.75</v>
      </c>
      <c r="K838" s="298">
        <f t="shared" si="60"/>
        <v>0.71875</v>
      </c>
      <c r="L838" s="221">
        <v>1350</v>
      </c>
      <c r="M838" s="221">
        <f t="shared" si="61"/>
        <v>970.3125</v>
      </c>
    </row>
    <row r="839" spans="1:13">
      <c r="A839" s="295" t="s">
        <v>568</v>
      </c>
      <c r="B839" s="250" t="str">
        <f t="shared" si="62"/>
        <v>Measure 300</v>
      </c>
      <c r="C839" s="295" t="s">
        <v>576</v>
      </c>
      <c r="D839" s="296">
        <v>44378</v>
      </c>
      <c r="E839" s="296">
        <v>44561</v>
      </c>
      <c r="F839" s="296">
        <v>44426</v>
      </c>
      <c r="G839" s="41">
        <f t="shared" si="63"/>
        <v>8</v>
      </c>
      <c r="H839" s="297" t="s">
        <v>370</v>
      </c>
      <c r="I839" s="295" t="s">
        <v>339</v>
      </c>
      <c r="J839" s="298">
        <v>1</v>
      </c>
      <c r="K839" s="298">
        <f t="shared" si="60"/>
        <v>0.125</v>
      </c>
      <c r="L839" s="221">
        <v>1000</v>
      </c>
      <c r="M839" s="221">
        <f t="shared" si="61"/>
        <v>125</v>
      </c>
    </row>
    <row r="840" spans="1:13">
      <c r="A840" s="295" t="s">
        <v>568</v>
      </c>
      <c r="B840" s="250" t="str">
        <f t="shared" si="62"/>
        <v>Measure 300</v>
      </c>
      <c r="C840" s="295" t="s">
        <v>576</v>
      </c>
      <c r="D840" s="296">
        <v>44378</v>
      </c>
      <c r="E840" s="296">
        <v>44561</v>
      </c>
      <c r="F840" s="296">
        <v>44426</v>
      </c>
      <c r="G840" s="41">
        <f t="shared" si="63"/>
        <v>8</v>
      </c>
      <c r="H840" s="297" t="s">
        <v>323</v>
      </c>
      <c r="I840" s="295" t="s">
        <v>339</v>
      </c>
      <c r="J840" s="298">
        <v>7.25</v>
      </c>
      <c r="K840" s="298">
        <f t="shared" si="60"/>
        <v>0.90625</v>
      </c>
      <c r="L840" s="221">
        <v>1350</v>
      </c>
      <c r="M840" s="221">
        <f t="shared" si="61"/>
        <v>1223.4375</v>
      </c>
    </row>
    <row r="841" spans="1:13">
      <c r="A841" s="295" t="s">
        <v>568</v>
      </c>
      <c r="B841" s="250" t="str">
        <f t="shared" si="62"/>
        <v>Measure 300</v>
      </c>
      <c r="C841" s="295" t="s">
        <v>576</v>
      </c>
      <c r="D841" s="296">
        <v>44378</v>
      </c>
      <c r="E841" s="296">
        <v>44561</v>
      </c>
      <c r="F841" s="296">
        <v>44427</v>
      </c>
      <c r="G841" s="41">
        <f t="shared" si="63"/>
        <v>8</v>
      </c>
      <c r="H841" s="297" t="s">
        <v>580</v>
      </c>
      <c r="I841" s="295" t="s">
        <v>339</v>
      </c>
      <c r="J841" s="298">
        <v>4</v>
      </c>
      <c r="K841" s="298">
        <f t="shared" si="60"/>
        <v>0.5</v>
      </c>
      <c r="L841" s="221">
        <v>1000</v>
      </c>
      <c r="M841" s="221">
        <f t="shared" si="61"/>
        <v>500</v>
      </c>
    </row>
    <row r="842" spans="1:13">
      <c r="A842" s="295" t="s">
        <v>568</v>
      </c>
      <c r="B842" s="250" t="str">
        <f t="shared" si="62"/>
        <v>Measure 300</v>
      </c>
      <c r="C842" s="295" t="s">
        <v>576</v>
      </c>
      <c r="D842" s="296">
        <v>44378</v>
      </c>
      <c r="E842" s="296">
        <v>44561</v>
      </c>
      <c r="F842" s="296">
        <v>44427</v>
      </c>
      <c r="G842" s="41">
        <f t="shared" si="63"/>
        <v>8</v>
      </c>
      <c r="H842" s="297" t="s">
        <v>323</v>
      </c>
      <c r="I842" s="295" t="s">
        <v>339</v>
      </c>
      <c r="J842" s="298">
        <v>7</v>
      </c>
      <c r="K842" s="298">
        <f t="shared" si="60"/>
        <v>0.875</v>
      </c>
      <c r="L842" s="221">
        <v>1350</v>
      </c>
      <c r="M842" s="221">
        <f t="shared" si="61"/>
        <v>1181.25</v>
      </c>
    </row>
    <row r="843" spans="1:13">
      <c r="A843" s="295" t="s">
        <v>568</v>
      </c>
      <c r="B843" s="250" t="str">
        <f t="shared" si="62"/>
        <v>Measure 300</v>
      </c>
      <c r="C843" s="295" t="s">
        <v>576</v>
      </c>
      <c r="D843" s="296">
        <v>44378</v>
      </c>
      <c r="E843" s="296">
        <v>44561</v>
      </c>
      <c r="F843" s="296">
        <v>44428</v>
      </c>
      <c r="G843" s="41">
        <f t="shared" si="63"/>
        <v>8</v>
      </c>
      <c r="H843" s="297" t="s">
        <v>580</v>
      </c>
      <c r="I843" s="295" t="s">
        <v>339</v>
      </c>
      <c r="J843" s="298">
        <v>2</v>
      </c>
      <c r="K843" s="298">
        <f t="shared" si="60"/>
        <v>0.25</v>
      </c>
      <c r="L843" s="221">
        <v>1000</v>
      </c>
      <c r="M843" s="221">
        <f t="shared" si="61"/>
        <v>250</v>
      </c>
    </row>
    <row r="844" spans="1:13">
      <c r="A844" s="295" t="s">
        <v>568</v>
      </c>
      <c r="B844" s="250" t="str">
        <f t="shared" si="62"/>
        <v>Measure 300</v>
      </c>
      <c r="C844" s="295" t="s">
        <v>576</v>
      </c>
      <c r="D844" s="296">
        <v>44378</v>
      </c>
      <c r="E844" s="296">
        <v>44561</v>
      </c>
      <c r="F844" s="296">
        <v>44428</v>
      </c>
      <c r="G844" s="41">
        <f t="shared" si="63"/>
        <v>8</v>
      </c>
      <c r="H844" s="297" t="s">
        <v>323</v>
      </c>
      <c r="I844" s="295" t="s">
        <v>339</v>
      </c>
      <c r="J844" s="298">
        <v>3</v>
      </c>
      <c r="K844" s="298">
        <f t="shared" si="60"/>
        <v>0.375</v>
      </c>
      <c r="L844" s="221">
        <v>1350</v>
      </c>
      <c r="M844" s="221">
        <f t="shared" si="61"/>
        <v>506.25</v>
      </c>
    </row>
    <row r="845" spans="1:13">
      <c r="A845" s="295" t="s">
        <v>568</v>
      </c>
      <c r="B845" s="250" t="str">
        <f t="shared" si="62"/>
        <v>Measure 300</v>
      </c>
      <c r="C845" s="295" t="s">
        <v>576</v>
      </c>
      <c r="D845" s="296">
        <v>44378</v>
      </c>
      <c r="E845" s="296">
        <v>44561</v>
      </c>
      <c r="F845" s="296">
        <v>44431</v>
      </c>
      <c r="G845" s="41">
        <f t="shared" si="63"/>
        <v>8</v>
      </c>
      <c r="H845" s="297" t="s">
        <v>580</v>
      </c>
      <c r="I845" s="295" t="s">
        <v>339</v>
      </c>
      <c r="J845" s="298">
        <v>3</v>
      </c>
      <c r="K845" s="298">
        <f t="shared" si="60"/>
        <v>0.375</v>
      </c>
      <c r="L845" s="221">
        <v>1000</v>
      </c>
      <c r="M845" s="221">
        <f t="shared" si="61"/>
        <v>375</v>
      </c>
    </row>
    <row r="846" spans="1:13">
      <c r="A846" s="295" t="s">
        <v>568</v>
      </c>
      <c r="B846" s="250" t="str">
        <f t="shared" si="62"/>
        <v>Measure 300</v>
      </c>
      <c r="C846" s="295" t="s">
        <v>576</v>
      </c>
      <c r="D846" s="296">
        <v>44378</v>
      </c>
      <c r="E846" s="296">
        <v>44561</v>
      </c>
      <c r="F846" s="296">
        <v>44431</v>
      </c>
      <c r="G846" s="41">
        <f t="shared" si="63"/>
        <v>8</v>
      </c>
      <c r="H846" s="297" t="s">
        <v>323</v>
      </c>
      <c r="I846" s="295" t="s">
        <v>339</v>
      </c>
      <c r="J846" s="298">
        <v>8</v>
      </c>
      <c r="K846" s="298">
        <f t="shared" si="60"/>
        <v>1</v>
      </c>
      <c r="L846" s="221">
        <v>1350</v>
      </c>
      <c r="M846" s="221">
        <f t="shared" si="61"/>
        <v>1350</v>
      </c>
    </row>
    <row r="847" spans="1:13">
      <c r="A847" s="295" t="s">
        <v>568</v>
      </c>
      <c r="B847" s="250" t="str">
        <f t="shared" si="62"/>
        <v>Measure 300</v>
      </c>
      <c r="C847" s="295" t="s">
        <v>576</v>
      </c>
      <c r="D847" s="296">
        <v>44378</v>
      </c>
      <c r="E847" s="296">
        <v>44561</v>
      </c>
      <c r="F847" s="296">
        <v>44432</v>
      </c>
      <c r="G847" s="41">
        <f t="shared" si="63"/>
        <v>8</v>
      </c>
      <c r="H847" s="297" t="s">
        <v>580</v>
      </c>
      <c r="I847" s="295" t="s">
        <v>339</v>
      </c>
      <c r="J847" s="298">
        <v>3</v>
      </c>
      <c r="K847" s="298">
        <f t="shared" si="60"/>
        <v>0.375</v>
      </c>
      <c r="L847" s="221">
        <v>1000</v>
      </c>
      <c r="M847" s="221">
        <f t="shared" si="61"/>
        <v>375</v>
      </c>
    </row>
    <row r="848" spans="1:13">
      <c r="A848" s="295" t="s">
        <v>568</v>
      </c>
      <c r="B848" s="250" t="str">
        <f t="shared" si="62"/>
        <v>Measure 300</v>
      </c>
      <c r="C848" s="295" t="s">
        <v>576</v>
      </c>
      <c r="D848" s="296">
        <v>44378</v>
      </c>
      <c r="E848" s="296">
        <v>44561</v>
      </c>
      <c r="F848" s="296">
        <v>44432</v>
      </c>
      <c r="G848" s="41">
        <f t="shared" si="63"/>
        <v>8</v>
      </c>
      <c r="H848" s="297" t="s">
        <v>323</v>
      </c>
      <c r="I848" s="295" t="s">
        <v>339</v>
      </c>
      <c r="J848" s="298">
        <v>3.5</v>
      </c>
      <c r="K848" s="298">
        <f t="shared" si="60"/>
        <v>0.4375</v>
      </c>
      <c r="L848" s="221">
        <v>1350</v>
      </c>
      <c r="M848" s="221">
        <f t="shared" si="61"/>
        <v>590.625</v>
      </c>
    </row>
    <row r="849" spans="1:13">
      <c r="A849" s="295" t="s">
        <v>568</v>
      </c>
      <c r="B849" s="250" t="str">
        <f t="shared" si="62"/>
        <v>Measure 300</v>
      </c>
      <c r="C849" s="295" t="s">
        <v>576</v>
      </c>
      <c r="D849" s="296">
        <v>44378</v>
      </c>
      <c r="E849" s="296">
        <v>44561</v>
      </c>
      <c r="F849" s="296">
        <v>44433</v>
      </c>
      <c r="G849" s="41">
        <f t="shared" si="63"/>
        <v>8</v>
      </c>
      <c r="H849" s="297" t="s">
        <v>580</v>
      </c>
      <c r="I849" s="295" t="s">
        <v>339</v>
      </c>
      <c r="J849" s="298">
        <v>2</v>
      </c>
      <c r="K849" s="298">
        <f t="shared" ref="K849:K912" si="64">J849/8</f>
        <v>0.25</v>
      </c>
      <c r="L849" s="221">
        <v>1000</v>
      </c>
      <c r="M849" s="221">
        <f t="shared" ref="M849:M912" si="65">L849*K849</f>
        <v>250</v>
      </c>
    </row>
    <row r="850" spans="1:13">
      <c r="A850" s="295" t="s">
        <v>568</v>
      </c>
      <c r="B850" s="250" t="str">
        <f t="shared" si="62"/>
        <v>Measure 300</v>
      </c>
      <c r="C850" s="295" t="s">
        <v>576</v>
      </c>
      <c r="D850" s="296">
        <v>44378</v>
      </c>
      <c r="E850" s="296">
        <v>44561</v>
      </c>
      <c r="F850" s="296">
        <v>44434</v>
      </c>
      <c r="G850" s="41">
        <f t="shared" si="63"/>
        <v>8</v>
      </c>
      <c r="H850" s="297" t="s">
        <v>580</v>
      </c>
      <c r="I850" s="295" t="s">
        <v>339</v>
      </c>
      <c r="J850" s="298">
        <v>2</v>
      </c>
      <c r="K850" s="298">
        <f t="shared" si="64"/>
        <v>0.25</v>
      </c>
      <c r="L850" s="221">
        <v>1000</v>
      </c>
      <c r="M850" s="221">
        <f t="shared" si="65"/>
        <v>250</v>
      </c>
    </row>
    <row r="851" spans="1:13">
      <c r="A851" s="295" t="s">
        <v>568</v>
      </c>
      <c r="B851" s="250" t="str">
        <f t="shared" si="62"/>
        <v>Measure 300</v>
      </c>
      <c r="C851" s="295" t="s">
        <v>576</v>
      </c>
      <c r="D851" s="296">
        <v>44378</v>
      </c>
      <c r="E851" s="296">
        <v>44561</v>
      </c>
      <c r="F851" s="296">
        <v>44438</v>
      </c>
      <c r="G851" s="41">
        <f t="shared" si="63"/>
        <v>8</v>
      </c>
      <c r="H851" s="297" t="s">
        <v>580</v>
      </c>
      <c r="I851" s="295" t="s">
        <v>339</v>
      </c>
      <c r="J851" s="298">
        <v>3</v>
      </c>
      <c r="K851" s="298">
        <f t="shared" si="64"/>
        <v>0.375</v>
      </c>
      <c r="L851" s="221">
        <v>1000</v>
      </c>
      <c r="M851" s="221">
        <f t="shared" si="65"/>
        <v>375</v>
      </c>
    </row>
    <row r="852" spans="1:13">
      <c r="A852" s="295" t="s">
        <v>568</v>
      </c>
      <c r="B852" s="250" t="str">
        <f t="shared" si="62"/>
        <v>Measure 300</v>
      </c>
      <c r="C852" s="295" t="s">
        <v>576</v>
      </c>
      <c r="D852" s="296">
        <v>44378</v>
      </c>
      <c r="E852" s="296">
        <v>44561</v>
      </c>
      <c r="F852" s="296">
        <v>44439</v>
      </c>
      <c r="G852" s="41">
        <f t="shared" si="63"/>
        <v>8</v>
      </c>
      <c r="H852" s="297" t="s">
        <v>580</v>
      </c>
      <c r="I852" s="295" t="s">
        <v>339</v>
      </c>
      <c r="J852" s="298">
        <v>4</v>
      </c>
      <c r="K852" s="298">
        <f t="shared" si="64"/>
        <v>0.5</v>
      </c>
      <c r="L852" s="221">
        <v>1000</v>
      </c>
      <c r="M852" s="221">
        <f t="shared" si="65"/>
        <v>500</v>
      </c>
    </row>
    <row r="853" spans="1:13">
      <c r="A853" s="295" t="s">
        <v>568</v>
      </c>
      <c r="B853" s="250" t="str">
        <f t="shared" si="62"/>
        <v>Measure 300</v>
      </c>
      <c r="C853" s="295" t="s">
        <v>576</v>
      </c>
      <c r="D853" s="296">
        <v>44378</v>
      </c>
      <c r="E853" s="296">
        <v>44561</v>
      </c>
      <c r="F853" s="296">
        <v>44440</v>
      </c>
      <c r="G853" s="41">
        <f t="shared" si="63"/>
        <v>9</v>
      </c>
      <c r="H853" s="297" t="s">
        <v>637</v>
      </c>
      <c r="I853" s="295" t="s">
        <v>636</v>
      </c>
      <c r="J853" s="298">
        <v>8</v>
      </c>
      <c r="K853" s="298">
        <f t="shared" si="64"/>
        <v>1</v>
      </c>
      <c r="L853" s="221">
        <v>1450</v>
      </c>
      <c r="M853" s="221">
        <f t="shared" si="65"/>
        <v>1450</v>
      </c>
    </row>
    <row r="854" spans="1:13">
      <c r="A854" s="295" t="s">
        <v>568</v>
      </c>
      <c r="B854" s="250" t="str">
        <f t="shared" si="62"/>
        <v>Measure 300</v>
      </c>
      <c r="C854" s="295" t="s">
        <v>576</v>
      </c>
      <c r="D854" s="296">
        <v>44378</v>
      </c>
      <c r="E854" s="296">
        <v>44561</v>
      </c>
      <c r="F854" s="296">
        <v>44440</v>
      </c>
      <c r="G854" s="41">
        <f t="shared" si="63"/>
        <v>9</v>
      </c>
      <c r="H854" s="297" t="s">
        <v>580</v>
      </c>
      <c r="I854" s="295" t="s">
        <v>339</v>
      </c>
      <c r="J854" s="298">
        <v>4</v>
      </c>
      <c r="K854" s="298">
        <f t="shared" si="64"/>
        <v>0.5</v>
      </c>
      <c r="L854" s="221">
        <v>1000</v>
      </c>
      <c r="M854" s="221">
        <f t="shared" si="65"/>
        <v>500</v>
      </c>
    </row>
    <row r="855" spans="1:13">
      <c r="A855" s="295" t="s">
        <v>568</v>
      </c>
      <c r="B855" s="250" t="str">
        <f t="shared" si="62"/>
        <v>Measure 300</v>
      </c>
      <c r="C855" s="295" t="s">
        <v>576</v>
      </c>
      <c r="D855" s="296">
        <v>44378</v>
      </c>
      <c r="E855" s="296">
        <v>44561</v>
      </c>
      <c r="F855" s="296">
        <v>44441</v>
      </c>
      <c r="G855" s="41">
        <f t="shared" si="63"/>
        <v>9</v>
      </c>
      <c r="H855" s="297" t="s">
        <v>637</v>
      </c>
      <c r="I855" s="295" t="s">
        <v>636</v>
      </c>
      <c r="J855" s="298">
        <v>9</v>
      </c>
      <c r="K855" s="298">
        <f t="shared" si="64"/>
        <v>1.125</v>
      </c>
      <c r="L855" s="221">
        <v>1450</v>
      </c>
      <c r="M855" s="221">
        <f t="shared" si="65"/>
        <v>1631.25</v>
      </c>
    </row>
    <row r="856" spans="1:13">
      <c r="A856" s="295" t="s">
        <v>568</v>
      </c>
      <c r="B856" s="250" t="str">
        <f t="shared" si="62"/>
        <v>Measure 300</v>
      </c>
      <c r="C856" s="295" t="s">
        <v>576</v>
      </c>
      <c r="D856" s="296">
        <v>44378</v>
      </c>
      <c r="E856" s="296">
        <v>44561</v>
      </c>
      <c r="F856" s="296">
        <v>44442</v>
      </c>
      <c r="G856" s="41">
        <f t="shared" si="63"/>
        <v>9</v>
      </c>
      <c r="H856" s="297" t="s">
        <v>637</v>
      </c>
      <c r="I856" s="295" t="s">
        <v>636</v>
      </c>
      <c r="J856" s="298">
        <v>8</v>
      </c>
      <c r="K856" s="298">
        <f t="shared" si="64"/>
        <v>1</v>
      </c>
      <c r="L856" s="221">
        <v>1450</v>
      </c>
      <c r="M856" s="221">
        <f t="shared" si="65"/>
        <v>1450</v>
      </c>
    </row>
    <row r="857" spans="1:13">
      <c r="A857" s="295" t="s">
        <v>568</v>
      </c>
      <c r="B857" s="250" t="str">
        <f t="shared" si="62"/>
        <v>Measure 300</v>
      </c>
      <c r="C857" s="295" t="s">
        <v>576</v>
      </c>
      <c r="D857" s="296">
        <v>44378</v>
      </c>
      <c r="E857" s="296">
        <v>44561</v>
      </c>
      <c r="F857" s="296">
        <v>44442</v>
      </c>
      <c r="G857" s="41">
        <f t="shared" si="63"/>
        <v>9</v>
      </c>
      <c r="H857" s="297" t="s">
        <v>580</v>
      </c>
      <c r="I857" s="295" t="s">
        <v>339</v>
      </c>
      <c r="J857" s="298">
        <v>3</v>
      </c>
      <c r="K857" s="298">
        <f t="shared" si="64"/>
        <v>0.375</v>
      </c>
      <c r="L857" s="221">
        <v>1000</v>
      </c>
      <c r="M857" s="221">
        <f t="shared" si="65"/>
        <v>375</v>
      </c>
    </row>
    <row r="858" spans="1:13">
      <c r="A858" s="295" t="s">
        <v>568</v>
      </c>
      <c r="B858" s="250" t="str">
        <f t="shared" si="62"/>
        <v>Measure 300</v>
      </c>
      <c r="C858" s="295" t="s">
        <v>576</v>
      </c>
      <c r="D858" s="296">
        <v>44378</v>
      </c>
      <c r="E858" s="296">
        <v>44561</v>
      </c>
      <c r="F858" s="296">
        <v>44443</v>
      </c>
      <c r="G858" s="41">
        <f t="shared" si="63"/>
        <v>9</v>
      </c>
      <c r="H858" s="297" t="s">
        <v>637</v>
      </c>
      <c r="I858" s="295" t="s">
        <v>636</v>
      </c>
      <c r="J858" s="298">
        <v>5</v>
      </c>
      <c r="K858" s="298">
        <f t="shared" si="64"/>
        <v>0.625</v>
      </c>
      <c r="L858" s="221">
        <v>1450</v>
      </c>
      <c r="M858" s="221">
        <f t="shared" si="65"/>
        <v>906.25</v>
      </c>
    </row>
    <row r="859" spans="1:13">
      <c r="A859" s="295" t="s">
        <v>568</v>
      </c>
      <c r="B859" s="250" t="str">
        <f t="shared" si="62"/>
        <v>Measure 300</v>
      </c>
      <c r="C859" s="295" t="s">
        <v>576</v>
      </c>
      <c r="D859" s="296">
        <v>44378</v>
      </c>
      <c r="E859" s="296">
        <v>44561</v>
      </c>
      <c r="F859" s="296">
        <v>44444</v>
      </c>
      <c r="G859" s="41">
        <f t="shared" si="63"/>
        <v>9</v>
      </c>
      <c r="H859" s="297" t="s">
        <v>637</v>
      </c>
      <c r="I859" s="295" t="s">
        <v>636</v>
      </c>
      <c r="J859" s="298">
        <v>10</v>
      </c>
      <c r="K859" s="298">
        <f t="shared" si="64"/>
        <v>1.25</v>
      </c>
      <c r="L859" s="221">
        <v>1450</v>
      </c>
      <c r="M859" s="221">
        <f t="shared" si="65"/>
        <v>1812.5</v>
      </c>
    </row>
    <row r="860" spans="1:13">
      <c r="A860" s="295" t="s">
        <v>568</v>
      </c>
      <c r="B860" s="250" t="str">
        <f t="shared" si="62"/>
        <v>Measure 300</v>
      </c>
      <c r="C860" s="295" t="s">
        <v>576</v>
      </c>
      <c r="D860" s="296">
        <v>44378</v>
      </c>
      <c r="E860" s="296">
        <v>44561</v>
      </c>
      <c r="F860" s="296">
        <v>44445</v>
      </c>
      <c r="G860" s="41">
        <f t="shared" si="63"/>
        <v>9</v>
      </c>
      <c r="H860" s="297" t="s">
        <v>637</v>
      </c>
      <c r="I860" s="295" t="s">
        <v>636</v>
      </c>
      <c r="J860" s="298">
        <v>8</v>
      </c>
      <c r="K860" s="298">
        <f t="shared" si="64"/>
        <v>1</v>
      </c>
      <c r="L860" s="221">
        <v>1450</v>
      </c>
      <c r="M860" s="221">
        <f t="shared" si="65"/>
        <v>1450</v>
      </c>
    </row>
    <row r="861" spans="1:13">
      <c r="A861" s="295" t="s">
        <v>568</v>
      </c>
      <c r="B861" s="250" t="str">
        <f t="shared" ref="B861:B924" si="66">MID(C861,9,11)</f>
        <v>Measure 300</v>
      </c>
      <c r="C861" s="295" t="s">
        <v>576</v>
      </c>
      <c r="D861" s="296">
        <v>44378</v>
      </c>
      <c r="E861" s="296">
        <v>44561</v>
      </c>
      <c r="F861" s="296">
        <v>44445</v>
      </c>
      <c r="G861" s="41">
        <f t="shared" ref="G861:G924" si="67">MONTH(F861)</f>
        <v>9</v>
      </c>
      <c r="H861" s="297" t="s">
        <v>580</v>
      </c>
      <c r="I861" s="295" t="s">
        <v>339</v>
      </c>
      <c r="J861" s="298">
        <v>3</v>
      </c>
      <c r="K861" s="298">
        <f t="shared" si="64"/>
        <v>0.375</v>
      </c>
      <c r="L861" s="221">
        <v>1000</v>
      </c>
      <c r="M861" s="221">
        <f t="shared" si="65"/>
        <v>375</v>
      </c>
    </row>
    <row r="862" spans="1:13">
      <c r="A862" s="295" t="s">
        <v>568</v>
      </c>
      <c r="B862" s="250" t="str">
        <f t="shared" si="66"/>
        <v>Measure 300</v>
      </c>
      <c r="C862" s="295" t="s">
        <v>576</v>
      </c>
      <c r="D862" s="296">
        <v>44378</v>
      </c>
      <c r="E862" s="296">
        <v>44561</v>
      </c>
      <c r="F862" s="296">
        <v>44446</v>
      </c>
      <c r="G862" s="41">
        <f t="shared" si="67"/>
        <v>9</v>
      </c>
      <c r="H862" s="297" t="s">
        <v>637</v>
      </c>
      <c r="I862" s="295" t="s">
        <v>636</v>
      </c>
      <c r="J862" s="298">
        <v>10</v>
      </c>
      <c r="K862" s="298">
        <f t="shared" si="64"/>
        <v>1.25</v>
      </c>
      <c r="L862" s="221">
        <v>1450</v>
      </c>
      <c r="M862" s="221">
        <f t="shared" si="65"/>
        <v>1812.5</v>
      </c>
    </row>
    <row r="863" spans="1:13">
      <c r="A863" s="295" t="s">
        <v>568</v>
      </c>
      <c r="B863" s="250" t="str">
        <f t="shared" si="66"/>
        <v>Measure 300</v>
      </c>
      <c r="C863" s="295" t="s">
        <v>576</v>
      </c>
      <c r="D863" s="296">
        <v>44378</v>
      </c>
      <c r="E863" s="296">
        <v>44561</v>
      </c>
      <c r="F863" s="296">
        <v>44447</v>
      </c>
      <c r="G863" s="41">
        <f t="shared" si="67"/>
        <v>9</v>
      </c>
      <c r="H863" s="297" t="s">
        <v>637</v>
      </c>
      <c r="I863" s="295" t="s">
        <v>636</v>
      </c>
      <c r="J863" s="298">
        <v>10</v>
      </c>
      <c r="K863" s="298">
        <f t="shared" si="64"/>
        <v>1.25</v>
      </c>
      <c r="L863" s="221">
        <v>1450</v>
      </c>
      <c r="M863" s="221">
        <f t="shared" si="65"/>
        <v>1812.5</v>
      </c>
    </row>
    <row r="864" spans="1:13">
      <c r="A864" s="295" t="s">
        <v>568</v>
      </c>
      <c r="B864" s="250" t="str">
        <f t="shared" si="66"/>
        <v>Measure 300</v>
      </c>
      <c r="C864" s="295" t="s">
        <v>576</v>
      </c>
      <c r="D864" s="296">
        <v>44378</v>
      </c>
      <c r="E864" s="296">
        <v>44561</v>
      </c>
      <c r="F864" s="296">
        <v>44447</v>
      </c>
      <c r="G864" s="41">
        <f t="shared" si="67"/>
        <v>9</v>
      </c>
      <c r="H864" s="297" t="s">
        <v>370</v>
      </c>
      <c r="I864" s="295" t="s">
        <v>339</v>
      </c>
      <c r="J864" s="298">
        <v>0.75</v>
      </c>
      <c r="K864" s="298">
        <f t="shared" si="64"/>
        <v>9.375E-2</v>
      </c>
      <c r="L864" s="221">
        <v>1000</v>
      </c>
      <c r="M864" s="221">
        <f t="shared" si="65"/>
        <v>93.75</v>
      </c>
    </row>
    <row r="865" spans="1:13">
      <c r="A865" s="295" t="s">
        <v>568</v>
      </c>
      <c r="B865" s="250" t="str">
        <f t="shared" si="66"/>
        <v>Measure 300</v>
      </c>
      <c r="C865" s="295" t="s">
        <v>576</v>
      </c>
      <c r="D865" s="296">
        <v>44378</v>
      </c>
      <c r="E865" s="296">
        <v>44561</v>
      </c>
      <c r="F865" s="296">
        <v>44448</v>
      </c>
      <c r="G865" s="41">
        <f t="shared" si="67"/>
        <v>9</v>
      </c>
      <c r="H865" s="297" t="s">
        <v>637</v>
      </c>
      <c r="I865" s="295" t="s">
        <v>636</v>
      </c>
      <c r="J865" s="298">
        <v>11</v>
      </c>
      <c r="K865" s="298">
        <f t="shared" si="64"/>
        <v>1.375</v>
      </c>
      <c r="L865" s="221">
        <v>1450</v>
      </c>
      <c r="M865" s="221">
        <f t="shared" si="65"/>
        <v>1993.75</v>
      </c>
    </row>
    <row r="866" spans="1:13">
      <c r="A866" s="295" t="s">
        <v>568</v>
      </c>
      <c r="B866" s="250" t="str">
        <f t="shared" si="66"/>
        <v>Measure 300</v>
      </c>
      <c r="C866" s="295" t="s">
        <v>576</v>
      </c>
      <c r="D866" s="296">
        <v>44378</v>
      </c>
      <c r="E866" s="296">
        <v>44561</v>
      </c>
      <c r="F866" s="296">
        <v>44449</v>
      </c>
      <c r="G866" s="41">
        <f t="shared" si="67"/>
        <v>9</v>
      </c>
      <c r="H866" s="297" t="s">
        <v>637</v>
      </c>
      <c r="I866" s="295" t="s">
        <v>636</v>
      </c>
      <c r="J866" s="298">
        <v>9</v>
      </c>
      <c r="K866" s="298">
        <f t="shared" si="64"/>
        <v>1.125</v>
      </c>
      <c r="L866" s="221">
        <v>1450</v>
      </c>
      <c r="M866" s="221">
        <f t="shared" si="65"/>
        <v>1631.25</v>
      </c>
    </row>
    <row r="867" spans="1:13">
      <c r="A867" s="295" t="s">
        <v>568</v>
      </c>
      <c r="B867" s="250" t="str">
        <f t="shared" si="66"/>
        <v>Measure 300</v>
      </c>
      <c r="C867" s="295" t="s">
        <v>576</v>
      </c>
      <c r="D867" s="296">
        <v>44378</v>
      </c>
      <c r="E867" s="296">
        <v>44561</v>
      </c>
      <c r="F867" s="296">
        <v>44450</v>
      </c>
      <c r="G867" s="41">
        <f t="shared" si="67"/>
        <v>9</v>
      </c>
      <c r="H867" s="297" t="s">
        <v>637</v>
      </c>
      <c r="I867" s="295" t="s">
        <v>636</v>
      </c>
      <c r="J867" s="298">
        <v>10</v>
      </c>
      <c r="K867" s="298">
        <f t="shared" si="64"/>
        <v>1.25</v>
      </c>
      <c r="L867" s="221">
        <v>1450</v>
      </c>
      <c r="M867" s="221">
        <f t="shared" si="65"/>
        <v>1812.5</v>
      </c>
    </row>
    <row r="868" spans="1:13">
      <c r="A868" s="295" t="s">
        <v>568</v>
      </c>
      <c r="B868" s="250" t="str">
        <f t="shared" si="66"/>
        <v>Measure 300</v>
      </c>
      <c r="C868" s="295" t="s">
        <v>576</v>
      </c>
      <c r="D868" s="296">
        <v>44378</v>
      </c>
      <c r="E868" s="296">
        <v>44561</v>
      </c>
      <c r="F868" s="296">
        <v>44451</v>
      </c>
      <c r="G868" s="41">
        <f t="shared" si="67"/>
        <v>9</v>
      </c>
      <c r="H868" s="297" t="s">
        <v>637</v>
      </c>
      <c r="I868" s="295" t="s">
        <v>636</v>
      </c>
      <c r="J868" s="298">
        <v>2</v>
      </c>
      <c r="K868" s="298">
        <f t="shared" si="64"/>
        <v>0.25</v>
      </c>
      <c r="L868" s="221">
        <v>1450</v>
      </c>
      <c r="M868" s="221">
        <f t="shared" si="65"/>
        <v>362.5</v>
      </c>
    </row>
    <row r="869" spans="1:13">
      <c r="A869" s="295" t="s">
        <v>568</v>
      </c>
      <c r="B869" s="250" t="str">
        <f t="shared" si="66"/>
        <v>Measure 300</v>
      </c>
      <c r="C869" s="295" t="s">
        <v>576</v>
      </c>
      <c r="D869" s="296">
        <v>44378</v>
      </c>
      <c r="E869" s="296">
        <v>44561</v>
      </c>
      <c r="F869" s="296">
        <v>44452</v>
      </c>
      <c r="G869" s="41">
        <f t="shared" si="67"/>
        <v>9</v>
      </c>
      <c r="H869" s="297" t="s">
        <v>637</v>
      </c>
      <c r="I869" s="295" t="s">
        <v>636</v>
      </c>
      <c r="J869" s="298">
        <v>8</v>
      </c>
      <c r="K869" s="298">
        <f t="shared" si="64"/>
        <v>1</v>
      </c>
      <c r="L869" s="221">
        <v>1450</v>
      </c>
      <c r="M869" s="221">
        <f t="shared" si="65"/>
        <v>1450</v>
      </c>
    </row>
    <row r="870" spans="1:13">
      <c r="A870" s="295" t="s">
        <v>568</v>
      </c>
      <c r="B870" s="250" t="str">
        <f t="shared" si="66"/>
        <v>Measure 300</v>
      </c>
      <c r="C870" s="295" t="s">
        <v>576</v>
      </c>
      <c r="D870" s="296">
        <v>44378</v>
      </c>
      <c r="E870" s="296">
        <v>44561</v>
      </c>
      <c r="F870" s="296">
        <v>44454</v>
      </c>
      <c r="G870" s="41">
        <f t="shared" si="67"/>
        <v>9</v>
      </c>
      <c r="H870" s="297" t="s">
        <v>370</v>
      </c>
      <c r="I870" s="295" t="s">
        <v>339</v>
      </c>
      <c r="J870" s="298">
        <v>0.5</v>
      </c>
      <c r="K870" s="298">
        <f t="shared" si="64"/>
        <v>6.25E-2</v>
      </c>
      <c r="L870" s="221">
        <v>1000</v>
      </c>
      <c r="M870" s="221">
        <f t="shared" si="65"/>
        <v>62.5</v>
      </c>
    </row>
    <row r="871" spans="1:13">
      <c r="A871" s="295" t="s">
        <v>569</v>
      </c>
      <c r="B871" s="250" t="str">
        <f t="shared" si="66"/>
        <v>Measure 295</v>
      </c>
      <c r="C871" s="295" t="s">
        <v>577</v>
      </c>
      <c r="D871" s="296">
        <v>44378</v>
      </c>
      <c r="E871" s="296">
        <v>44561</v>
      </c>
      <c r="F871" s="296">
        <v>44393</v>
      </c>
      <c r="G871" s="41">
        <f t="shared" si="67"/>
        <v>7</v>
      </c>
      <c r="H871" s="297" t="s">
        <v>583</v>
      </c>
      <c r="I871" s="295" t="s">
        <v>339</v>
      </c>
      <c r="J871" s="298">
        <v>2</v>
      </c>
      <c r="K871" s="298">
        <f t="shared" si="64"/>
        <v>0.25</v>
      </c>
      <c r="L871" s="221">
        <v>1000</v>
      </c>
      <c r="M871" s="221">
        <f t="shared" si="65"/>
        <v>250</v>
      </c>
    </row>
    <row r="872" spans="1:13">
      <c r="A872" s="295" t="s">
        <v>569</v>
      </c>
      <c r="B872" s="250" t="str">
        <f t="shared" si="66"/>
        <v>Measure 295</v>
      </c>
      <c r="C872" s="295" t="s">
        <v>577</v>
      </c>
      <c r="D872" s="296">
        <v>44378</v>
      </c>
      <c r="E872" s="296">
        <v>44561</v>
      </c>
      <c r="F872" s="296">
        <v>44396</v>
      </c>
      <c r="G872" s="41">
        <f t="shared" si="67"/>
        <v>7</v>
      </c>
      <c r="H872" s="297" t="s">
        <v>373</v>
      </c>
      <c r="I872" s="295" t="s">
        <v>339</v>
      </c>
      <c r="J872" s="298">
        <v>1</v>
      </c>
      <c r="K872" s="298">
        <f t="shared" si="64"/>
        <v>0.125</v>
      </c>
      <c r="L872" s="221">
        <v>1350</v>
      </c>
      <c r="M872" s="221">
        <f t="shared" si="65"/>
        <v>168.75</v>
      </c>
    </row>
    <row r="873" spans="1:13">
      <c r="A873" s="295" t="s">
        <v>569</v>
      </c>
      <c r="B873" s="250" t="str">
        <f t="shared" si="66"/>
        <v>Measure 295</v>
      </c>
      <c r="C873" s="295" t="s">
        <v>577</v>
      </c>
      <c r="D873" s="296">
        <v>44378</v>
      </c>
      <c r="E873" s="296">
        <v>44561</v>
      </c>
      <c r="F873" s="296">
        <v>44396</v>
      </c>
      <c r="G873" s="41">
        <f t="shared" si="67"/>
        <v>7</v>
      </c>
      <c r="H873" s="297" t="s">
        <v>373</v>
      </c>
      <c r="I873" s="295" t="s">
        <v>339</v>
      </c>
      <c r="J873" s="298">
        <v>2.5</v>
      </c>
      <c r="K873" s="298">
        <f t="shared" si="64"/>
        <v>0.3125</v>
      </c>
      <c r="L873" s="221">
        <v>1350</v>
      </c>
      <c r="M873" s="221">
        <f t="shared" si="65"/>
        <v>421.875</v>
      </c>
    </row>
    <row r="874" spans="1:13">
      <c r="A874" s="295" t="s">
        <v>569</v>
      </c>
      <c r="B874" s="250" t="str">
        <f t="shared" si="66"/>
        <v>Measure 295</v>
      </c>
      <c r="C874" s="295" t="s">
        <v>577</v>
      </c>
      <c r="D874" s="296">
        <v>44378</v>
      </c>
      <c r="E874" s="296">
        <v>44561</v>
      </c>
      <c r="F874" s="296">
        <v>44396</v>
      </c>
      <c r="G874" s="41">
        <f t="shared" si="67"/>
        <v>7</v>
      </c>
      <c r="H874" s="297" t="s">
        <v>338</v>
      </c>
      <c r="I874" s="295" t="s">
        <v>339</v>
      </c>
      <c r="J874" s="298">
        <v>0.5</v>
      </c>
      <c r="K874" s="298">
        <f t="shared" si="64"/>
        <v>6.25E-2</v>
      </c>
      <c r="L874" s="221">
        <v>1000</v>
      </c>
      <c r="M874" s="221">
        <f t="shared" si="65"/>
        <v>62.5</v>
      </c>
    </row>
    <row r="875" spans="1:13">
      <c r="A875" s="295" t="s">
        <v>569</v>
      </c>
      <c r="B875" s="250" t="str">
        <f t="shared" si="66"/>
        <v>Measure 295</v>
      </c>
      <c r="C875" s="295" t="s">
        <v>577</v>
      </c>
      <c r="D875" s="296">
        <v>44378</v>
      </c>
      <c r="E875" s="296">
        <v>44561</v>
      </c>
      <c r="F875" s="296">
        <v>44397</v>
      </c>
      <c r="G875" s="41">
        <f t="shared" si="67"/>
        <v>7</v>
      </c>
      <c r="H875" s="297" t="s">
        <v>373</v>
      </c>
      <c r="I875" s="295" t="s">
        <v>339</v>
      </c>
      <c r="J875" s="298">
        <v>0.5</v>
      </c>
      <c r="K875" s="298">
        <f t="shared" si="64"/>
        <v>6.25E-2</v>
      </c>
      <c r="L875" s="221">
        <v>1350</v>
      </c>
      <c r="M875" s="221">
        <f t="shared" si="65"/>
        <v>84.375</v>
      </c>
    </row>
    <row r="876" spans="1:13">
      <c r="A876" s="295" t="s">
        <v>569</v>
      </c>
      <c r="B876" s="250" t="str">
        <f t="shared" si="66"/>
        <v>Measure 295</v>
      </c>
      <c r="C876" s="295" t="s">
        <v>577</v>
      </c>
      <c r="D876" s="296">
        <v>44378</v>
      </c>
      <c r="E876" s="296">
        <v>44561</v>
      </c>
      <c r="F876" s="296">
        <v>44397</v>
      </c>
      <c r="G876" s="41">
        <f t="shared" si="67"/>
        <v>7</v>
      </c>
      <c r="H876" s="297" t="s">
        <v>373</v>
      </c>
      <c r="I876" s="295" t="s">
        <v>339</v>
      </c>
      <c r="J876" s="298">
        <v>3.25</v>
      </c>
      <c r="K876" s="298">
        <f t="shared" si="64"/>
        <v>0.40625</v>
      </c>
      <c r="L876" s="221">
        <v>1350</v>
      </c>
      <c r="M876" s="221">
        <f t="shared" si="65"/>
        <v>548.4375</v>
      </c>
    </row>
    <row r="877" spans="1:13">
      <c r="A877" s="295" t="s">
        <v>569</v>
      </c>
      <c r="B877" s="250" t="str">
        <f t="shared" si="66"/>
        <v>Measure 295</v>
      </c>
      <c r="C877" s="295" t="s">
        <v>577</v>
      </c>
      <c r="D877" s="296">
        <v>44378</v>
      </c>
      <c r="E877" s="296">
        <v>44561</v>
      </c>
      <c r="F877" s="296">
        <v>44397</v>
      </c>
      <c r="G877" s="41">
        <f t="shared" si="67"/>
        <v>7</v>
      </c>
      <c r="H877" s="297" t="s">
        <v>373</v>
      </c>
      <c r="I877" s="295" t="s">
        <v>339</v>
      </c>
      <c r="J877" s="298">
        <v>2.75</v>
      </c>
      <c r="K877" s="298">
        <f t="shared" si="64"/>
        <v>0.34375</v>
      </c>
      <c r="L877" s="221">
        <v>1350</v>
      </c>
      <c r="M877" s="221">
        <f t="shared" si="65"/>
        <v>464.0625</v>
      </c>
    </row>
    <row r="878" spans="1:13">
      <c r="A878" s="295" t="s">
        <v>569</v>
      </c>
      <c r="B878" s="250" t="str">
        <f t="shared" si="66"/>
        <v>Measure 295</v>
      </c>
      <c r="C878" s="295" t="s">
        <v>577</v>
      </c>
      <c r="D878" s="296">
        <v>44378</v>
      </c>
      <c r="E878" s="296">
        <v>44561</v>
      </c>
      <c r="F878" s="296">
        <v>44398</v>
      </c>
      <c r="G878" s="41">
        <f t="shared" si="67"/>
        <v>7</v>
      </c>
      <c r="H878" s="297" t="s">
        <v>373</v>
      </c>
      <c r="I878" s="295" t="s">
        <v>339</v>
      </c>
      <c r="J878" s="298">
        <v>6.25</v>
      </c>
      <c r="K878" s="298">
        <f t="shared" si="64"/>
        <v>0.78125</v>
      </c>
      <c r="L878" s="221">
        <v>1350</v>
      </c>
      <c r="M878" s="221">
        <f t="shared" si="65"/>
        <v>1054.6875</v>
      </c>
    </row>
    <row r="879" spans="1:13">
      <c r="A879" s="295" t="s">
        <v>569</v>
      </c>
      <c r="B879" s="250" t="str">
        <f t="shared" si="66"/>
        <v>Measure 295</v>
      </c>
      <c r="C879" s="295" t="s">
        <v>577</v>
      </c>
      <c r="D879" s="296">
        <v>44378</v>
      </c>
      <c r="E879" s="296">
        <v>44561</v>
      </c>
      <c r="F879" s="296">
        <v>44398</v>
      </c>
      <c r="G879" s="41">
        <f t="shared" si="67"/>
        <v>7</v>
      </c>
      <c r="H879" s="297" t="s">
        <v>373</v>
      </c>
      <c r="I879" s="295" t="s">
        <v>339</v>
      </c>
      <c r="J879" s="298">
        <v>1.75</v>
      </c>
      <c r="K879" s="298">
        <f t="shared" si="64"/>
        <v>0.21875</v>
      </c>
      <c r="L879" s="221">
        <v>1350</v>
      </c>
      <c r="M879" s="221">
        <f t="shared" si="65"/>
        <v>295.3125</v>
      </c>
    </row>
    <row r="880" spans="1:13">
      <c r="A880" s="295" t="s">
        <v>569</v>
      </c>
      <c r="B880" s="250" t="str">
        <f t="shared" si="66"/>
        <v>Measure 295</v>
      </c>
      <c r="C880" s="295" t="s">
        <v>577</v>
      </c>
      <c r="D880" s="296">
        <v>44378</v>
      </c>
      <c r="E880" s="296">
        <v>44561</v>
      </c>
      <c r="F880" s="296">
        <v>44398</v>
      </c>
      <c r="G880" s="41">
        <f t="shared" si="67"/>
        <v>7</v>
      </c>
      <c r="H880" s="297" t="s">
        <v>322</v>
      </c>
      <c r="I880" s="295" t="s">
        <v>339</v>
      </c>
      <c r="J880" s="298">
        <v>0.5</v>
      </c>
      <c r="K880" s="298">
        <f t="shared" si="64"/>
        <v>6.25E-2</v>
      </c>
      <c r="L880" s="221">
        <v>1000</v>
      </c>
      <c r="M880" s="221">
        <f t="shared" si="65"/>
        <v>62.5</v>
      </c>
    </row>
    <row r="881" spans="1:13">
      <c r="A881" s="295" t="s">
        <v>569</v>
      </c>
      <c r="B881" s="250" t="str">
        <f t="shared" si="66"/>
        <v>Measure 295</v>
      </c>
      <c r="C881" s="295" t="s">
        <v>577</v>
      </c>
      <c r="D881" s="296">
        <v>44378</v>
      </c>
      <c r="E881" s="296">
        <v>44561</v>
      </c>
      <c r="F881" s="296">
        <v>44399</v>
      </c>
      <c r="G881" s="41">
        <f t="shared" si="67"/>
        <v>7</v>
      </c>
      <c r="H881" s="297" t="s">
        <v>373</v>
      </c>
      <c r="I881" s="295" t="s">
        <v>339</v>
      </c>
      <c r="J881" s="298">
        <v>8.25</v>
      </c>
      <c r="K881" s="298">
        <f t="shared" si="64"/>
        <v>1.03125</v>
      </c>
      <c r="L881" s="221">
        <v>1350</v>
      </c>
      <c r="M881" s="221">
        <f t="shared" si="65"/>
        <v>1392.1875</v>
      </c>
    </row>
    <row r="882" spans="1:13">
      <c r="A882" s="295" t="s">
        <v>569</v>
      </c>
      <c r="B882" s="250" t="str">
        <f t="shared" si="66"/>
        <v>Measure 295</v>
      </c>
      <c r="C882" s="295" t="s">
        <v>577</v>
      </c>
      <c r="D882" s="296">
        <v>44378</v>
      </c>
      <c r="E882" s="296">
        <v>44561</v>
      </c>
      <c r="F882" s="296">
        <v>44399</v>
      </c>
      <c r="G882" s="41">
        <f t="shared" si="67"/>
        <v>7</v>
      </c>
      <c r="H882" s="297" t="s">
        <v>322</v>
      </c>
      <c r="I882" s="295" t="s">
        <v>339</v>
      </c>
      <c r="J882" s="298">
        <v>1</v>
      </c>
      <c r="K882" s="298">
        <f t="shared" si="64"/>
        <v>0.125</v>
      </c>
      <c r="L882" s="221">
        <v>1000</v>
      </c>
      <c r="M882" s="221">
        <f t="shared" si="65"/>
        <v>125</v>
      </c>
    </row>
    <row r="883" spans="1:13">
      <c r="A883" s="295" t="s">
        <v>569</v>
      </c>
      <c r="B883" s="250" t="str">
        <f t="shared" si="66"/>
        <v>Measure 295</v>
      </c>
      <c r="C883" s="295" t="s">
        <v>577</v>
      </c>
      <c r="D883" s="296">
        <v>44378</v>
      </c>
      <c r="E883" s="296">
        <v>44561</v>
      </c>
      <c r="F883" s="296">
        <v>44399</v>
      </c>
      <c r="G883" s="41">
        <f t="shared" si="67"/>
        <v>7</v>
      </c>
      <c r="H883" s="297" t="s">
        <v>338</v>
      </c>
      <c r="I883" s="295" t="s">
        <v>339</v>
      </c>
      <c r="J883" s="298">
        <v>2</v>
      </c>
      <c r="K883" s="298">
        <f t="shared" si="64"/>
        <v>0.25</v>
      </c>
      <c r="L883" s="221">
        <v>1000</v>
      </c>
      <c r="M883" s="221">
        <f t="shared" si="65"/>
        <v>250</v>
      </c>
    </row>
    <row r="884" spans="1:13">
      <c r="A884" s="295" t="s">
        <v>569</v>
      </c>
      <c r="B884" s="250" t="str">
        <f t="shared" si="66"/>
        <v>Measure 295</v>
      </c>
      <c r="C884" s="295" t="s">
        <v>577</v>
      </c>
      <c r="D884" s="296">
        <v>44378</v>
      </c>
      <c r="E884" s="296">
        <v>44561</v>
      </c>
      <c r="F884" s="296">
        <v>44400</v>
      </c>
      <c r="G884" s="41">
        <f t="shared" si="67"/>
        <v>7</v>
      </c>
      <c r="H884" s="297" t="s">
        <v>373</v>
      </c>
      <c r="I884" s="295" t="s">
        <v>339</v>
      </c>
      <c r="J884" s="298">
        <v>1</v>
      </c>
      <c r="K884" s="298">
        <f t="shared" si="64"/>
        <v>0.125</v>
      </c>
      <c r="L884" s="221">
        <v>1350</v>
      </c>
      <c r="M884" s="221">
        <f t="shared" si="65"/>
        <v>168.75</v>
      </c>
    </row>
    <row r="885" spans="1:13">
      <c r="A885" s="295" t="s">
        <v>569</v>
      </c>
      <c r="B885" s="250" t="str">
        <f t="shared" si="66"/>
        <v>Measure 295</v>
      </c>
      <c r="C885" s="295" t="s">
        <v>577</v>
      </c>
      <c r="D885" s="296">
        <v>44378</v>
      </c>
      <c r="E885" s="296">
        <v>44561</v>
      </c>
      <c r="F885" s="296">
        <v>44400</v>
      </c>
      <c r="G885" s="41">
        <f t="shared" si="67"/>
        <v>7</v>
      </c>
      <c r="H885" s="297" t="s">
        <v>373</v>
      </c>
      <c r="I885" s="295" t="s">
        <v>339</v>
      </c>
      <c r="J885" s="298">
        <v>4.75</v>
      </c>
      <c r="K885" s="298">
        <f t="shared" si="64"/>
        <v>0.59375</v>
      </c>
      <c r="L885" s="221">
        <v>1350</v>
      </c>
      <c r="M885" s="221">
        <f t="shared" si="65"/>
        <v>801.5625</v>
      </c>
    </row>
    <row r="886" spans="1:13">
      <c r="A886" s="295" t="s">
        <v>569</v>
      </c>
      <c r="B886" s="250" t="str">
        <f t="shared" si="66"/>
        <v>Measure 295</v>
      </c>
      <c r="C886" s="295" t="s">
        <v>577</v>
      </c>
      <c r="D886" s="296">
        <v>44378</v>
      </c>
      <c r="E886" s="296">
        <v>44561</v>
      </c>
      <c r="F886" s="296">
        <v>44403</v>
      </c>
      <c r="G886" s="41">
        <f t="shared" si="67"/>
        <v>7</v>
      </c>
      <c r="H886" s="297" t="s">
        <v>373</v>
      </c>
      <c r="I886" s="295" t="s">
        <v>339</v>
      </c>
      <c r="J886" s="298">
        <v>1.25</v>
      </c>
      <c r="K886" s="298">
        <f t="shared" si="64"/>
        <v>0.15625</v>
      </c>
      <c r="L886" s="221">
        <v>1350</v>
      </c>
      <c r="M886" s="221">
        <f t="shared" si="65"/>
        <v>210.9375</v>
      </c>
    </row>
    <row r="887" spans="1:13">
      <c r="A887" s="295" t="s">
        <v>569</v>
      </c>
      <c r="B887" s="250" t="str">
        <f t="shared" si="66"/>
        <v>Measure 295</v>
      </c>
      <c r="C887" s="295" t="s">
        <v>577</v>
      </c>
      <c r="D887" s="296">
        <v>44378</v>
      </c>
      <c r="E887" s="296">
        <v>44561</v>
      </c>
      <c r="F887" s="296">
        <v>44403</v>
      </c>
      <c r="G887" s="41">
        <f t="shared" si="67"/>
        <v>7</v>
      </c>
      <c r="H887" s="297" t="s">
        <v>373</v>
      </c>
      <c r="I887" s="295" t="s">
        <v>339</v>
      </c>
      <c r="J887" s="298">
        <v>0.75</v>
      </c>
      <c r="K887" s="298">
        <f t="shared" si="64"/>
        <v>9.375E-2</v>
      </c>
      <c r="L887" s="221">
        <v>1350</v>
      </c>
      <c r="M887" s="221">
        <f t="shared" si="65"/>
        <v>126.5625</v>
      </c>
    </row>
    <row r="888" spans="1:13">
      <c r="A888" s="295" t="s">
        <v>569</v>
      </c>
      <c r="B888" s="250" t="str">
        <f t="shared" si="66"/>
        <v>Measure 295</v>
      </c>
      <c r="C888" s="295" t="s">
        <v>577</v>
      </c>
      <c r="D888" s="296">
        <v>44378</v>
      </c>
      <c r="E888" s="296">
        <v>44561</v>
      </c>
      <c r="F888" s="296">
        <v>44403</v>
      </c>
      <c r="G888" s="41">
        <f t="shared" si="67"/>
        <v>7</v>
      </c>
      <c r="H888" s="297" t="s">
        <v>322</v>
      </c>
      <c r="I888" s="295" t="s">
        <v>339</v>
      </c>
      <c r="J888" s="298">
        <v>0.5</v>
      </c>
      <c r="K888" s="298">
        <f t="shared" si="64"/>
        <v>6.25E-2</v>
      </c>
      <c r="L888" s="221">
        <v>1000</v>
      </c>
      <c r="M888" s="221">
        <f t="shared" si="65"/>
        <v>62.5</v>
      </c>
    </row>
    <row r="889" spans="1:13">
      <c r="A889" s="295" t="s">
        <v>569</v>
      </c>
      <c r="B889" s="250" t="str">
        <f t="shared" si="66"/>
        <v>Measure 295</v>
      </c>
      <c r="C889" s="295" t="s">
        <v>577</v>
      </c>
      <c r="D889" s="296">
        <v>44378</v>
      </c>
      <c r="E889" s="296">
        <v>44561</v>
      </c>
      <c r="F889" s="296">
        <v>44403</v>
      </c>
      <c r="G889" s="41">
        <f t="shared" si="67"/>
        <v>7</v>
      </c>
      <c r="H889" s="297" t="s">
        <v>583</v>
      </c>
      <c r="I889" s="295" t="s">
        <v>339</v>
      </c>
      <c r="J889" s="298">
        <v>2</v>
      </c>
      <c r="K889" s="298">
        <f t="shared" si="64"/>
        <v>0.25</v>
      </c>
      <c r="L889" s="221">
        <v>1000</v>
      </c>
      <c r="M889" s="221">
        <f t="shared" si="65"/>
        <v>250</v>
      </c>
    </row>
    <row r="890" spans="1:13">
      <c r="A890" s="295" t="s">
        <v>569</v>
      </c>
      <c r="B890" s="250" t="str">
        <f t="shared" si="66"/>
        <v>Measure 295</v>
      </c>
      <c r="C890" s="295" t="s">
        <v>577</v>
      </c>
      <c r="D890" s="296">
        <v>44378</v>
      </c>
      <c r="E890" s="296">
        <v>44561</v>
      </c>
      <c r="F890" s="296">
        <v>44404</v>
      </c>
      <c r="G890" s="41">
        <f t="shared" si="67"/>
        <v>7</v>
      </c>
      <c r="H890" s="297" t="s">
        <v>373</v>
      </c>
      <c r="I890" s="295" t="s">
        <v>339</v>
      </c>
      <c r="J890" s="298">
        <v>8.25</v>
      </c>
      <c r="K890" s="298">
        <f t="shared" si="64"/>
        <v>1.03125</v>
      </c>
      <c r="L890" s="221">
        <v>1350</v>
      </c>
      <c r="M890" s="221">
        <f t="shared" si="65"/>
        <v>1392.1875</v>
      </c>
    </row>
    <row r="891" spans="1:13">
      <c r="A891" s="295" t="s">
        <v>569</v>
      </c>
      <c r="B891" s="250" t="str">
        <f t="shared" si="66"/>
        <v>Measure 295</v>
      </c>
      <c r="C891" s="295" t="s">
        <v>577</v>
      </c>
      <c r="D891" s="296">
        <v>44378</v>
      </c>
      <c r="E891" s="296">
        <v>44561</v>
      </c>
      <c r="F891" s="296">
        <v>44404</v>
      </c>
      <c r="G891" s="41">
        <f t="shared" si="67"/>
        <v>7</v>
      </c>
      <c r="H891" s="297" t="s">
        <v>322</v>
      </c>
      <c r="I891" s="295" t="s">
        <v>339</v>
      </c>
      <c r="J891" s="298">
        <v>3</v>
      </c>
      <c r="K891" s="298">
        <f t="shared" si="64"/>
        <v>0.375</v>
      </c>
      <c r="L891" s="221">
        <v>1000</v>
      </c>
      <c r="M891" s="221">
        <f t="shared" si="65"/>
        <v>375</v>
      </c>
    </row>
    <row r="892" spans="1:13">
      <c r="A892" s="295" t="s">
        <v>569</v>
      </c>
      <c r="B892" s="250" t="str">
        <f t="shared" si="66"/>
        <v>Measure 295</v>
      </c>
      <c r="C892" s="295" t="s">
        <v>577</v>
      </c>
      <c r="D892" s="296">
        <v>44378</v>
      </c>
      <c r="E892" s="296">
        <v>44561</v>
      </c>
      <c r="F892" s="296">
        <v>44405</v>
      </c>
      <c r="G892" s="41">
        <f t="shared" si="67"/>
        <v>7</v>
      </c>
      <c r="H892" s="297" t="s">
        <v>373</v>
      </c>
      <c r="I892" s="295" t="s">
        <v>339</v>
      </c>
      <c r="J892" s="298">
        <v>2.75</v>
      </c>
      <c r="K892" s="298">
        <f t="shared" si="64"/>
        <v>0.34375</v>
      </c>
      <c r="L892" s="221">
        <v>1350</v>
      </c>
      <c r="M892" s="221">
        <f t="shared" si="65"/>
        <v>464.0625</v>
      </c>
    </row>
    <row r="893" spans="1:13">
      <c r="A893" s="295" t="s">
        <v>569</v>
      </c>
      <c r="B893" s="250" t="str">
        <f t="shared" si="66"/>
        <v>Measure 295</v>
      </c>
      <c r="C893" s="295" t="s">
        <v>577</v>
      </c>
      <c r="D893" s="296">
        <v>44378</v>
      </c>
      <c r="E893" s="296">
        <v>44561</v>
      </c>
      <c r="F893" s="296">
        <v>44405</v>
      </c>
      <c r="G893" s="41">
        <f t="shared" si="67"/>
        <v>7</v>
      </c>
      <c r="H893" s="297" t="s">
        <v>373</v>
      </c>
      <c r="I893" s="295" t="s">
        <v>339</v>
      </c>
      <c r="J893" s="298">
        <v>3</v>
      </c>
      <c r="K893" s="298">
        <f t="shared" si="64"/>
        <v>0.375</v>
      </c>
      <c r="L893" s="221">
        <v>1350</v>
      </c>
      <c r="M893" s="221">
        <f t="shared" si="65"/>
        <v>506.25</v>
      </c>
    </row>
    <row r="894" spans="1:13">
      <c r="A894" s="295" t="s">
        <v>569</v>
      </c>
      <c r="B894" s="250" t="str">
        <f t="shared" si="66"/>
        <v>Measure 295</v>
      </c>
      <c r="C894" s="295" t="s">
        <v>577</v>
      </c>
      <c r="D894" s="296">
        <v>44378</v>
      </c>
      <c r="E894" s="296">
        <v>44561</v>
      </c>
      <c r="F894" s="296">
        <v>44405</v>
      </c>
      <c r="G894" s="41">
        <f t="shared" si="67"/>
        <v>7</v>
      </c>
      <c r="H894" s="297" t="s">
        <v>322</v>
      </c>
      <c r="I894" s="295" t="s">
        <v>339</v>
      </c>
      <c r="J894" s="298">
        <v>3</v>
      </c>
      <c r="K894" s="298">
        <f t="shared" si="64"/>
        <v>0.375</v>
      </c>
      <c r="L894" s="221">
        <v>1000</v>
      </c>
      <c r="M894" s="221">
        <f t="shared" si="65"/>
        <v>375</v>
      </c>
    </row>
    <row r="895" spans="1:13">
      <c r="A895" s="295" t="s">
        <v>569</v>
      </c>
      <c r="B895" s="250" t="str">
        <f t="shared" si="66"/>
        <v>Measure 295</v>
      </c>
      <c r="C895" s="295" t="s">
        <v>577</v>
      </c>
      <c r="D895" s="296">
        <v>44378</v>
      </c>
      <c r="E895" s="296">
        <v>44561</v>
      </c>
      <c r="F895" s="296">
        <v>44405</v>
      </c>
      <c r="G895" s="41">
        <f t="shared" si="67"/>
        <v>7</v>
      </c>
      <c r="H895" s="297" t="s">
        <v>583</v>
      </c>
      <c r="I895" s="295" t="s">
        <v>339</v>
      </c>
      <c r="J895" s="298">
        <v>1</v>
      </c>
      <c r="K895" s="298">
        <f t="shared" si="64"/>
        <v>0.125</v>
      </c>
      <c r="L895" s="221">
        <v>1000</v>
      </c>
      <c r="M895" s="221">
        <f t="shared" si="65"/>
        <v>125</v>
      </c>
    </row>
    <row r="896" spans="1:13">
      <c r="A896" s="295" t="s">
        <v>569</v>
      </c>
      <c r="B896" s="250" t="str">
        <f t="shared" si="66"/>
        <v>Measure 295</v>
      </c>
      <c r="C896" s="295" t="s">
        <v>577</v>
      </c>
      <c r="D896" s="296">
        <v>44378</v>
      </c>
      <c r="E896" s="296">
        <v>44561</v>
      </c>
      <c r="F896" s="296">
        <v>44406</v>
      </c>
      <c r="G896" s="41">
        <f t="shared" si="67"/>
        <v>7</v>
      </c>
      <c r="H896" s="297" t="s">
        <v>373</v>
      </c>
      <c r="I896" s="295" t="s">
        <v>339</v>
      </c>
      <c r="J896" s="298">
        <v>0.5</v>
      </c>
      <c r="K896" s="298">
        <f t="shared" si="64"/>
        <v>6.25E-2</v>
      </c>
      <c r="L896" s="221">
        <v>1350</v>
      </c>
      <c r="M896" s="221">
        <f t="shared" si="65"/>
        <v>84.375</v>
      </c>
    </row>
    <row r="897" spans="1:13">
      <c r="A897" s="295" t="s">
        <v>569</v>
      </c>
      <c r="B897" s="250" t="str">
        <f t="shared" si="66"/>
        <v>Measure 295</v>
      </c>
      <c r="C897" s="295" t="s">
        <v>577</v>
      </c>
      <c r="D897" s="296">
        <v>44378</v>
      </c>
      <c r="E897" s="296">
        <v>44561</v>
      </c>
      <c r="F897" s="296">
        <v>44406</v>
      </c>
      <c r="G897" s="41">
        <f t="shared" si="67"/>
        <v>7</v>
      </c>
      <c r="H897" s="297" t="s">
        <v>373</v>
      </c>
      <c r="I897" s="295" t="s">
        <v>339</v>
      </c>
      <c r="J897" s="298">
        <v>0.5</v>
      </c>
      <c r="K897" s="298">
        <f t="shared" si="64"/>
        <v>6.25E-2</v>
      </c>
      <c r="L897" s="221">
        <v>1350</v>
      </c>
      <c r="M897" s="221">
        <f t="shared" si="65"/>
        <v>84.375</v>
      </c>
    </row>
    <row r="898" spans="1:13">
      <c r="A898" s="295" t="s">
        <v>569</v>
      </c>
      <c r="B898" s="250" t="str">
        <f t="shared" si="66"/>
        <v>Measure 295</v>
      </c>
      <c r="C898" s="295" t="s">
        <v>577</v>
      </c>
      <c r="D898" s="296">
        <v>44378</v>
      </c>
      <c r="E898" s="296">
        <v>44561</v>
      </c>
      <c r="F898" s="296">
        <v>44406</v>
      </c>
      <c r="G898" s="41">
        <f t="shared" si="67"/>
        <v>7</v>
      </c>
      <c r="H898" s="297" t="s">
        <v>322</v>
      </c>
      <c r="I898" s="295" t="s">
        <v>339</v>
      </c>
      <c r="J898" s="298">
        <v>2.5</v>
      </c>
      <c r="K898" s="298">
        <f t="shared" si="64"/>
        <v>0.3125</v>
      </c>
      <c r="L898" s="221">
        <v>1000</v>
      </c>
      <c r="M898" s="221">
        <f t="shared" si="65"/>
        <v>312.5</v>
      </c>
    </row>
    <row r="899" spans="1:13">
      <c r="A899" s="295" t="s">
        <v>569</v>
      </c>
      <c r="B899" s="250" t="str">
        <f t="shared" si="66"/>
        <v>Measure 295</v>
      </c>
      <c r="C899" s="295" t="s">
        <v>577</v>
      </c>
      <c r="D899" s="296">
        <v>44378</v>
      </c>
      <c r="E899" s="296">
        <v>44561</v>
      </c>
      <c r="F899" s="296">
        <v>44406</v>
      </c>
      <c r="G899" s="41">
        <f t="shared" si="67"/>
        <v>7</v>
      </c>
      <c r="H899" s="297" t="s">
        <v>583</v>
      </c>
      <c r="I899" s="295" t="s">
        <v>339</v>
      </c>
      <c r="J899" s="298">
        <v>2</v>
      </c>
      <c r="K899" s="298">
        <f t="shared" si="64"/>
        <v>0.25</v>
      </c>
      <c r="L899" s="221">
        <v>1000</v>
      </c>
      <c r="M899" s="221">
        <f t="shared" si="65"/>
        <v>250</v>
      </c>
    </row>
    <row r="900" spans="1:13">
      <c r="A900" s="295" t="s">
        <v>569</v>
      </c>
      <c r="B900" s="250" t="str">
        <f t="shared" si="66"/>
        <v>Measure 295</v>
      </c>
      <c r="C900" s="295" t="s">
        <v>577</v>
      </c>
      <c r="D900" s="296">
        <v>44378</v>
      </c>
      <c r="E900" s="296">
        <v>44561</v>
      </c>
      <c r="F900" s="296">
        <v>44407</v>
      </c>
      <c r="G900" s="41">
        <f t="shared" si="67"/>
        <v>7</v>
      </c>
      <c r="H900" s="297" t="s">
        <v>373</v>
      </c>
      <c r="I900" s="295" t="s">
        <v>339</v>
      </c>
      <c r="J900" s="298">
        <v>1</v>
      </c>
      <c r="K900" s="298">
        <f t="shared" si="64"/>
        <v>0.125</v>
      </c>
      <c r="L900" s="221">
        <v>1350</v>
      </c>
      <c r="M900" s="221">
        <f t="shared" si="65"/>
        <v>168.75</v>
      </c>
    </row>
    <row r="901" spans="1:13">
      <c r="A901" s="295" t="s">
        <v>569</v>
      </c>
      <c r="B901" s="250" t="str">
        <f t="shared" si="66"/>
        <v>Measure 295</v>
      </c>
      <c r="C901" s="295" t="s">
        <v>577</v>
      </c>
      <c r="D901" s="296">
        <v>44378</v>
      </c>
      <c r="E901" s="296">
        <v>44561</v>
      </c>
      <c r="F901" s="296">
        <v>44407</v>
      </c>
      <c r="G901" s="41">
        <f t="shared" si="67"/>
        <v>7</v>
      </c>
      <c r="H901" s="297" t="s">
        <v>583</v>
      </c>
      <c r="I901" s="295" t="s">
        <v>339</v>
      </c>
      <c r="J901" s="298">
        <v>2</v>
      </c>
      <c r="K901" s="298">
        <f t="shared" si="64"/>
        <v>0.25</v>
      </c>
      <c r="L901" s="221">
        <v>1000</v>
      </c>
      <c r="M901" s="221">
        <f t="shared" si="65"/>
        <v>250</v>
      </c>
    </row>
    <row r="902" spans="1:13">
      <c r="A902" s="295" t="s">
        <v>569</v>
      </c>
      <c r="B902" s="250" t="str">
        <f t="shared" si="66"/>
        <v>Measure 295</v>
      </c>
      <c r="C902" s="295" t="s">
        <v>577</v>
      </c>
      <c r="D902" s="296">
        <v>44378</v>
      </c>
      <c r="E902" s="296">
        <v>44561</v>
      </c>
      <c r="F902" s="296">
        <v>44410</v>
      </c>
      <c r="G902" s="41">
        <f t="shared" si="67"/>
        <v>8</v>
      </c>
      <c r="H902" s="297" t="s">
        <v>584</v>
      </c>
      <c r="I902" s="295" t="s">
        <v>339</v>
      </c>
      <c r="J902" s="298">
        <v>4</v>
      </c>
      <c r="K902" s="298">
        <f t="shared" si="64"/>
        <v>0.5</v>
      </c>
      <c r="L902" s="221">
        <v>1000</v>
      </c>
      <c r="M902" s="221">
        <f t="shared" si="65"/>
        <v>500</v>
      </c>
    </row>
    <row r="903" spans="1:13">
      <c r="A903" s="295" t="s">
        <v>569</v>
      </c>
      <c r="B903" s="250" t="str">
        <f t="shared" si="66"/>
        <v>Measure 295</v>
      </c>
      <c r="C903" s="295" t="s">
        <v>577</v>
      </c>
      <c r="D903" s="296">
        <v>44378</v>
      </c>
      <c r="E903" s="296">
        <v>44561</v>
      </c>
      <c r="F903" s="296">
        <v>44410</v>
      </c>
      <c r="G903" s="41">
        <f t="shared" si="67"/>
        <v>8</v>
      </c>
      <c r="H903" s="297" t="s">
        <v>373</v>
      </c>
      <c r="I903" s="295" t="s">
        <v>339</v>
      </c>
      <c r="J903" s="298">
        <v>0.75</v>
      </c>
      <c r="K903" s="298">
        <f t="shared" si="64"/>
        <v>9.375E-2</v>
      </c>
      <c r="L903" s="221">
        <v>1350</v>
      </c>
      <c r="M903" s="221">
        <f t="shared" si="65"/>
        <v>126.5625</v>
      </c>
    </row>
    <row r="904" spans="1:13">
      <c r="A904" s="295" t="s">
        <v>569</v>
      </c>
      <c r="B904" s="250" t="str">
        <f t="shared" si="66"/>
        <v>Measure 295</v>
      </c>
      <c r="C904" s="295" t="s">
        <v>577</v>
      </c>
      <c r="D904" s="296">
        <v>44378</v>
      </c>
      <c r="E904" s="296">
        <v>44561</v>
      </c>
      <c r="F904" s="296">
        <v>44410</v>
      </c>
      <c r="G904" s="41">
        <f t="shared" si="67"/>
        <v>8</v>
      </c>
      <c r="H904" s="297" t="s">
        <v>373</v>
      </c>
      <c r="I904" s="295" t="s">
        <v>339</v>
      </c>
      <c r="J904" s="298">
        <v>1.5</v>
      </c>
      <c r="K904" s="298">
        <f t="shared" si="64"/>
        <v>0.1875</v>
      </c>
      <c r="L904" s="221">
        <v>1350</v>
      </c>
      <c r="M904" s="221">
        <f t="shared" si="65"/>
        <v>253.125</v>
      </c>
    </row>
    <row r="905" spans="1:13">
      <c r="A905" s="295" t="s">
        <v>569</v>
      </c>
      <c r="B905" s="250" t="str">
        <f t="shared" si="66"/>
        <v>Measure 295</v>
      </c>
      <c r="C905" s="295" t="s">
        <v>577</v>
      </c>
      <c r="D905" s="296">
        <v>44378</v>
      </c>
      <c r="E905" s="296">
        <v>44561</v>
      </c>
      <c r="F905" s="296">
        <v>44410</v>
      </c>
      <c r="G905" s="41">
        <f t="shared" si="67"/>
        <v>8</v>
      </c>
      <c r="H905" s="297" t="s">
        <v>373</v>
      </c>
      <c r="I905" s="295" t="s">
        <v>339</v>
      </c>
      <c r="J905" s="298">
        <v>0.5</v>
      </c>
      <c r="K905" s="298">
        <f t="shared" si="64"/>
        <v>6.25E-2</v>
      </c>
      <c r="L905" s="221">
        <v>1350</v>
      </c>
      <c r="M905" s="221">
        <f t="shared" si="65"/>
        <v>84.375</v>
      </c>
    </row>
    <row r="906" spans="1:13">
      <c r="A906" s="295" t="s">
        <v>569</v>
      </c>
      <c r="B906" s="250" t="str">
        <f t="shared" si="66"/>
        <v>Measure 295</v>
      </c>
      <c r="C906" s="295" t="s">
        <v>577</v>
      </c>
      <c r="D906" s="296">
        <v>44378</v>
      </c>
      <c r="E906" s="296">
        <v>44561</v>
      </c>
      <c r="F906" s="296">
        <v>44410</v>
      </c>
      <c r="G906" s="41">
        <f t="shared" si="67"/>
        <v>8</v>
      </c>
      <c r="H906" s="297" t="s">
        <v>373</v>
      </c>
      <c r="I906" s="295" t="s">
        <v>339</v>
      </c>
      <c r="J906" s="298">
        <v>3.25</v>
      </c>
      <c r="K906" s="298">
        <f t="shared" si="64"/>
        <v>0.40625</v>
      </c>
      <c r="L906" s="221">
        <v>1350</v>
      </c>
      <c r="M906" s="221">
        <f t="shared" si="65"/>
        <v>548.4375</v>
      </c>
    </row>
    <row r="907" spans="1:13">
      <c r="A907" s="295" t="s">
        <v>569</v>
      </c>
      <c r="B907" s="250" t="str">
        <f t="shared" si="66"/>
        <v>Measure 295</v>
      </c>
      <c r="C907" s="295" t="s">
        <v>577</v>
      </c>
      <c r="D907" s="296">
        <v>44378</v>
      </c>
      <c r="E907" s="296">
        <v>44561</v>
      </c>
      <c r="F907" s="296">
        <v>44410</v>
      </c>
      <c r="G907" s="41">
        <f t="shared" si="67"/>
        <v>8</v>
      </c>
      <c r="H907" s="297" t="s">
        <v>373</v>
      </c>
      <c r="I907" s="295" t="s">
        <v>339</v>
      </c>
      <c r="J907" s="298">
        <v>0.5</v>
      </c>
      <c r="K907" s="298">
        <f t="shared" si="64"/>
        <v>6.25E-2</v>
      </c>
      <c r="L907" s="221">
        <v>1350</v>
      </c>
      <c r="M907" s="221">
        <f t="shared" si="65"/>
        <v>84.375</v>
      </c>
    </row>
    <row r="908" spans="1:13">
      <c r="A908" s="295" t="s">
        <v>569</v>
      </c>
      <c r="B908" s="250" t="str">
        <f t="shared" si="66"/>
        <v>Measure 295</v>
      </c>
      <c r="C908" s="295" t="s">
        <v>577</v>
      </c>
      <c r="D908" s="296">
        <v>44378</v>
      </c>
      <c r="E908" s="296">
        <v>44561</v>
      </c>
      <c r="F908" s="296">
        <v>44410</v>
      </c>
      <c r="G908" s="41">
        <f t="shared" si="67"/>
        <v>8</v>
      </c>
      <c r="H908" s="297" t="s">
        <v>322</v>
      </c>
      <c r="I908" s="295" t="s">
        <v>339</v>
      </c>
      <c r="J908" s="298">
        <v>1.5</v>
      </c>
      <c r="K908" s="298">
        <f t="shared" si="64"/>
        <v>0.1875</v>
      </c>
      <c r="L908" s="221">
        <v>1000</v>
      </c>
      <c r="M908" s="221">
        <f t="shared" si="65"/>
        <v>187.5</v>
      </c>
    </row>
    <row r="909" spans="1:13">
      <c r="A909" s="295" t="s">
        <v>569</v>
      </c>
      <c r="B909" s="250" t="str">
        <f t="shared" si="66"/>
        <v>Measure 295</v>
      </c>
      <c r="C909" s="295" t="s">
        <v>577</v>
      </c>
      <c r="D909" s="296">
        <v>44378</v>
      </c>
      <c r="E909" s="296">
        <v>44561</v>
      </c>
      <c r="F909" s="296">
        <v>44411</v>
      </c>
      <c r="G909" s="41">
        <f t="shared" si="67"/>
        <v>8</v>
      </c>
      <c r="H909" s="297" t="s">
        <v>584</v>
      </c>
      <c r="I909" s="295" t="s">
        <v>339</v>
      </c>
      <c r="J909" s="298">
        <v>4</v>
      </c>
      <c r="K909" s="298">
        <f t="shared" si="64"/>
        <v>0.5</v>
      </c>
      <c r="L909" s="221">
        <v>1000</v>
      </c>
      <c r="M909" s="221">
        <f t="shared" si="65"/>
        <v>500</v>
      </c>
    </row>
    <row r="910" spans="1:13">
      <c r="A910" s="295" t="s">
        <v>569</v>
      </c>
      <c r="B910" s="250" t="str">
        <f t="shared" si="66"/>
        <v>Measure 295</v>
      </c>
      <c r="C910" s="295" t="s">
        <v>577</v>
      </c>
      <c r="D910" s="296">
        <v>44378</v>
      </c>
      <c r="E910" s="296">
        <v>44561</v>
      </c>
      <c r="F910" s="296">
        <v>44411</v>
      </c>
      <c r="G910" s="41">
        <f t="shared" si="67"/>
        <v>8</v>
      </c>
      <c r="H910" s="297" t="s">
        <v>373</v>
      </c>
      <c r="I910" s="295" t="s">
        <v>339</v>
      </c>
      <c r="J910" s="298">
        <v>1.5</v>
      </c>
      <c r="K910" s="298">
        <f t="shared" si="64"/>
        <v>0.1875</v>
      </c>
      <c r="L910" s="221">
        <v>1350</v>
      </c>
      <c r="M910" s="221">
        <f t="shared" si="65"/>
        <v>253.125</v>
      </c>
    </row>
    <row r="911" spans="1:13">
      <c r="A911" s="295" t="s">
        <v>569</v>
      </c>
      <c r="B911" s="250" t="str">
        <f t="shared" si="66"/>
        <v>Measure 295</v>
      </c>
      <c r="C911" s="295" t="s">
        <v>577</v>
      </c>
      <c r="D911" s="296">
        <v>44378</v>
      </c>
      <c r="E911" s="296">
        <v>44561</v>
      </c>
      <c r="F911" s="296">
        <v>44411</v>
      </c>
      <c r="G911" s="41">
        <f t="shared" si="67"/>
        <v>8</v>
      </c>
      <c r="H911" s="297" t="s">
        <v>373</v>
      </c>
      <c r="I911" s="295" t="s">
        <v>339</v>
      </c>
      <c r="J911" s="298">
        <v>0.5</v>
      </c>
      <c r="K911" s="298">
        <f t="shared" si="64"/>
        <v>6.25E-2</v>
      </c>
      <c r="L911" s="221">
        <v>1350</v>
      </c>
      <c r="M911" s="221">
        <f t="shared" si="65"/>
        <v>84.375</v>
      </c>
    </row>
    <row r="912" spans="1:13">
      <c r="A912" s="295" t="s">
        <v>569</v>
      </c>
      <c r="B912" s="250" t="str">
        <f t="shared" si="66"/>
        <v>Measure 295</v>
      </c>
      <c r="C912" s="295" t="s">
        <v>577</v>
      </c>
      <c r="D912" s="296">
        <v>44378</v>
      </c>
      <c r="E912" s="296">
        <v>44561</v>
      </c>
      <c r="F912" s="296">
        <v>44411</v>
      </c>
      <c r="G912" s="41">
        <f t="shared" si="67"/>
        <v>8</v>
      </c>
      <c r="H912" s="297" t="s">
        <v>373</v>
      </c>
      <c r="I912" s="295" t="s">
        <v>339</v>
      </c>
      <c r="J912" s="298">
        <v>0.75</v>
      </c>
      <c r="K912" s="298">
        <f t="shared" si="64"/>
        <v>9.375E-2</v>
      </c>
      <c r="L912" s="221">
        <v>1350</v>
      </c>
      <c r="M912" s="221">
        <f t="shared" si="65"/>
        <v>126.5625</v>
      </c>
    </row>
    <row r="913" spans="1:13">
      <c r="A913" s="295" t="s">
        <v>569</v>
      </c>
      <c r="B913" s="250" t="str">
        <f t="shared" si="66"/>
        <v>Measure 295</v>
      </c>
      <c r="C913" s="295" t="s">
        <v>577</v>
      </c>
      <c r="D913" s="296">
        <v>44378</v>
      </c>
      <c r="E913" s="296">
        <v>44561</v>
      </c>
      <c r="F913" s="296">
        <v>44411</v>
      </c>
      <c r="G913" s="41">
        <f t="shared" si="67"/>
        <v>8</v>
      </c>
      <c r="H913" s="297" t="s">
        <v>373</v>
      </c>
      <c r="I913" s="295" t="s">
        <v>339</v>
      </c>
      <c r="J913" s="298">
        <v>2.25</v>
      </c>
      <c r="K913" s="298">
        <f t="shared" ref="K913:K976" si="68">J913/8</f>
        <v>0.28125</v>
      </c>
      <c r="L913" s="221">
        <v>1350</v>
      </c>
      <c r="M913" s="221">
        <f t="shared" ref="M913:M976" si="69">L913*K913</f>
        <v>379.6875</v>
      </c>
    </row>
    <row r="914" spans="1:13">
      <c r="A914" s="295" t="s">
        <v>569</v>
      </c>
      <c r="B914" s="250" t="str">
        <f t="shared" si="66"/>
        <v>Measure 295</v>
      </c>
      <c r="C914" s="295" t="s">
        <v>577</v>
      </c>
      <c r="D914" s="296">
        <v>44378</v>
      </c>
      <c r="E914" s="296">
        <v>44561</v>
      </c>
      <c r="F914" s="296">
        <v>44411</v>
      </c>
      <c r="G914" s="41">
        <f t="shared" si="67"/>
        <v>8</v>
      </c>
      <c r="H914" s="297" t="s">
        <v>373</v>
      </c>
      <c r="I914" s="295" t="s">
        <v>339</v>
      </c>
      <c r="J914" s="298">
        <v>1.5</v>
      </c>
      <c r="K914" s="298">
        <f t="shared" si="68"/>
        <v>0.1875</v>
      </c>
      <c r="L914" s="221">
        <v>1350</v>
      </c>
      <c r="M914" s="221">
        <f t="shared" si="69"/>
        <v>253.125</v>
      </c>
    </row>
    <row r="915" spans="1:13">
      <c r="A915" s="295" t="s">
        <v>569</v>
      </c>
      <c r="B915" s="250" t="str">
        <f t="shared" si="66"/>
        <v>Measure 295</v>
      </c>
      <c r="C915" s="295" t="s">
        <v>577</v>
      </c>
      <c r="D915" s="296">
        <v>44378</v>
      </c>
      <c r="E915" s="296">
        <v>44561</v>
      </c>
      <c r="F915" s="296">
        <v>44411</v>
      </c>
      <c r="G915" s="41">
        <f t="shared" si="67"/>
        <v>8</v>
      </c>
      <c r="H915" s="297" t="s">
        <v>373</v>
      </c>
      <c r="I915" s="295" t="s">
        <v>339</v>
      </c>
      <c r="J915" s="298">
        <v>1.75</v>
      </c>
      <c r="K915" s="298">
        <f t="shared" si="68"/>
        <v>0.21875</v>
      </c>
      <c r="L915" s="221">
        <v>1350</v>
      </c>
      <c r="M915" s="221">
        <f t="shared" si="69"/>
        <v>295.3125</v>
      </c>
    </row>
    <row r="916" spans="1:13">
      <c r="A916" s="295" t="s">
        <v>569</v>
      </c>
      <c r="B916" s="250" t="str">
        <f t="shared" si="66"/>
        <v>Measure 295</v>
      </c>
      <c r="C916" s="295" t="s">
        <v>577</v>
      </c>
      <c r="D916" s="296">
        <v>44378</v>
      </c>
      <c r="E916" s="296">
        <v>44561</v>
      </c>
      <c r="F916" s="296">
        <v>44411</v>
      </c>
      <c r="G916" s="41">
        <f t="shared" si="67"/>
        <v>8</v>
      </c>
      <c r="H916" s="297" t="s">
        <v>322</v>
      </c>
      <c r="I916" s="295" t="s">
        <v>339</v>
      </c>
      <c r="J916" s="298">
        <v>1</v>
      </c>
      <c r="K916" s="298">
        <f t="shared" si="68"/>
        <v>0.125</v>
      </c>
      <c r="L916" s="221">
        <v>1000</v>
      </c>
      <c r="M916" s="221">
        <f t="shared" si="69"/>
        <v>125</v>
      </c>
    </row>
    <row r="917" spans="1:13">
      <c r="A917" s="295" t="s">
        <v>569</v>
      </c>
      <c r="B917" s="250" t="str">
        <f t="shared" si="66"/>
        <v>Measure 295</v>
      </c>
      <c r="C917" s="295" t="s">
        <v>577</v>
      </c>
      <c r="D917" s="296">
        <v>44378</v>
      </c>
      <c r="E917" s="296">
        <v>44561</v>
      </c>
      <c r="F917" s="296">
        <v>44412</v>
      </c>
      <c r="G917" s="41">
        <f t="shared" si="67"/>
        <v>8</v>
      </c>
      <c r="H917" s="297" t="s">
        <v>584</v>
      </c>
      <c r="I917" s="295" t="s">
        <v>339</v>
      </c>
      <c r="J917" s="298">
        <v>4</v>
      </c>
      <c r="K917" s="298">
        <f t="shared" si="68"/>
        <v>0.5</v>
      </c>
      <c r="L917" s="221">
        <v>1000</v>
      </c>
      <c r="M917" s="221">
        <f t="shared" si="69"/>
        <v>500</v>
      </c>
    </row>
    <row r="918" spans="1:13">
      <c r="A918" s="295" t="s">
        <v>569</v>
      </c>
      <c r="B918" s="250" t="str">
        <f t="shared" si="66"/>
        <v>Measure 295</v>
      </c>
      <c r="C918" s="295" t="s">
        <v>577</v>
      </c>
      <c r="D918" s="296">
        <v>44378</v>
      </c>
      <c r="E918" s="296">
        <v>44561</v>
      </c>
      <c r="F918" s="296">
        <v>44412</v>
      </c>
      <c r="G918" s="41">
        <f t="shared" si="67"/>
        <v>8</v>
      </c>
      <c r="H918" s="297" t="s">
        <v>373</v>
      </c>
      <c r="I918" s="295" t="s">
        <v>339</v>
      </c>
      <c r="J918" s="298">
        <v>1</v>
      </c>
      <c r="K918" s="298">
        <f t="shared" si="68"/>
        <v>0.125</v>
      </c>
      <c r="L918" s="221">
        <v>1350</v>
      </c>
      <c r="M918" s="221">
        <f t="shared" si="69"/>
        <v>168.75</v>
      </c>
    </row>
    <row r="919" spans="1:13">
      <c r="A919" s="295" t="s">
        <v>569</v>
      </c>
      <c r="B919" s="250" t="str">
        <f t="shared" si="66"/>
        <v>Measure 295</v>
      </c>
      <c r="C919" s="295" t="s">
        <v>577</v>
      </c>
      <c r="D919" s="296">
        <v>44378</v>
      </c>
      <c r="E919" s="296">
        <v>44561</v>
      </c>
      <c r="F919" s="296">
        <v>44412</v>
      </c>
      <c r="G919" s="41">
        <f t="shared" si="67"/>
        <v>8</v>
      </c>
      <c r="H919" s="297" t="s">
        <v>373</v>
      </c>
      <c r="I919" s="295" t="s">
        <v>339</v>
      </c>
      <c r="J919" s="298">
        <v>0.5</v>
      </c>
      <c r="K919" s="298">
        <f t="shared" si="68"/>
        <v>6.25E-2</v>
      </c>
      <c r="L919" s="221">
        <v>1350</v>
      </c>
      <c r="M919" s="221">
        <f t="shared" si="69"/>
        <v>84.375</v>
      </c>
    </row>
    <row r="920" spans="1:13">
      <c r="A920" s="295" t="s">
        <v>569</v>
      </c>
      <c r="B920" s="250" t="str">
        <f t="shared" si="66"/>
        <v>Measure 295</v>
      </c>
      <c r="C920" s="295" t="s">
        <v>577</v>
      </c>
      <c r="D920" s="296">
        <v>44378</v>
      </c>
      <c r="E920" s="296">
        <v>44561</v>
      </c>
      <c r="F920" s="296">
        <v>44412</v>
      </c>
      <c r="G920" s="41">
        <f t="shared" si="67"/>
        <v>8</v>
      </c>
      <c r="H920" s="297" t="s">
        <v>373</v>
      </c>
      <c r="I920" s="295" t="s">
        <v>339</v>
      </c>
      <c r="J920" s="298">
        <v>0.5</v>
      </c>
      <c r="K920" s="298">
        <f t="shared" si="68"/>
        <v>6.25E-2</v>
      </c>
      <c r="L920" s="221">
        <v>1350</v>
      </c>
      <c r="M920" s="221">
        <f t="shared" si="69"/>
        <v>84.375</v>
      </c>
    </row>
    <row r="921" spans="1:13">
      <c r="A921" s="295" t="s">
        <v>569</v>
      </c>
      <c r="B921" s="250" t="str">
        <f t="shared" si="66"/>
        <v>Measure 295</v>
      </c>
      <c r="C921" s="295" t="s">
        <v>577</v>
      </c>
      <c r="D921" s="296">
        <v>44378</v>
      </c>
      <c r="E921" s="296">
        <v>44561</v>
      </c>
      <c r="F921" s="296">
        <v>44412</v>
      </c>
      <c r="G921" s="41">
        <f t="shared" si="67"/>
        <v>8</v>
      </c>
      <c r="H921" s="297" t="s">
        <v>373</v>
      </c>
      <c r="I921" s="295" t="s">
        <v>339</v>
      </c>
      <c r="J921" s="298">
        <v>0.75</v>
      </c>
      <c r="K921" s="298">
        <f t="shared" si="68"/>
        <v>9.375E-2</v>
      </c>
      <c r="L921" s="221">
        <v>1350</v>
      </c>
      <c r="M921" s="221">
        <f t="shared" si="69"/>
        <v>126.5625</v>
      </c>
    </row>
    <row r="922" spans="1:13">
      <c r="A922" s="295" t="s">
        <v>569</v>
      </c>
      <c r="B922" s="250" t="str">
        <f t="shared" si="66"/>
        <v>Measure 295</v>
      </c>
      <c r="C922" s="295" t="s">
        <v>577</v>
      </c>
      <c r="D922" s="296">
        <v>44378</v>
      </c>
      <c r="E922" s="296">
        <v>44561</v>
      </c>
      <c r="F922" s="296">
        <v>44412</v>
      </c>
      <c r="G922" s="41">
        <f t="shared" si="67"/>
        <v>8</v>
      </c>
      <c r="H922" s="297" t="s">
        <v>373</v>
      </c>
      <c r="I922" s="295" t="s">
        <v>339</v>
      </c>
      <c r="J922" s="298">
        <v>1.25</v>
      </c>
      <c r="K922" s="298">
        <f t="shared" si="68"/>
        <v>0.15625</v>
      </c>
      <c r="L922" s="221">
        <v>1350</v>
      </c>
      <c r="M922" s="221">
        <f t="shared" si="69"/>
        <v>210.9375</v>
      </c>
    </row>
    <row r="923" spans="1:13">
      <c r="A923" s="295" t="s">
        <v>569</v>
      </c>
      <c r="B923" s="250" t="str">
        <f t="shared" si="66"/>
        <v>Measure 295</v>
      </c>
      <c r="C923" s="295" t="s">
        <v>577</v>
      </c>
      <c r="D923" s="296">
        <v>44378</v>
      </c>
      <c r="E923" s="296">
        <v>44561</v>
      </c>
      <c r="F923" s="296">
        <v>44412</v>
      </c>
      <c r="G923" s="41">
        <f t="shared" si="67"/>
        <v>8</v>
      </c>
      <c r="H923" s="297" t="s">
        <v>373</v>
      </c>
      <c r="I923" s="295" t="s">
        <v>339</v>
      </c>
      <c r="J923" s="298">
        <v>0.75</v>
      </c>
      <c r="K923" s="298">
        <f t="shared" si="68"/>
        <v>9.375E-2</v>
      </c>
      <c r="L923" s="221">
        <v>1350</v>
      </c>
      <c r="M923" s="221">
        <f t="shared" si="69"/>
        <v>126.5625</v>
      </c>
    </row>
    <row r="924" spans="1:13">
      <c r="A924" s="295" t="s">
        <v>569</v>
      </c>
      <c r="B924" s="250" t="str">
        <f t="shared" si="66"/>
        <v>Measure 295</v>
      </c>
      <c r="C924" s="295" t="s">
        <v>577</v>
      </c>
      <c r="D924" s="296">
        <v>44378</v>
      </c>
      <c r="E924" s="296">
        <v>44561</v>
      </c>
      <c r="F924" s="296">
        <v>44412</v>
      </c>
      <c r="G924" s="41">
        <f t="shared" si="67"/>
        <v>8</v>
      </c>
      <c r="H924" s="297" t="s">
        <v>373</v>
      </c>
      <c r="I924" s="295" t="s">
        <v>339</v>
      </c>
      <c r="J924" s="298">
        <v>1.25</v>
      </c>
      <c r="K924" s="298">
        <f t="shared" si="68"/>
        <v>0.15625</v>
      </c>
      <c r="L924" s="221">
        <v>1350</v>
      </c>
      <c r="M924" s="221">
        <f t="shared" si="69"/>
        <v>210.9375</v>
      </c>
    </row>
    <row r="925" spans="1:13">
      <c r="A925" s="295" t="s">
        <v>569</v>
      </c>
      <c r="B925" s="250" t="str">
        <f t="shared" ref="B925:B988" si="70">MID(C925,9,11)</f>
        <v>Measure 295</v>
      </c>
      <c r="C925" s="295" t="s">
        <v>577</v>
      </c>
      <c r="D925" s="296">
        <v>44378</v>
      </c>
      <c r="E925" s="296">
        <v>44561</v>
      </c>
      <c r="F925" s="296">
        <v>44412</v>
      </c>
      <c r="G925" s="41">
        <f t="shared" ref="G925:G988" si="71">MONTH(F925)</f>
        <v>8</v>
      </c>
      <c r="H925" s="297" t="s">
        <v>373</v>
      </c>
      <c r="I925" s="295" t="s">
        <v>339</v>
      </c>
      <c r="J925" s="298">
        <v>2</v>
      </c>
      <c r="K925" s="298">
        <f t="shared" si="68"/>
        <v>0.25</v>
      </c>
      <c r="L925" s="221">
        <v>1350</v>
      </c>
      <c r="M925" s="221">
        <f t="shared" si="69"/>
        <v>337.5</v>
      </c>
    </row>
    <row r="926" spans="1:13">
      <c r="A926" s="295" t="s">
        <v>569</v>
      </c>
      <c r="B926" s="250" t="str">
        <f t="shared" si="70"/>
        <v>Measure 295</v>
      </c>
      <c r="C926" s="295" t="s">
        <v>577</v>
      </c>
      <c r="D926" s="296">
        <v>44378</v>
      </c>
      <c r="E926" s="296">
        <v>44561</v>
      </c>
      <c r="F926" s="296">
        <v>44412</v>
      </c>
      <c r="G926" s="41">
        <f t="shared" si="71"/>
        <v>8</v>
      </c>
      <c r="H926" s="297" t="s">
        <v>322</v>
      </c>
      <c r="I926" s="295" t="s">
        <v>339</v>
      </c>
      <c r="J926" s="298">
        <v>0.5</v>
      </c>
      <c r="K926" s="298">
        <f t="shared" si="68"/>
        <v>6.25E-2</v>
      </c>
      <c r="L926" s="221">
        <v>1000</v>
      </c>
      <c r="M926" s="221">
        <f t="shared" si="69"/>
        <v>62.5</v>
      </c>
    </row>
    <row r="927" spans="1:13">
      <c r="A927" s="295" t="s">
        <v>569</v>
      </c>
      <c r="B927" s="250" t="str">
        <f t="shared" si="70"/>
        <v>Measure 295</v>
      </c>
      <c r="C927" s="295" t="s">
        <v>577</v>
      </c>
      <c r="D927" s="296">
        <v>44378</v>
      </c>
      <c r="E927" s="296">
        <v>44561</v>
      </c>
      <c r="F927" s="296">
        <v>44413</v>
      </c>
      <c r="G927" s="41">
        <f t="shared" si="71"/>
        <v>8</v>
      </c>
      <c r="H927" s="297" t="s">
        <v>584</v>
      </c>
      <c r="I927" s="295" t="s">
        <v>339</v>
      </c>
      <c r="J927" s="298">
        <v>4</v>
      </c>
      <c r="K927" s="298">
        <f t="shared" si="68"/>
        <v>0.5</v>
      </c>
      <c r="L927" s="221">
        <v>1000</v>
      </c>
      <c r="M927" s="221">
        <f t="shared" si="69"/>
        <v>500</v>
      </c>
    </row>
    <row r="928" spans="1:13">
      <c r="A928" s="295" t="s">
        <v>569</v>
      </c>
      <c r="B928" s="250" t="str">
        <f t="shared" si="70"/>
        <v>Measure 295</v>
      </c>
      <c r="C928" s="295" t="s">
        <v>577</v>
      </c>
      <c r="D928" s="296">
        <v>44378</v>
      </c>
      <c r="E928" s="296">
        <v>44561</v>
      </c>
      <c r="F928" s="296">
        <v>44413</v>
      </c>
      <c r="G928" s="41">
        <f t="shared" si="71"/>
        <v>8</v>
      </c>
      <c r="H928" s="297" t="s">
        <v>373</v>
      </c>
      <c r="I928" s="295" t="s">
        <v>339</v>
      </c>
      <c r="J928" s="298">
        <v>0.5</v>
      </c>
      <c r="K928" s="298">
        <f t="shared" si="68"/>
        <v>6.25E-2</v>
      </c>
      <c r="L928" s="221">
        <v>1350</v>
      </c>
      <c r="M928" s="221">
        <f t="shared" si="69"/>
        <v>84.375</v>
      </c>
    </row>
    <row r="929" spans="1:13">
      <c r="A929" s="295" t="s">
        <v>569</v>
      </c>
      <c r="B929" s="250" t="str">
        <f t="shared" si="70"/>
        <v>Measure 295</v>
      </c>
      <c r="C929" s="295" t="s">
        <v>577</v>
      </c>
      <c r="D929" s="296">
        <v>44378</v>
      </c>
      <c r="E929" s="296">
        <v>44561</v>
      </c>
      <c r="F929" s="296">
        <v>44413</v>
      </c>
      <c r="G929" s="41">
        <f t="shared" si="71"/>
        <v>8</v>
      </c>
      <c r="H929" s="297" t="s">
        <v>373</v>
      </c>
      <c r="I929" s="295" t="s">
        <v>339</v>
      </c>
      <c r="J929" s="298">
        <v>0.5</v>
      </c>
      <c r="K929" s="298">
        <f t="shared" si="68"/>
        <v>6.25E-2</v>
      </c>
      <c r="L929" s="221">
        <v>1350</v>
      </c>
      <c r="M929" s="221">
        <f t="shared" si="69"/>
        <v>84.375</v>
      </c>
    </row>
    <row r="930" spans="1:13">
      <c r="A930" s="295" t="s">
        <v>569</v>
      </c>
      <c r="B930" s="250" t="str">
        <f t="shared" si="70"/>
        <v>Measure 295</v>
      </c>
      <c r="C930" s="295" t="s">
        <v>577</v>
      </c>
      <c r="D930" s="296">
        <v>44378</v>
      </c>
      <c r="E930" s="296">
        <v>44561</v>
      </c>
      <c r="F930" s="296">
        <v>44413</v>
      </c>
      <c r="G930" s="41">
        <f t="shared" si="71"/>
        <v>8</v>
      </c>
      <c r="H930" s="297" t="s">
        <v>373</v>
      </c>
      <c r="I930" s="295" t="s">
        <v>339</v>
      </c>
      <c r="J930" s="298">
        <v>1.5</v>
      </c>
      <c r="K930" s="298">
        <f t="shared" si="68"/>
        <v>0.1875</v>
      </c>
      <c r="L930" s="221">
        <v>1350</v>
      </c>
      <c r="M930" s="221">
        <f t="shared" si="69"/>
        <v>253.125</v>
      </c>
    </row>
    <row r="931" spans="1:13">
      <c r="A931" s="295" t="s">
        <v>569</v>
      </c>
      <c r="B931" s="250" t="str">
        <f t="shared" si="70"/>
        <v>Measure 295</v>
      </c>
      <c r="C931" s="295" t="s">
        <v>577</v>
      </c>
      <c r="D931" s="296">
        <v>44378</v>
      </c>
      <c r="E931" s="296">
        <v>44561</v>
      </c>
      <c r="F931" s="296">
        <v>44413</v>
      </c>
      <c r="G931" s="41">
        <f t="shared" si="71"/>
        <v>8</v>
      </c>
      <c r="H931" s="297" t="s">
        <v>373</v>
      </c>
      <c r="I931" s="295" t="s">
        <v>339</v>
      </c>
      <c r="J931" s="298">
        <v>1</v>
      </c>
      <c r="K931" s="298">
        <f t="shared" si="68"/>
        <v>0.125</v>
      </c>
      <c r="L931" s="221">
        <v>1350</v>
      </c>
      <c r="M931" s="221">
        <f t="shared" si="69"/>
        <v>168.75</v>
      </c>
    </row>
    <row r="932" spans="1:13">
      <c r="A932" s="295" t="s">
        <v>569</v>
      </c>
      <c r="B932" s="250" t="str">
        <f t="shared" si="70"/>
        <v>Measure 295</v>
      </c>
      <c r="C932" s="295" t="s">
        <v>577</v>
      </c>
      <c r="D932" s="296">
        <v>44378</v>
      </c>
      <c r="E932" s="296">
        <v>44561</v>
      </c>
      <c r="F932" s="296">
        <v>44413</v>
      </c>
      <c r="G932" s="41">
        <f t="shared" si="71"/>
        <v>8</v>
      </c>
      <c r="H932" s="297" t="s">
        <v>373</v>
      </c>
      <c r="I932" s="295" t="s">
        <v>339</v>
      </c>
      <c r="J932" s="298">
        <v>0.5</v>
      </c>
      <c r="K932" s="298">
        <f t="shared" si="68"/>
        <v>6.25E-2</v>
      </c>
      <c r="L932" s="221">
        <v>1350</v>
      </c>
      <c r="M932" s="221">
        <f t="shared" si="69"/>
        <v>84.375</v>
      </c>
    </row>
    <row r="933" spans="1:13">
      <c r="A933" s="295" t="s">
        <v>569</v>
      </c>
      <c r="B933" s="250" t="str">
        <f t="shared" si="70"/>
        <v>Measure 295</v>
      </c>
      <c r="C933" s="295" t="s">
        <v>577</v>
      </c>
      <c r="D933" s="296">
        <v>44378</v>
      </c>
      <c r="E933" s="296">
        <v>44561</v>
      </c>
      <c r="F933" s="296">
        <v>44413</v>
      </c>
      <c r="G933" s="41">
        <f t="shared" si="71"/>
        <v>8</v>
      </c>
      <c r="H933" s="297" t="s">
        <v>373</v>
      </c>
      <c r="I933" s="295" t="s">
        <v>339</v>
      </c>
      <c r="J933" s="298">
        <v>1.5</v>
      </c>
      <c r="K933" s="298">
        <f t="shared" si="68"/>
        <v>0.1875</v>
      </c>
      <c r="L933" s="221">
        <v>1350</v>
      </c>
      <c r="M933" s="221">
        <f t="shared" si="69"/>
        <v>253.125</v>
      </c>
    </row>
    <row r="934" spans="1:13">
      <c r="A934" s="295" t="s">
        <v>569</v>
      </c>
      <c r="B934" s="250" t="str">
        <f t="shared" si="70"/>
        <v>Measure 295</v>
      </c>
      <c r="C934" s="295" t="s">
        <v>577</v>
      </c>
      <c r="D934" s="296">
        <v>44378</v>
      </c>
      <c r="E934" s="296">
        <v>44561</v>
      </c>
      <c r="F934" s="296">
        <v>44413</v>
      </c>
      <c r="G934" s="41">
        <f t="shared" si="71"/>
        <v>8</v>
      </c>
      <c r="H934" s="297" t="s">
        <v>373</v>
      </c>
      <c r="I934" s="295" t="s">
        <v>339</v>
      </c>
      <c r="J934" s="298">
        <v>0.5</v>
      </c>
      <c r="K934" s="298">
        <f t="shared" si="68"/>
        <v>6.25E-2</v>
      </c>
      <c r="L934" s="221">
        <v>1350</v>
      </c>
      <c r="M934" s="221">
        <f t="shared" si="69"/>
        <v>84.375</v>
      </c>
    </row>
    <row r="935" spans="1:13">
      <c r="A935" s="295" t="s">
        <v>569</v>
      </c>
      <c r="B935" s="250" t="str">
        <f t="shared" si="70"/>
        <v>Measure 295</v>
      </c>
      <c r="C935" s="295" t="s">
        <v>577</v>
      </c>
      <c r="D935" s="296">
        <v>44378</v>
      </c>
      <c r="E935" s="296">
        <v>44561</v>
      </c>
      <c r="F935" s="296">
        <v>44413</v>
      </c>
      <c r="G935" s="41">
        <f t="shared" si="71"/>
        <v>8</v>
      </c>
      <c r="H935" s="297" t="s">
        <v>322</v>
      </c>
      <c r="I935" s="295" t="s">
        <v>339</v>
      </c>
      <c r="J935" s="298">
        <v>0.5</v>
      </c>
      <c r="K935" s="298">
        <f t="shared" si="68"/>
        <v>6.25E-2</v>
      </c>
      <c r="L935" s="221">
        <v>1000</v>
      </c>
      <c r="M935" s="221">
        <f t="shared" si="69"/>
        <v>62.5</v>
      </c>
    </row>
    <row r="936" spans="1:13">
      <c r="A936" s="295" t="s">
        <v>569</v>
      </c>
      <c r="B936" s="250" t="str">
        <f t="shared" si="70"/>
        <v>Measure 295</v>
      </c>
      <c r="C936" s="295" t="s">
        <v>577</v>
      </c>
      <c r="D936" s="296">
        <v>44378</v>
      </c>
      <c r="E936" s="296">
        <v>44561</v>
      </c>
      <c r="F936" s="296">
        <v>44414</v>
      </c>
      <c r="G936" s="41">
        <f t="shared" si="71"/>
        <v>8</v>
      </c>
      <c r="H936" s="297" t="s">
        <v>584</v>
      </c>
      <c r="I936" s="295" t="s">
        <v>339</v>
      </c>
      <c r="J936" s="298">
        <v>4</v>
      </c>
      <c r="K936" s="298">
        <f t="shared" si="68"/>
        <v>0.5</v>
      </c>
      <c r="L936" s="221">
        <v>1000</v>
      </c>
      <c r="M936" s="221">
        <f t="shared" si="69"/>
        <v>500</v>
      </c>
    </row>
    <row r="937" spans="1:13">
      <c r="A937" s="295" t="s">
        <v>569</v>
      </c>
      <c r="B937" s="250" t="str">
        <f t="shared" si="70"/>
        <v>Measure 295</v>
      </c>
      <c r="C937" s="295" t="s">
        <v>577</v>
      </c>
      <c r="D937" s="296">
        <v>44378</v>
      </c>
      <c r="E937" s="296">
        <v>44561</v>
      </c>
      <c r="F937" s="296">
        <v>44417</v>
      </c>
      <c r="G937" s="41">
        <f t="shared" si="71"/>
        <v>8</v>
      </c>
      <c r="H937" s="297" t="s">
        <v>584</v>
      </c>
      <c r="I937" s="295" t="s">
        <v>339</v>
      </c>
      <c r="J937" s="298">
        <v>4</v>
      </c>
      <c r="K937" s="298">
        <f t="shared" si="68"/>
        <v>0.5</v>
      </c>
      <c r="L937" s="221">
        <v>1000</v>
      </c>
      <c r="M937" s="221">
        <f t="shared" si="69"/>
        <v>500</v>
      </c>
    </row>
    <row r="938" spans="1:13">
      <c r="A938" s="295" t="s">
        <v>569</v>
      </c>
      <c r="B938" s="250" t="str">
        <f t="shared" si="70"/>
        <v>Measure 295</v>
      </c>
      <c r="C938" s="295" t="s">
        <v>577</v>
      </c>
      <c r="D938" s="296">
        <v>44378</v>
      </c>
      <c r="E938" s="296">
        <v>44561</v>
      </c>
      <c r="F938" s="296">
        <v>44418</v>
      </c>
      <c r="G938" s="41">
        <f t="shared" si="71"/>
        <v>8</v>
      </c>
      <c r="H938" s="297" t="s">
        <v>584</v>
      </c>
      <c r="I938" s="295" t="s">
        <v>339</v>
      </c>
      <c r="J938" s="298">
        <v>4</v>
      </c>
      <c r="K938" s="298">
        <f t="shared" si="68"/>
        <v>0.5</v>
      </c>
      <c r="L938" s="221">
        <v>1000</v>
      </c>
      <c r="M938" s="221">
        <f t="shared" si="69"/>
        <v>500</v>
      </c>
    </row>
    <row r="939" spans="1:13">
      <c r="A939" s="295" t="s">
        <v>569</v>
      </c>
      <c r="B939" s="250" t="str">
        <f t="shared" si="70"/>
        <v>Measure 295</v>
      </c>
      <c r="C939" s="295" t="s">
        <v>577</v>
      </c>
      <c r="D939" s="296">
        <v>44378</v>
      </c>
      <c r="E939" s="296">
        <v>44561</v>
      </c>
      <c r="F939" s="296">
        <v>44418</v>
      </c>
      <c r="G939" s="41">
        <f t="shared" si="71"/>
        <v>8</v>
      </c>
      <c r="H939" s="297" t="s">
        <v>322</v>
      </c>
      <c r="I939" s="295" t="s">
        <v>339</v>
      </c>
      <c r="J939" s="298">
        <v>2</v>
      </c>
      <c r="K939" s="298">
        <f t="shared" si="68"/>
        <v>0.25</v>
      </c>
      <c r="L939" s="221">
        <v>1000</v>
      </c>
      <c r="M939" s="221">
        <f t="shared" si="69"/>
        <v>250</v>
      </c>
    </row>
    <row r="940" spans="1:13">
      <c r="A940" s="295" t="s">
        <v>569</v>
      </c>
      <c r="B940" s="250" t="str">
        <f t="shared" si="70"/>
        <v>Measure 295</v>
      </c>
      <c r="C940" s="295" t="s">
        <v>577</v>
      </c>
      <c r="D940" s="296">
        <v>44378</v>
      </c>
      <c r="E940" s="296">
        <v>44561</v>
      </c>
      <c r="F940" s="296">
        <v>44419</v>
      </c>
      <c r="G940" s="41">
        <f t="shared" si="71"/>
        <v>8</v>
      </c>
      <c r="H940" s="297" t="s">
        <v>584</v>
      </c>
      <c r="I940" s="295" t="s">
        <v>339</v>
      </c>
      <c r="J940" s="298">
        <v>4</v>
      </c>
      <c r="K940" s="298">
        <f t="shared" si="68"/>
        <v>0.5</v>
      </c>
      <c r="L940" s="221">
        <v>1000</v>
      </c>
      <c r="M940" s="221">
        <f t="shared" si="69"/>
        <v>500</v>
      </c>
    </row>
    <row r="941" spans="1:13">
      <c r="A941" s="295" t="s">
        <v>569</v>
      </c>
      <c r="B941" s="250" t="str">
        <f t="shared" si="70"/>
        <v>Measure 295</v>
      </c>
      <c r="C941" s="295" t="s">
        <v>577</v>
      </c>
      <c r="D941" s="296">
        <v>44378</v>
      </c>
      <c r="E941" s="296">
        <v>44561</v>
      </c>
      <c r="F941" s="296">
        <v>44419</v>
      </c>
      <c r="G941" s="41">
        <f t="shared" si="71"/>
        <v>8</v>
      </c>
      <c r="H941" s="297" t="s">
        <v>322</v>
      </c>
      <c r="I941" s="295" t="s">
        <v>339</v>
      </c>
      <c r="J941" s="298">
        <v>1</v>
      </c>
      <c r="K941" s="298">
        <f t="shared" si="68"/>
        <v>0.125</v>
      </c>
      <c r="L941" s="221">
        <v>1000</v>
      </c>
      <c r="M941" s="221">
        <f t="shared" si="69"/>
        <v>125</v>
      </c>
    </row>
    <row r="942" spans="1:13">
      <c r="A942" s="295" t="s">
        <v>569</v>
      </c>
      <c r="B942" s="250" t="str">
        <f t="shared" si="70"/>
        <v>Measure 295</v>
      </c>
      <c r="C942" s="295" t="s">
        <v>577</v>
      </c>
      <c r="D942" s="296">
        <v>44378</v>
      </c>
      <c r="E942" s="296">
        <v>44561</v>
      </c>
      <c r="F942" s="296">
        <v>44420</v>
      </c>
      <c r="G942" s="41">
        <f t="shared" si="71"/>
        <v>8</v>
      </c>
      <c r="H942" s="297" t="s">
        <v>584</v>
      </c>
      <c r="I942" s="295" t="s">
        <v>339</v>
      </c>
      <c r="J942" s="298">
        <v>4</v>
      </c>
      <c r="K942" s="298">
        <f t="shared" si="68"/>
        <v>0.5</v>
      </c>
      <c r="L942" s="221">
        <v>1000</v>
      </c>
      <c r="M942" s="221">
        <f t="shared" si="69"/>
        <v>500</v>
      </c>
    </row>
    <row r="943" spans="1:13">
      <c r="A943" s="295" t="s">
        <v>569</v>
      </c>
      <c r="B943" s="250" t="str">
        <f t="shared" si="70"/>
        <v>Measure 295</v>
      </c>
      <c r="C943" s="295" t="s">
        <v>577</v>
      </c>
      <c r="D943" s="296">
        <v>44378</v>
      </c>
      <c r="E943" s="296">
        <v>44561</v>
      </c>
      <c r="F943" s="296">
        <v>44420</v>
      </c>
      <c r="G943" s="41">
        <f t="shared" si="71"/>
        <v>8</v>
      </c>
      <c r="H943" s="297" t="s">
        <v>322</v>
      </c>
      <c r="I943" s="295" t="s">
        <v>339</v>
      </c>
      <c r="J943" s="298">
        <v>2</v>
      </c>
      <c r="K943" s="298">
        <f t="shared" si="68"/>
        <v>0.25</v>
      </c>
      <c r="L943" s="221">
        <v>1000</v>
      </c>
      <c r="M943" s="221">
        <f t="shared" si="69"/>
        <v>250</v>
      </c>
    </row>
    <row r="944" spans="1:13">
      <c r="A944" s="295" t="s">
        <v>569</v>
      </c>
      <c r="B944" s="250" t="str">
        <f t="shared" si="70"/>
        <v>Measure 295</v>
      </c>
      <c r="C944" s="295" t="s">
        <v>577</v>
      </c>
      <c r="D944" s="296">
        <v>44378</v>
      </c>
      <c r="E944" s="296">
        <v>44561</v>
      </c>
      <c r="F944" s="296">
        <v>44421</v>
      </c>
      <c r="G944" s="41">
        <f t="shared" si="71"/>
        <v>8</v>
      </c>
      <c r="H944" s="297" t="s">
        <v>584</v>
      </c>
      <c r="I944" s="295" t="s">
        <v>339</v>
      </c>
      <c r="J944" s="298">
        <v>4</v>
      </c>
      <c r="K944" s="298">
        <f t="shared" si="68"/>
        <v>0.5</v>
      </c>
      <c r="L944" s="221">
        <v>1000</v>
      </c>
      <c r="M944" s="221">
        <f t="shared" si="69"/>
        <v>500</v>
      </c>
    </row>
    <row r="945" spans="1:13">
      <c r="A945" s="295" t="s">
        <v>569</v>
      </c>
      <c r="B945" s="250" t="str">
        <f t="shared" si="70"/>
        <v>Measure 295</v>
      </c>
      <c r="C945" s="295" t="s">
        <v>577</v>
      </c>
      <c r="D945" s="296">
        <v>44378</v>
      </c>
      <c r="E945" s="296">
        <v>44561</v>
      </c>
      <c r="F945" s="296">
        <v>44421</v>
      </c>
      <c r="G945" s="41">
        <f t="shared" si="71"/>
        <v>8</v>
      </c>
      <c r="H945" s="297" t="s">
        <v>322</v>
      </c>
      <c r="I945" s="295" t="s">
        <v>339</v>
      </c>
      <c r="J945" s="298">
        <v>2</v>
      </c>
      <c r="K945" s="298">
        <f t="shared" si="68"/>
        <v>0.25</v>
      </c>
      <c r="L945" s="221">
        <v>1000</v>
      </c>
      <c r="M945" s="221">
        <f t="shared" si="69"/>
        <v>250</v>
      </c>
    </row>
    <row r="946" spans="1:13">
      <c r="A946" s="295" t="s">
        <v>569</v>
      </c>
      <c r="B946" s="250" t="str">
        <f t="shared" si="70"/>
        <v>Measure 295</v>
      </c>
      <c r="C946" s="295" t="s">
        <v>577</v>
      </c>
      <c r="D946" s="296">
        <v>44378</v>
      </c>
      <c r="E946" s="296">
        <v>44561</v>
      </c>
      <c r="F946" s="296">
        <v>44424</v>
      </c>
      <c r="G946" s="41">
        <f t="shared" si="71"/>
        <v>8</v>
      </c>
      <c r="H946" s="297" t="s">
        <v>584</v>
      </c>
      <c r="I946" s="295" t="s">
        <v>339</v>
      </c>
      <c r="J946" s="298">
        <v>4</v>
      </c>
      <c r="K946" s="298">
        <f t="shared" si="68"/>
        <v>0.5</v>
      </c>
      <c r="L946" s="221">
        <v>1000</v>
      </c>
      <c r="M946" s="221">
        <f t="shared" si="69"/>
        <v>500</v>
      </c>
    </row>
    <row r="947" spans="1:13">
      <c r="A947" s="295" t="s">
        <v>569</v>
      </c>
      <c r="B947" s="250" t="str">
        <f t="shared" si="70"/>
        <v>Measure 295</v>
      </c>
      <c r="C947" s="295" t="s">
        <v>577</v>
      </c>
      <c r="D947" s="296">
        <v>44378</v>
      </c>
      <c r="E947" s="296">
        <v>44561</v>
      </c>
      <c r="F947" s="296">
        <v>44424</v>
      </c>
      <c r="G947" s="41">
        <f t="shared" si="71"/>
        <v>8</v>
      </c>
      <c r="H947" s="297" t="s">
        <v>373</v>
      </c>
      <c r="I947" s="295" t="s">
        <v>339</v>
      </c>
      <c r="J947" s="298">
        <v>0.5</v>
      </c>
      <c r="K947" s="298">
        <f t="shared" si="68"/>
        <v>6.25E-2</v>
      </c>
      <c r="L947" s="221">
        <v>1350</v>
      </c>
      <c r="M947" s="221">
        <f t="shared" si="69"/>
        <v>84.375</v>
      </c>
    </row>
    <row r="948" spans="1:13">
      <c r="A948" s="295" t="s">
        <v>569</v>
      </c>
      <c r="B948" s="250" t="str">
        <f t="shared" si="70"/>
        <v>Measure 295</v>
      </c>
      <c r="C948" s="295" t="s">
        <v>577</v>
      </c>
      <c r="D948" s="296">
        <v>44378</v>
      </c>
      <c r="E948" s="296">
        <v>44561</v>
      </c>
      <c r="F948" s="296">
        <v>44424</v>
      </c>
      <c r="G948" s="41">
        <f t="shared" si="71"/>
        <v>8</v>
      </c>
      <c r="H948" s="297" t="s">
        <v>373</v>
      </c>
      <c r="I948" s="295" t="s">
        <v>339</v>
      </c>
      <c r="J948" s="298">
        <v>1.5</v>
      </c>
      <c r="K948" s="298">
        <f t="shared" si="68"/>
        <v>0.1875</v>
      </c>
      <c r="L948" s="221">
        <v>1350</v>
      </c>
      <c r="M948" s="221">
        <f t="shared" si="69"/>
        <v>253.125</v>
      </c>
    </row>
    <row r="949" spans="1:13">
      <c r="A949" s="295" t="s">
        <v>569</v>
      </c>
      <c r="B949" s="250" t="str">
        <f t="shared" si="70"/>
        <v>Measure 295</v>
      </c>
      <c r="C949" s="295" t="s">
        <v>577</v>
      </c>
      <c r="D949" s="296">
        <v>44378</v>
      </c>
      <c r="E949" s="296">
        <v>44561</v>
      </c>
      <c r="F949" s="296">
        <v>44424</v>
      </c>
      <c r="G949" s="41">
        <f t="shared" si="71"/>
        <v>8</v>
      </c>
      <c r="H949" s="297" t="s">
        <v>373</v>
      </c>
      <c r="I949" s="295" t="s">
        <v>339</v>
      </c>
      <c r="J949" s="298">
        <v>3</v>
      </c>
      <c r="K949" s="298">
        <f t="shared" si="68"/>
        <v>0.375</v>
      </c>
      <c r="L949" s="221">
        <v>1350</v>
      </c>
      <c r="M949" s="221">
        <f t="shared" si="69"/>
        <v>506.25</v>
      </c>
    </row>
    <row r="950" spans="1:13">
      <c r="A950" s="295" t="s">
        <v>569</v>
      </c>
      <c r="B950" s="250" t="str">
        <f t="shared" si="70"/>
        <v>Measure 295</v>
      </c>
      <c r="C950" s="295" t="s">
        <v>577</v>
      </c>
      <c r="D950" s="296">
        <v>44378</v>
      </c>
      <c r="E950" s="296">
        <v>44561</v>
      </c>
      <c r="F950" s="296">
        <v>44424</v>
      </c>
      <c r="G950" s="41">
        <f t="shared" si="71"/>
        <v>8</v>
      </c>
      <c r="H950" s="297" t="s">
        <v>373</v>
      </c>
      <c r="I950" s="295" t="s">
        <v>339</v>
      </c>
      <c r="J950" s="298">
        <v>0.25</v>
      </c>
      <c r="K950" s="298">
        <f t="shared" si="68"/>
        <v>3.125E-2</v>
      </c>
      <c r="L950" s="221">
        <v>1350</v>
      </c>
      <c r="M950" s="221">
        <f t="shared" si="69"/>
        <v>42.1875</v>
      </c>
    </row>
    <row r="951" spans="1:13">
      <c r="A951" s="295" t="s">
        <v>569</v>
      </c>
      <c r="B951" s="250" t="str">
        <f t="shared" si="70"/>
        <v>Measure 295</v>
      </c>
      <c r="C951" s="295" t="s">
        <v>577</v>
      </c>
      <c r="D951" s="296">
        <v>44378</v>
      </c>
      <c r="E951" s="296">
        <v>44561</v>
      </c>
      <c r="F951" s="296">
        <v>44424</v>
      </c>
      <c r="G951" s="41">
        <f t="shared" si="71"/>
        <v>8</v>
      </c>
      <c r="H951" s="297" t="s">
        <v>373</v>
      </c>
      <c r="I951" s="295" t="s">
        <v>339</v>
      </c>
      <c r="J951" s="298">
        <v>2.5</v>
      </c>
      <c r="K951" s="298">
        <f t="shared" si="68"/>
        <v>0.3125</v>
      </c>
      <c r="L951" s="221">
        <v>1350</v>
      </c>
      <c r="M951" s="221">
        <f t="shared" si="69"/>
        <v>421.875</v>
      </c>
    </row>
    <row r="952" spans="1:13">
      <c r="A952" s="295" t="s">
        <v>569</v>
      </c>
      <c r="B952" s="250" t="str">
        <f t="shared" si="70"/>
        <v>Measure 295</v>
      </c>
      <c r="C952" s="295" t="s">
        <v>577</v>
      </c>
      <c r="D952" s="296">
        <v>44378</v>
      </c>
      <c r="E952" s="296">
        <v>44561</v>
      </c>
      <c r="F952" s="296">
        <v>44424</v>
      </c>
      <c r="G952" s="41">
        <f t="shared" si="71"/>
        <v>8</v>
      </c>
      <c r="H952" s="297" t="s">
        <v>373</v>
      </c>
      <c r="I952" s="295" t="s">
        <v>339</v>
      </c>
      <c r="J952" s="298">
        <v>0.5</v>
      </c>
      <c r="K952" s="298">
        <f t="shared" si="68"/>
        <v>6.25E-2</v>
      </c>
      <c r="L952" s="221">
        <v>1350</v>
      </c>
      <c r="M952" s="221">
        <f t="shared" si="69"/>
        <v>84.375</v>
      </c>
    </row>
    <row r="953" spans="1:13">
      <c r="A953" s="295" t="s">
        <v>569</v>
      </c>
      <c r="B953" s="250" t="str">
        <f t="shared" si="70"/>
        <v>Measure 295</v>
      </c>
      <c r="C953" s="295" t="s">
        <v>577</v>
      </c>
      <c r="D953" s="296">
        <v>44378</v>
      </c>
      <c r="E953" s="296">
        <v>44561</v>
      </c>
      <c r="F953" s="296">
        <v>44425</v>
      </c>
      <c r="G953" s="41">
        <f t="shared" si="71"/>
        <v>8</v>
      </c>
      <c r="H953" s="297" t="s">
        <v>584</v>
      </c>
      <c r="I953" s="295" t="s">
        <v>339</v>
      </c>
      <c r="J953" s="298">
        <v>4</v>
      </c>
      <c r="K953" s="298">
        <f t="shared" si="68"/>
        <v>0.5</v>
      </c>
      <c r="L953" s="221">
        <v>1000</v>
      </c>
      <c r="M953" s="221">
        <f t="shared" si="69"/>
        <v>500</v>
      </c>
    </row>
    <row r="954" spans="1:13">
      <c r="A954" s="295" t="s">
        <v>569</v>
      </c>
      <c r="B954" s="250" t="str">
        <f t="shared" si="70"/>
        <v>Measure 295</v>
      </c>
      <c r="C954" s="295" t="s">
        <v>577</v>
      </c>
      <c r="D954" s="296">
        <v>44378</v>
      </c>
      <c r="E954" s="296">
        <v>44561</v>
      </c>
      <c r="F954" s="296">
        <v>44425</v>
      </c>
      <c r="G954" s="41">
        <f t="shared" si="71"/>
        <v>8</v>
      </c>
      <c r="H954" s="297" t="s">
        <v>373</v>
      </c>
      <c r="I954" s="295" t="s">
        <v>339</v>
      </c>
      <c r="J954" s="298">
        <v>1</v>
      </c>
      <c r="K954" s="298">
        <f t="shared" si="68"/>
        <v>0.125</v>
      </c>
      <c r="L954" s="221">
        <v>1350</v>
      </c>
      <c r="M954" s="221">
        <f t="shared" si="69"/>
        <v>168.75</v>
      </c>
    </row>
    <row r="955" spans="1:13">
      <c r="A955" s="295" t="s">
        <v>569</v>
      </c>
      <c r="B955" s="250" t="str">
        <f t="shared" si="70"/>
        <v>Measure 295</v>
      </c>
      <c r="C955" s="295" t="s">
        <v>577</v>
      </c>
      <c r="D955" s="296">
        <v>44378</v>
      </c>
      <c r="E955" s="296">
        <v>44561</v>
      </c>
      <c r="F955" s="296">
        <v>44425</v>
      </c>
      <c r="G955" s="41">
        <f t="shared" si="71"/>
        <v>8</v>
      </c>
      <c r="H955" s="297" t="s">
        <v>373</v>
      </c>
      <c r="I955" s="295" t="s">
        <v>339</v>
      </c>
      <c r="J955" s="298">
        <v>1.25</v>
      </c>
      <c r="K955" s="298">
        <f t="shared" si="68"/>
        <v>0.15625</v>
      </c>
      <c r="L955" s="221">
        <v>1350</v>
      </c>
      <c r="M955" s="221">
        <f t="shared" si="69"/>
        <v>210.9375</v>
      </c>
    </row>
    <row r="956" spans="1:13">
      <c r="A956" s="295" t="s">
        <v>569</v>
      </c>
      <c r="B956" s="250" t="str">
        <f t="shared" si="70"/>
        <v>Measure 295</v>
      </c>
      <c r="C956" s="295" t="s">
        <v>577</v>
      </c>
      <c r="D956" s="296">
        <v>44378</v>
      </c>
      <c r="E956" s="296">
        <v>44561</v>
      </c>
      <c r="F956" s="296">
        <v>44425</v>
      </c>
      <c r="G956" s="41">
        <f t="shared" si="71"/>
        <v>8</v>
      </c>
      <c r="H956" s="297" t="s">
        <v>373</v>
      </c>
      <c r="I956" s="295" t="s">
        <v>339</v>
      </c>
      <c r="J956" s="298">
        <v>0.25</v>
      </c>
      <c r="K956" s="298">
        <f t="shared" si="68"/>
        <v>3.125E-2</v>
      </c>
      <c r="L956" s="221">
        <v>1350</v>
      </c>
      <c r="M956" s="221">
        <f t="shared" si="69"/>
        <v>42.1875</v>
      </c>
    </row>
    <row r="957" spans="1:13">
      <c r="A957" s="295" t="s">
        <v>569</v>
      </c>
      <c r="B957" s="250" t="str">
        <f t="shared" si="70"/>
        <v>Measure 295</v>
      </c>
      <c r="C957" s="295" t="s">
        <v>577</v>
      </c>
      <c r="D957" s="296">
        <v>44378</v>
      </c>
      <c r="E957" s="296">
        <v>44561</v>
      </c>
      <c r="F957" s="296">
        <v>44425</v>
      </c>
      <c r="G957" s="41">
        <f t="shared" si="71"/>
        <v>8</v>
      </c>
      <c r="H957" s="297" t="s">
        <v>373</v>
      </c>
      <c r="I957" s="295" t="s">
        <v>339</v>
      </c>
      <c r="J957" s="298">
        <v>0.75</v>
      </c>
      <c r="K957" s="298">
        <f t="shared" si="68"/>
        <v>9.375E-2</v>
      </c>
      <c r="L957" s="221">
        <v>1350</v>
      </c>
      <c r="M957" s="221">
        <f t="shared" si="69"/>
        <v>126.5625</v>
      </c>
    </row>
    <row r="958" spans="1:13">
      <c r="A958" s="295" t="s">
        <v>569</v>
      </c>
      <c r="B958" s="250" t="str">
        <f t="shared" si="70"/>
        <v>Measure 295</v>
      </c>
      <c r="C958" s="295" t="s">
        <v>577</v>
      </c>
      <c r="D958" s="296">
        <v>44378</v>
      </c>
      <c r="E958" s="296">
        <v>44561</v>
      </c>
      <c r="F958" s="296">
        <v>44425</v>
      </c>
      <c r="G958" s="41">
        <f t="shared" si="71"/>
        <v>8</v>
      </c>
      <c r="H958" s="297" t="s">
        <v>373</v>
      </c>
      <c r="I958" s="295" t="s">
        <v>339</v>
      </c>
      <c r="J958" s="298">
        <v>3.75</v>
      </c>
      <c r="K958" s="298">
        <f t="shared" si="68"/>
        <v>0.46875</v>
      </c>
      <c r="L958" s="221">
        <v>1350</v>
      </c>
      <c r="M958" s="221">
        <f t="shared" si="69"/>
        <v>632.8125</v>
      </c>
    </row>
    <row r="959" spans="1:13">
      <c r="A959" s="295" t="s">
        <v>569</v>
      </c>
      <c r="B959" s="250" t="str">
        <f t="shared" si="70"/>
        <v>Measure 295</v>
      </c>
      <c r="C959" s="295" t="s">
        <v>577</v>
      </c>
      <c r="D959" s="296">
        <v>44378</v>
      </c>
      <c r="E959" s="296">
        <v>44561</v>
      </c>
      <c r="F959" s="296">
        <v>44425</v>
      </c>
      <c r="G959" s="41">
        <f t="shared" si="71"/>
        <v>8</v>
      </c>
      <c r="H959" s="297" t="s">
        <v>373</v>
      </c>
      <c r="I959" s="295" t="s">
        <v>339</v>
      </c>
      <c r="J959" s="298">
        <v>1</v>
      </c>
      <c r="K959" s="298">
        <f t="shared" si="68"/>
        <v>0.125</v>
      </c>
      <c r="L959" s="221">
        <v>1350</v>
      </c>
      <c r="M959" s="221">
        <f t="shared" si="69"/>
        <v>168.75</v>
      </c>
    </row>
    <row r="960" spans="1:13">
      <c r="A960" s="295" t="s">
        <v>569</v>
      </c>
      <c r="B960" s="250" t="str">
        <f t="shared" si="70"/>
        <v>Measure 295</v>
      </c>
      <c r="C960" s="295" t="s">
        <v>577</v>
      </c>
      <c r="D960" s="296">
        <v>44378</v>
      </c>
      <c r="E960" s="296">
        <v>44561</v>
      </c>
      <c r="F960" s="296">
        <v>44426</v>
      </c>
      <c r="G960" s="41">
        <f t="shared" si="71"/>
        <v>8</v>
      </c>
      <c r="H960" s="297" t="s">
        <v>584</v>
      </c>
      <c r="I960" s="295" t="s">
        <v>339</v>
      </c>
      <c r="J960" s="298">
        <v>4</v>
      </c>
      <c r="K960" s="298">
        <f t="shared" si="68"/>
        <v>0.5</v>
      </c>
      <c r="L960" s="221">
        <v>1000</v>
      </c>
      <c r="M960" s="221">
        <f t="shared" si="69"/>
        <v>500</v>
      </c>
    </row>
    <row r="961" spans="1:13">
      <c r="A961" s="295" t="s">
        <v>569</v>
      </c>
      <c r="B961" s="250" t="str">
        <f t="shared" si="70"/>
        <v>Measure 295</v>
      </c>
      <c r="C961" s="295" t="s">
        <v>577</v>
      </c>
      <c r="D961" s="296">
        <v>44378</v>
      </c>
      <c r="E961" s="296">
        <v>44561</v>
      </c>
      <c r="F961" s="296">
        <v>44426</v>
      </c>
      <c r="G961" s="41">
        <f t="shared" si="71"/>
        <v>8</v>
      </c>
      <c r="H961" s="297" t="s">
        <v>373</v>
      </c>
      <c r="I961" s="295" t="s">
        <v>339</v>
      </c>
      <c r="J961" s="298">
        <v>1.25</v>
      </c>
      <c r="K961" s="298">
        <f t="shared" si="68"/>
        <v>0.15625</v>
      </c>
      <c r="L961" s="221">
        <v>1350</v>
      </c>
      <c r="M961" s="221">
        <f t="shared" si="69"/>
        <v>210.9375</v>
      </c>
    </row>
    <row r="962" spans="1:13">
      <c r="A962" s="295" t="s">
        <v>569</v>
      </c>
      <c r="B962" s="250" t="str">
        <f t="shared" si="70"/>
        <v>Measure 295</v>
      </c>
      <c r="C962" s="295" t="s">
        <v>577</v>
      </c>
      <c r="D962" s="296">
        <v>44378</v>
      </c>
      <c r="E962" s="296">
        <v>44561</v>
      </c>
      <c r="F962" s="296">
        <v>44426</v>
      </c>
      <c r="G962" s="41">
        <f t="shared" si="71"/>
        <v>8</v>
      </c>
      <c r="H962" s="297" t="s">
        <v>373</v>
      </c>
      <c r="I962" s="295" t="s">
        <v>339</v>
      </c>
      <c r="J962" s="298">
        <v>4.75</v>
      </c>
      <c r="K962" s="298">
        <f t="shared" si="68"/>
        <v>0.59375</v>
      </c>
      <c r="L962" s="221">
        <v>1350</v>
      </c>
      <c r="M962" s="221">
        <f t="shared" si="69"/>
        <v>801.5625</v>
      </c>
    </row>
    <row r="963" spans="1:13">
      <c r="A963" s="295" t="s">
        <v>569</v>
      </c>
      <c r="B963" s="250" t="str">
        <f t="shared" si="70"/>
        <v>Measure 295</v>
      </c>
      <c r="C963" s="295" t="s">
        <v>577</v>
      </c>
      <c r="D963" s="296">
        <v>44378</v>
      </c>
      <c r="E963" s="296">
        <v>44561</v>
      </c>
      <c r="F963" s="296">
        <v>44426</v>
      </c>
      <c r="G963" s="41">
        <f t="shared" si="71"/>
        <v>8</v>
      </c>
      <c r="H963" s="297" t="s">
        <v>373</v>
      </c>
      <c r="I963" s="295" t="s">
        <v>339</v>
      </c>
      <c r="J963" s="298">
        <v>0.5</v>
      </c>
      <c r="K963" s="298">
        <f t="shared" si="68"/>
        <v>6.25E-2</v>
      </c>
      <c r="L963" s="221">
        <v>1350</v>
      </c>
      <c r="M963" s="221">
        <f t="shared" si="69"/>
        <v>84.375</v>
      </c>
    </row>
    <row r="964" spans="1:13">
      <c r="A964" s="295" t="s">
        <v>569</v>
      </c>
      <c r="B964" s="250" t="str">
        <f t="shared" si="70"/>
        <v>Measure 295</v>
      </c>
      <c r="C964" s="295" t="s">
        <v>577</v>
      </c>
      <c r="D964" s="296">
        <v>44378</v>
      </c>
      <c r="E964" s="296">
        <v>44561</v>
      </c>
      <c r="F964" s="296">
        <v>44426</v>
      </c>
      <c r="G964" s="41">
        <f t="shared" si="71"/>
        <v>8</v>
      </c>
      <c r="H964" s="297" t="s">
        <v>373</v>
      </c>
      <c r="I964" s="295" t="s">
        <v>339</v>
      </c>
      <c r="J964" s="298">
        <v>1.5</v>
      </c>
      <c r="K964" s="298">
        <f t="shared" si="68"/>
        <v>0.1875</v>
      </c>
      <c r="L964" s="221">
        <v>1350</v>
      </c>
      <c r="M964" s="221">
        <f t="shared" si="69"/>
        <v>253.125</v>
      </c>
    </row>
    <row r="965" spans="1:13">
      <c r="A965" s="295" t="s">
        <v>569</v>
      </c>
      <c r="B965" s="250" t="str">
        <f t="shared" si="70"/>
        <v>Measure 295</v>
      </c>
      <c r="C965" s="295" t="s">
        <v>577</v>
      </c>
      <c r="D965" s="296">
        <v>44378</v>
      </c>
      <c r="E965" s="296">
        <v>44561</v>
      </c>
      <c r="F965" s="296">
        <v>44426</v>
      </c>
      <c r="G965" s="41">
        <f t="shared" si="71"/>
        <v>8</v>
      </c>
      <c r="H965" s="297" t="s">
        <v>373</v>
      </c>
      <c r="I965" s="295" t="s">
        <v>339</v>
      </c>
      <c r="J965" s="298">
        <v>0.5</v>
      </c>
      <c r="K965" s="298">
        <f t="shared" si="68"/>
        <v>6.25E-2</v>
      </c>
      <c r="L965" s="221">
        <v>1350</v>
      </c>
      <c r="M965" s="221">
        <f t="shared" si="69"/>
        <v>84.375</v>
      </c>
    </row>
    <row r="966" spans="1:13">
      <c r="A966" s="295" t="s">
        <v>569</v>
      </c>
      <c r="B966" s="250" t="str">
        <f t="shared" si="70"/>
        <v>Measure 295</v>
      </c>
      <c r="C966" s="295" t="s">
        <v>577</v>
      </c>
      <c r="D966" s="296">
        <v>44378</v>
      </c>
      <c r="E966" s="296">
        <v>44561</v>
      </c>
      <c r="F966" s="296">
        <v>44427</v>
      </c>
      <c r="G966" s="41">
        <f t="shared" si="71"/>
        <v>8</v>
      </c>
      <c r="H966" s="297" t="s">
        <v>584</v>
      </c>
      <c r="I966" s="295" t="s">
        <v>339</v>
      </c>
      <c r="J966" s="298">
        <v>4</v>
      </c>
      <c r="K966" s="298">
        <f t="shared" si="68"/>
        <v>0.5</v>
      </c>
      <c r="L966" s="221">
        <v>1000</v>
      </c>
      <c r="M966" s="221">
        <f t="shared" si="69"/>
        <v>500</v>
      </c>
    </row>
    <row r="967" spans="1:13">
      <c r="A967" s="295" t="s">
        <v>569</v>
      </c>
      <c r="B967" s="250" t="str">
        <f t="shared" si="70"/>
        <v>Measure 295</v>
      </c>
      <c r="C967" s="295" t="s">
        <v>577</v>
      </c>
      <c r="D967" s="296">
        <v>44378</v>
      </c>
      <c r="E967" s="296">
        <v>44561</v>
      </c>
      <c r="F967" s="296">
        <v>44427</v>
      </c>
      <c r="G967" s="41">
        <f t="shared" si="71"/>
        <v>8</v>
      </c>
      <c r="H967" s="297" t="s">
        <v>373</v>
      </c>
      <c r="I967" s="295" t="s">
        <v>339</v>
      </c>
      <c r="J967" s="298">
        <v>2.5</v>
      </c>
      <c r="K967" s="298">
        <f t="shared" si="68"/>
        <v>0.3125</v>
      </c>
      <c r="L967" s="221">
        <v>1350</v>
      </c>
      <c r="M967" s="221">
        <f t="shared" si="69"/>
        <v>421.875</v>
      </c>
    </row>
    <row r="968" spans="1:13">
      <c r="A968" s="295" t="s">
        <v>569</v>
      </c>
      <c r="B968" s="250" t="str">
        <f t="shared" si="70"/>
        <v>Measure 295</v>
      </c>
      <c r="C968" s="295" t="s">
        <v>577</v>
      </c>
      <c r="D968" s="296">
        <v>44378</v>
      </c>
      <c r="E968" s="296">
        <v>44561</v>
      </c>
      <c r="F968" s="296">
        <v>44427</v>
      </c>
      <c r="G968" s="41">
        <f t="shared" si="71"/>
        <v>8</v>
      </c>
      <c r="H968" s="297" t="s">
        <v>373</v>
      </c>
      <c r="I968" s="295" t="s">
        <v>339</v>
      </c>
      <c r="J968" s="298">
        <v>3.25</v>
      </c>
      <c r="K968" s="298">
        <f t="shared" si="68"/>
        <v>0.40625</v>
      </c>
      <c r="L968" s="221">
        <v>1350</v>
      </c>
      <c r="M968" s="221">
        <f t="shared" si="69"/>
        <v>548.4375</v>
      </c>
    </row>
    <row r="969" spans="1:13">
      <c r="A969" s="295" t="s">
        <v>569</v>
      </c>
      <c r="B969" s="250" t="str">
        <f t="shared" si="70"/>
        <v>Measure 295</v>
      </c>
      <c r="C969" s="295" t="s">
        <v>577</v>
      </c>
      <c r="D969" s="296">
        <v>44378</v>
      </c>
      <c r="E969" s="296">
        <v>44561</v>
      </c>
      <c r="F969" s="296">
        <v>44427</v>
      </c>
      <c r="G969" s="41">
        <f t="shared" si="71"/>
        <v>8</v>
      </c>
      <c r="H969" s="297" t="s">
        <v>373</v>
      </c>
      <c r="I969" s="295" t="s">
        <v>339</v>
      </c>
      <c r="J969" s="298">
        <v>1.75</v>
      </c>
      <c r="K969" s="298">
        <f t="shared" si="68"/>
        <v>0.21875</v>
      </c>
      <c r="L969" s="221">
        <v>1350</v>
      </c>
      <c r="M969" s="221">
        <f t="shared" si="69"/>
        <v>295.3125</v>
      </c>
    </row>
    <row r="970" spans="1:13">
      <c r="A970" s="295" t="s">
        <v>569</v>
      </c>
      <c r="B970" s="250" t="str">
        <f t="shared" si="70"/>
        <v>Measure 295</v>
      </c>
      <c r="C970" s="295" t="s">
        <v>577</v>
      </c>
      <c r="D970" s="296">
        <v>44378</v>
      </c>
      <c r="E970" s="296">
        <v>44561</v>
      </c>
      <c r="F970" s="296">
        <v>44427</v>
      </c>
      <c r="G970" s="41">
        <f t="shared" si="71"/>
        <v>8</v>
      </c>
      <c r="H970" s="297" t="s">
        <v>373</v>
      </c>
      <c r="I970" s="295" t="s">
        <v>339</v>
      </c>
      <c r="J970" s="298">
        <v>0.5</v>
      </c>
      <c r="K970" s="298">
        <f t="shared" si="68"/>
        <v>6.25E-2</v>
      </c>
      <c r="L970" s="221">
        <v>1350</v>
      </c>
      <c r="M970" s="221">
        <f t="shared" si="69"/>
        <v>84.375</v>
      </c>
    </row>
    <row r="971" spans="1:13">
      <c r="A971" s="295" t="s">
        <v>569</v>
      </c>
      <c r="B971" s="250" t="str">
        <f t="shared" si="70"/>
        <v>Measure 295</v>
      </c>
      <c r="C971" s="295" t="s">
        <v>577</v>
      </c>
      <c r="D971" s="296">
        <v>44378</v>
      </c>
      <c r="E971" s="296">
        <v>44561</v>
      </c>
      <c r="F971" s="296">
        <v>44428</v>
      </c>
      <c r="G971" s="41">
        <f t="shared" si="71"/>
        <v>8</v>
      </c>
      <c r="H971" s="297" t="s">
        <v>584</v>
      </c>
      <c r="I971" s="295" t="s">
        <v>339</v>
      </c>
      <c r="J971" s="298">
        <v>4</v>
      </c>
      <c r="K971" s="298">
        <f t="shared" si="68"/>
        <v>0.5</v>
      </c>
      <c r="L971" s="221">
        <v>1000</v>
      </c>
      <c r="M971" s="221">
        <f t="shared" si="69"/>
        <v>500</v>
      </c>
    </row>
    <row r="972" spans="1:13">
      <c r="A972" s="295" t="s">
        <v>569</v>
      </c>
      <c r="B972" s="250" t="str">
        <f t="shared" si="70"/>
        <v>Measure 295</v>
      </c>
      <c r="C972" s="295" t="s">
        <v>577</v>
      </c>
      <c r="D972" s="296">
        <v>44378</v>
      </c>
      <c r="E972" s="296">
        <v>44561</v>
      </c>
      <c r="F972" s="296">
        <v>44428</v>
      </c>
      <c r="G972" s="41">
        <f t="shared" si="71"/>
        <v>8</v>
      </c>
      <c r="H972" s="297" t="s">
        <v>373</v>
      </c>
      <c r="I972" s="295" t="s">
        <v>339</v>
      </c>
      <c r="J972" s="298">
        <v>1</v>
      </c>
      <c r="K972" s="298">
        <f t="shared" si="68"/>
        <v>0.125</v>
      </c>
      <c r="L972" s="221">
        <v>1350</v>
      </c>
      <c r="M972" s="221">
        <f t="shared" si="69"/>
        <v>168.75</v>
      </c>
    </row>
    <row r="973" spans="1:13">
      <c r="A973" s="295" t="s">
        <v>569</v>
      </c>
      <c r="B973" s="250" t="str">
        <f t="shared" si="70"/>
        <v>Measure 295</v>
      </c>
      <c r="C973" s="295" t="s">
        <v>577</v>
      </c>
      <c r="D973" s="296">
        <v>44378</v>
      </c>
      <c r="E973" s="296">
        <v>44561</v>
      </c>
      <c r="F973" s="296">
        <v>44428</v>
      </c>
      <c r="G973" s="41">
        <f t="shared" si="71"/>
        <v>8</v>
      </c>
      <c r="H973" s="297" t="s">
        <v>373</v>
      </c>
      <c r="I973" s="295" t="s">
        <v>339</v>
      </c>
      <c r="J973" s="298">
        <v>0.75</v>
      </c>
      <c r="K973" s="298">
        <f t="shared" si="68"/>
        <v>9.375E-2</v>
      </c>
      <c r="L973" s="221">
        <v>1350</v>
      </c>
      <c r="M973" s="221">
        <f t="shared" si="69"/>
        <v>126.5625</v>
      </c>
    </row>
    <row r="974" spans="1:13">
      <c r="A974" s="295" t="s">
        <v>569</v>
      </c>
      <c r="B974" s="250" t="str">
        <f t="shared" si="70"/>
        <v>Measure 295</v>
      </c>
      <c r="C974" s="295" t="s">
        <v>577</v>
      </c>
      <c r="D974" s="296">
        <v>44378</v>
      </c>
      <c r="E974" s="296">
        <v>44561</v>
      </c>
      <c r="F974" s="296">
        <v>44428</v>
      </c>
      <c r="G974" s="41">
        <f t="shared" si="71"/>
        <v>8</v>
      </c>
      <c r="H974" s="297" t="s">
        <v>373</v>
      </c>
      <c r="I974" s="295" t="s">
        <v>339</v>
      </c>
      <c r="J974" s="298">
        <v>2.25</v>
      </c>
      <c r="K974" s="298">
        <f t="shared" si="68"/>
        <v>0.28125</v>
      </c>
      <c r="L974" s="221">
        <v>1350</v>
      </c>
      <c r="M974" s="221">
        <f t="shared" si="69"/>
        <v>379.6875</v>
      </c>
    </row>
    <row r="975" spans="1:13">
      <c r="A975" s="295" t="s">
        <v>569</v>
      </c>
      <c r="B975" s="250" t="str">
        <f t="shared" si="70"/>
        <v>Measure 295</v>
      </c>
      <c r="C975" s="295" t="s">
        <v>577</v>
      </c>
      <c r="D975" s="296">
        <v>44378</v>
      </c>
      <c r="E975" s="296">
        <v>44561</v>
      </c>
      <c r="F975" s="296">
        <v>44428</v>
      </c>
      <c r="G975" s="41">
        <f t="shared" si="71"/>
        <v>8</v>
      </c>
      <c r="H975" s="297" t="s">
        <v>373</v>
      </c>
      <c r="I975" s="295" t="s">
        <v>339</v>
      </c>
      <c r="J975" s="298">
        <v>0.25</v>
      </c>
      <c r="K975" s="298">
        <f t="shared" si="68"/>
        <v>3.125E-2</v>
      </c>
      <c r="L975" s="221">
        <v>1350</v>
      </c>
      <c r="M975" s="221">
        <f t="shared" si="69"/>
        <v>42.1875</v>
      </c>
    </row>
    <row r="976" spans="1:13">
      <c r="A976" s="295" t="s">
        <v>569</v>
      </c>
      <c r="B976" s="250" t="str">
        <f t="shared" si="70"/>
        <v>Measure 295</v>
      </c>
      <c r="C976" s="295" t="s">
        <v>577</v>
      </c>
      <c r="D976" s="296">
        <v>44378</v>
      </c>
      <c r="E976" s="296">
        <v>44561</v>
      </c>
      <c r="F976" s="296">
        <v>44428</v>
      </c>
      <c r="G976" s="41">
        <f t="shared" si="71"/>
        <v>8</v>
      </c>
      <c r="H976" s="297" t="s">
        <v>373</v>
      </c>
      <c r="I976" s="295" t="s">
        <v>339</v>
      </c>
      <c r="J976" s="298">
        <v>1.25</v>
      </c>
      <c r="K976" s="298">
        <f t="shared" si="68"/>
        <v>0.15625</v>
      </c>
      <c r="L976" s="221">
        <v>1350</v>
      </c>
      <c r="M976" s="221">
        <f t="shared" si="69"/>
        <v>210.9375</v>
      </c>
    </row>
    <row r="977" spans="1:13">
      <c r="A977" s="295" t="s">
        <v>569</v>
      </c>
      <c r="B977" s="250" t="str">
        <f t="shared" si="70"/>
        <v>Measure 295</v>
      </c>
      <c r="C977" s="295" t="s">
        <v>577</v>
      </c>
      <c r="D977" s="296">
        <v>44378</v>
      </c>
      <c r="E977" s="296">
        <v>44561</v>
      </c>
      <c r="F977" s="296">
        <v>44428</v>
      </c>
      <c r="G977" s="41">
        <f t="shared" si="71"/>
        <v>8</v>
      </c>
      <c r="H977" s="297" t="s">
        <v>373</v>
      </c>
      <c r="I977" s="295" t="s">
        <v>339</v>
      </c>
      <c r="J977" s="298">
        <v>0.75</v>
      </c>
      <c r="K977" s="298">
        <f t="shared" ref="K977:K1024" si="72">J977/8</f>
        <v>9.375E-2</v>
      </c>
      <c r="L977" s="221">
        <v>1350</v>
      </c>
      <c r="M977" s="221">
        <f t="shared" ref="M977:M1024" si="73">L977*K977</f>
        <v>126.5625</v>
      </c>
    </row>
    <row r="978" spans="1:13">
      <c r="A978" s="295" t="s">
        <v>569</v>
      </c>
      <c r="B978" s="250" t="str">
        <f t="shared" si="70"/>
        <v>Measure 295</v>
      </c>
      <c r="C978" s="295" t="s">
        <v>577</v>
      </c>
      <c r="D978" s="296">
        <v>44378</v>
      </c>
      <c r="E978" s="296">
        <v>44561</v>
      </c>
      <c r="F978" s="296">
        <v>44428</v>
      </c>
      <c r="G978" s="41">
        <f t="shared" si="71"/>
        <v>8</v>
      </c>
      <c r="H978" s="297" t="s">
        <v>373</v>
      </c>
      <c r="I978" s="295" t="s">
        <v>339</v>
      </c>
      <c r="J978" s="298">
        <v>1.75</v>
      </c>
      <c r="K978" s="298">
        <f t="shared" si="72"/>
        <v>0.21875</v>
      </c>
      <c r="L978" s="221">
        <v>1350</v>
      </c>
      <c r="M978" s="221">
        <f t="shared" si="73"/>
        <v>295.3125</v>
      </c>
    </row>
    <row r="979" spans="1:13">
      <c r="A979" s="295" t="s">
        <v>569</v>
      </c>
      <c r="B979" s="250" t="str">
        <f t="shared" si="70"/>
        <v>Measure 295</v>
      </c>
      <c r="C979" s="295" t="s">
        <v>577</v>
      </c>
      <c r="D979" s="296">
        <v>44378</v>
      </c>
      <c r="E979" s="296">
        <v>44561</v>
      </c>
      <c r="F979" s="296">
        <v>44431</v>
      </c>
      <c r="G979" s="41">
        <f t="shared" si="71"/>
        <v>8</v>
      </c>
      <c r="H979" s="297" t="s">
        <v>584</v>
      </c>
      <c r="I979" s="295" t="s">
        <v>339</v>
      </c>
      <c r="J979" s="298">
        <v>4</v>
      </c>
      <c r="K979" s="298">
        <f t="shared" si="72"/>
        <v>0.5</v>
      </c>
      <c r="L979" s="221">
        <v>1000</v>
      </c>
      <c r="M979" s="221">
        <f t="shared" si="73"/>
        <v>500</v>
      </c>
    </row>
    <row r="980" spans="1:13">
      <c r="A980" s="295" t="s">
        <v>569</v>
      </c>
      <c r="B980" s="250" t="str">
        <f t="shared" si="70"/>
        <v>Measure 295</v>
      </c>
      <c r="C980" s="295" t="s">
        <v>577</v>
      </c>
      <c r="D980" s="296">
        <v>44378</v>
      </c>
      <c r="E980" s="296">
        <v>44561</v>
      </c>
      <c r="F980" s="296">
        <v>44431</v>
      </c>
      <c r="G980" s="41">
        <f t="shared" si="71"/>
        <v>8</v>
      </c>
      <c r="H980" s="297" t="s">
        <v>373</v>
      </c>
      <c r="I980" s="295" t="s">
        <v>339</v>
      </c>
      <c r="J980" s="298">
        <v>0.75</v>
      </c>
      <c r="K980" s="298">
        <f t="shared" si="72"/>
        <v>9.375E-2</v>
      </c>
      <c r="L980" s="221">
        <v>1350</v>
      </c>
      <c r="M980" s="221">
        <f t="shared" si="73"/>
        <v>126.5625</v>
      </c>
    </row>
    <row r="981" spans="1:13">
      <c r="A981" s="295" t="s">
        <v>569</v>
      </c>
      <c r="B981" s="250" t="str">
        <f t="shared" si="70"/>
        <v>Measure 295</v>
      </c>
      <c r="C981" s="295" t="s">
        <v>577</v>
      </c>
      <c r="D981" s="296">
        <v>44378</v>
      </c>
      <c r="E981" s="296">
        <v>44561</v>
      </c>
      <c r="F981" s="296">
        <v>44431</v>
      </c>
      <c r="G981" s="41">
        <f t="shared" si="71"/>
        <v>8</v>
      </c>
      <c r="H981" s="297" t="s">
        <v>373</v>
      </c>
      <c r="I981" s="295" t="s">
        <v>339</v>
      </c>
      <c r="J981" s="298">
        <v>0.5</v>
      </c>
      <c r="K981" s="298">
        <f t="shared" si="72"/>
        <v>6.25E-2</v>
      </c>
      <c r="L981" s="221">
        <v>1350</v>
      </c>
      <c r="M981" s="221">
        <f t="shared" si="73"/>
        <v>84.375</v>
      </c>
    </row>
    <row r="982" spans="1:13">
      <c r="A982" s="295" t="s">
        <v>569</v>
      </c>
      <c r="B982" s="250" t="str">
        <f t="shared" si="70"/>
        <v>Measure 295</v>
      </c>
      <c r="C982" s="295" t="s">
        <v>577</v>
      </c>
      <c r="D982" s="296">
        <v>44378</v>
      </c>
      <c r="E982" s="296">
        <v>44561</v>
      </c>
      <c r="F982" s="296">
        <v>44431</v>
      </c>
      <c r="G982" s="41">
        <f t="shared" si="71"/>
        <v>8</v>
      </c>
      <c r="H982" s="297" t="s">
        <v>373</v>
      </c>
      <c r="I982" s="295" t="s">
        <v>339</v>
      </c>
      <c r="J982" s="298">
        <v>0.75</v>
      </c>
      <c r="K982" s="298">
        <f t="shared" si="72"/>
        <v>9.375E-2</v>
      </c>
      <c r="L982" s="221">
        <v>1350</v>
      </c>
      <c r="M982" s="221">
        <f t="shared" si="73"/>
        <v>126.5625</v>
      </c>
    </row>
    <row r="983" spans="1:13">
      <c r="A983" s="295" t="s">
        <v>569</v>
      </c>
      <c r="B983" s="250" t="str">
        <f t="shared" si="70"/>
        <v>Measure 295</v>
      </c>
      <c r="C983" s="295" t="s">
        <v>577</v>
      </c>
      <c r="D983" s="296">
        <v>44378</v>
      </c>
      <c r="E983" s="296">
        <v>44561</v>
      </c>
      <c r="F983" s="296">
        <v>44431</v>
      </c>
      <c r="G983" s="41">
        <f t="shared" si="71"/>
        <v>8</v>
      </c>
      <c r="H983" s="297" t="s">
        <v>373</v>
      </c>
      <c r="I983" s="295" t="s">
        <v>339</v>
      </c>
      <c r="J983" s="298">
        <v>1.25</v>
      </c>
      <c r="K983" s="298">
        <f t="shared" si="72"/>
        <v>0.15625</v>
      </c>
      <c r="L983" s="221">
        <v>1350</v>
      </c>
      <c r="M983" s="221">
        <f t="shared" si="73"/>
        <v>210.9375</v>
      </c>
    </row>
    <row r="984" spans="1:13">
      <c r="A984" s="295" t="s">
        <v>569</v>
      </c>
      <c r="B984" s="250" t="str">
        <f t="shared" si="70"/>
        <v>Measure 295</v>
      </c>
      <c r="C984" s="295" t="s">
        <v>577</v>
      </c>
      <c r="D984" s="296">
        <v>44378</v>
      </c>
      <c r="E984" s="296">
        <v>44561</v>
      </c>
      <c r="F984" s="296">
        <v>44431</v>
      </c>
      <c r="G984" s="41">
        <f t="shared" si="71"/>
        <v>8</v>
      </c>
      <c r="H984" s="297" t="s">
        <v>373</v>
      </c>
      <c r="I984" s="295" t="s">
        <v>339</v>
      </c>
      <c r="J984" s="298">
        <v>0.75</v>
      </c>
      <c r="K984" s="298">
        <f t="shared" si="72"/>
        <v>9.375E-2</v>
      </c>
      <c r="L984" s="221">
        <v>1350</v>
      </c>
      <c r="M984" s="221">
        <f t="shared" si="73"/>
        <v>126.5625</v>
      </c>
    </row>
    <row r="985" spans="1:13">
      <c r="A985" s="295" t="s">
        <v>569</v>
      </c>
      <c r="B985" s="250" t="str">
        <f t="shared" si="70"/>
        <v>Measure 295</v>
      </c>
      <c r="C985" s="295" t="s">
        <v>577</v>
      </c>
      <c r="D985" s="296">
        <v>44378</v>
      </c>
      <c r="E985" s="296">
        <v>44561</v>
      </c>
      <c r="F985" s="296">
        <v>44431</v>
      </c>
      <c r="G985" s="41">
        <f t="shared" si="71"/>
        <v>8</v>
      </c>
      <c r="H985" s="297" t="s">
        <v>373</v>
      </c>
      <c r="I985" s="295" t="s">
        <v>339</v>
      </c>
      <c r="J985" s="298">
        <v>0.75</v>
      </c>
      <c r="K985" s="298">
        <f t="shared" si="72"/>
        <v>9.375E-2</v>
      </c>
      <c r="L985" s="221">
        <v>1350</v>
      </c>
      <c r="M985" s="221">
        <f t="shared" si="73"/>
        <v>126.5625</v>
      </c>
    </row>
    <row r="986" spans="1:13">
      <c r="A986" s="295" t="s">
        <v>569</v>
      </c>
      <c r="B986" s="250" t="str">
        <f t="shared" si="70"/>
        <v>Measure 295</v>
      </c>
      <c r="C986" s="295" t="s">
        <v>577</v>
      </c>
      <c r="D986" s="296">
        <v>44378</v>
      </c>
      <c r="E986" s="296">
        <v>44561</v>
      </c>
      <c r="F986" s="296">
        <v>44431</v>
      </c>
      <c r="G986" s="41">
        <f t="shared" si="71"/>
        <v>8</v>
      </c>
      <c r="H986" s="297" t="s">
        <v>322</v>
      </c>
      <c r="I986" s="295" t="s">
        <v>339</v>
      </c>
      <c r="J986" s="298">
        <v>1</v>
      </c>
      <c r="K986" s="298">
        <f t="shared" si="72"/>
        <v>0.125</v>
      </c>
      <c r="L986" s="221">
        <v>1000</v>
      </c>
      <c r="M986" s="221">
        <f t="shared" si="73"/>
        <v>125</v>
      </c>
    </row>
    <row r="987" spans="1:13">
      <c r="A987" s="295" t="s">
        <v>569</v>
      </c>
      <c r="B987" s="250" t="str">
        <f t="shared" si="70"/>
        <v>Measure 295</v>
      </c>
      <c r="C987" s="295" t="s">
        <v>577</v>
      </c>
      <c r="D987" s="296">
        <v>44378</v>
      </c>
      <c r="E987" s="296">
        <v>44561</v>
      </c>
      <c r="F987" s="296">
        <v>44432</v>
      </c>
      <c r="G987" s="41">
        <f t="shared" si="71"/>
        <v>8</v>
      </c>
      <c r="H987" s="297" t="s">
        <v>584</v>
      </c>
      <c r="I987" s="295" t="s">
        <v>339</v>
      </c>
      <c r="J987" s="298">
        <v>4</v>
      </c>
      <c r="K987" s="298">
        <f t="shared" si="72"/>
        <v>0.5</v>
      </c>
      <c r="L987" s="221">
        <v>1000</v>
      </c>
      <c r="M987" s="221">
        <f t="shared" si="73"/>
        <v>500</v>
      </c>
    </row>
    <row r="988" spans="1:13">
      <c r="A988" s="295" t="s">
        <v>569</v>
      </c>
      <c r="B988" s="250" t="str">
        <f t="shared" si="70"/>
        <v>Measure 295</v>
      </c>
      <c r="C988" s="295" t="s">
        <v>577</v>
      </c>
      <c r="D988" s="296">
        <v>44378</v>
      </c>
      <c r="E988" s="296">
        <v>44561</v>
      </c>
      <c r="F988" s="296">
        <v>44433</v>
      </c>
      <c r="G988" s="41">
        <f t="shared" si="71"/>
        <v>8</v>
      </c>
      <c r="H988" s="297" t="s">
        <v>584</v>
      </c>
      <c r="I988" s="295" t="s">
        <v>339</v>
      </c>
      <c r="J988" s="298">
        <v>4</v>
      </c>
      <c r="K988" s="298">
        <f t="shared" si="72"/>
        <v>0.5</v>
      </c>
      <c r="L988" s="221">
        <v>1000</v>
      </c>
      <c r="M988" s="221">
        <f t="shared" si="73"/>
        <v>500</v>
      </c>
    </row>
    <row r="989" spans="1:13">
      <c r="A989" s="295" t="s">
        <v>569</v>
      </c>
      <c r="B989" s="250" t="str">
        <f t="shared" ref="B989:B1024" si="74">MID(C989,9,11)</f>
        <v>Measure 295</v>
      </c>
      <c r="C989" s="295" t="s">
        <v>577</v>
      </c>
      <c r="D989" s="296">
        <v>44378</v>
      </c>
      <c r="E989" s="296">
        <v>44561</v>
      </c>
      <c r="F989" s="296">
        <v>44434</v>
      </c>
      <c r="G989" s="41">
        <f t="shared" ref="G989:G1024" si="75">MONTH(F989)</f>
        <v>8</v>
      </c>
      <c r="H989" s="297" t="s">
        <v>584</v>
      </c>
      <c r="I989" s="295" t="s">
        <v>339</v>
      </c>
      <c r="J989" s="298">
        <v>4</v>
      </c>
      <c r="K989" s="298">
        <f t="shared" si="72"/>
        <v>0.5</v>
      </c>
      <c r="L989" s="221">
        <v>1000</v>
      </c>
      <c r="M989" s="221">
        <f t="shared" si="73"/>
        <v>500</v>
      </c>
    </row>
    <row r="990" spans="1:13">
      <c r="A990" s="295" t="s">
        <v>569</v>
      </c>
      <c r="B990" s="250" t="str">
        <f t="shared" si="74"/>
        <v>Measure 295</v>
      </c>
      <c r="C990" s="295" t="s">
        <v>577</v>
      </c>
      <c r="D990" s="296">
        <v>44378</v>
      </c>
      <c r="E990" s="296">
        <v>44561</v>
      </c>
      <c r="F990" s="296">
        <v>44434</v>
      </c>
      <c r="G990" s="41">
        <f t="shared" si="75"/>
        <v>8</v>
      </c>
      <c r="H990" s="297" t="s">
        <v>373</v>
      </c>
      <c r="I990" s="295" t="s">
        <v>339</v>
      </c>
      <c r="J990" s="298">
        <v>0.75</v>
      </c>
      <c r="K990" s="298">
        <f t="shared" si="72"/>
        <v>9.375E-2</v>
      </c>
      <c r="L990" s="221">
        <v>1350</v>
      </c>
      <c r="M990" s="221">
        <f t="shared" si="73"/>
        <v>126.5625</v>
      </c>
    </row>
    <row r="991" spans="1:13">
      <c r="A991" s="295" t="s">
        <v>569</v>
      </c>
      <c r="B991" s="250" t="str">
        <f t="shared" si="74"/>
        <v>Measure 295</v>
      </c>
      <c r="C991" s="295" t="s">
        <v>577</v>
      </c>
      <c r="D991" s="296">
        <v>44378</v>
      </c>
      <c r="E991" s="296">
        <v>44561</v>
      </c>
      <c r="F991" s="296">
        <v>44435</v>
      </c>
      <c r="G991" s="41">
        <f t="shared" si="75"/>
        <v>8</v>
      </c>
      <c r="H991" s="297" t="s">
        <v>584</v>
      </c>
      <c r="I991" s="295" t="s">
        <v>339</v>
      </c>
      <c r="J991" s="298">
        <v>4</v>
      </c>
      <c r="K991" s="298">
        <f t="shared" si="72"/>
        <v>0.5</v>
      </c>
      <c r="L991" s="221">
        <v>1000</v>
      </c>
      <c r="M991" s="221">
        <f t="shared" si="73"/>
        <v>500</v>
      </c>
    </row>
    <row r="992" spans="1:13">
      <c r="A992" s="295" t="s">
        <v>569</v>
      </c>
      <c r="B992" s="250" t="str">
        <f t="shared" si="74"/>
        <v>Measure 295</v>
      </c>
      <c r="C992" s="295" t="s">
        <v>577</v>
      </c>
      <c r="D992" s="296">
        <v>44378</v>
      </c>
      <c r="E992" s="296">
        <v>44561</v>
      </c>
      <c r="F992" s="296">
        <v>44435</v>
      </c>
      <c r="G992" s="41">
        <f t="shared" si="75"/>
        <v>8</v>
      </c>
      <c r="H992" s="297" t="s">
        <v>322</v>
      </c>
      <c r="I992" s="295" t="s">
        <v>339</v>
      </c>
      <c r="J992" s="298">
        <v>2</v>
      </c>
      <c r="K992" s="298">
        <f t="shared" si="72"/>
        <v>0.25</v>
      </c>
      <c r="L992" s="221">
        <v>1000</v>
      </c>
      <c r="M992" s="221">
        <f t="shared" si="73"/>
        <v>250</v>
      </c>
    </row>
    <row r="993" spans="1:13">
      <c r="A993" s="295" t="s">
        <v>569</v>
      </c>
      <c r="B993" s="250" t="str">
        <f t="shared" si="74"/>
        <v>Measure 295</v>
      </c>
      <c r="C993" s="295" t="s">
        <v>577</v>
      </c>
      <c r="D993" s="296">
        <v>44378</v>
      </c>
      <c r="E993" s="296">
        <v>44561</v>
      </c>
      <c r="F993" s="296">
        <v>44438</v>
      </c>
      <c r="G993" s="41">
        <f t="shared" si="75"/>
        <v>8</v>
      </c>
      <c r="H993" s="297" t="s">
        <v>584</v>
      </c>
      <c r="I993" s="295" t="s">
        <v>339</v>
      </c>
      <c r="J993" s="298">
        <v>4</v>
      </c>
      <c r="K993" s="298">
        <f t="shared" si="72"/>
        <v>0.5</v>
      </c>
      <c r="L993" s="221">
        <v>1000</v>
      </c>
      <c r="M993" s="221">
        <f t="shared" si="73"/>
        <v>500</v>
      </c>
    </row>
    <row r="994" spans="1:13">
      <c r="A994" s="295" t="s">
        <v>569</v>
      </c>
      <c r="B994" s="250" t="str">
        <f t="shared" si="74"/>
        <v>Measure 295</v>
      </c>
      <c r="C994" s="295" t="s">
        <v>577</v>
      </c>
      <c r="D994" s="296">
        <v>44378</v>
      </c>
      <c r="E994" s="296">
        <v>44561</v>
      </c>
      <c r="F994" s="296">
        <v>44438</v>
      </c>
      <c r="G994" s="41">
        <f t="shared" si="75"/>
        <v>8</v>
      </c>
      <c r="H994" s="297" t="s">
        <v>373</v>
      </c>
      <c r="I994" s="295" t="s">
        <v>339</v>
      </c>
      <c r="J994" s="298">
        <v>0.5</v>
      </c>
      <c r="K994" s="298">
        <f t="shared" si="72"/>
        <v>6.25E-2</v>
      </c>
      <c r="L994" s="221">
        <v>1350</v>
      </c>
      <c r="M994" s="221">
        <f t="shared" si="73"/>
        <v>84.375</v>
      </c>
    </row>
    <row r="995" spans="1:13">
      <c r="A995" s="295" t="s">
        <v>569</v>
      </c>
      <c r="B995" s="250" t="str">
        <f t="shared" si="74"/>
        <v>Measure 295</v>
      </c>
      <c r="C995" s="295" t="s">
        <v>577</v>
      </c>
      <c r="D995" s="296">
        <v>44378</v>
      </c>
      <c r="E995" s="296">
        <v>44561</v>
      </c>
      <c r="F995" s="296">
        <v>44438</v>
      </c>
      <c r="G995" s="41">
        <f t="shared" si="75"/>
        <v>8</v>
      </c>
      <c r="H995" s="297" t="s">
        <v>373</v>
      </c>
      <c r="I995" s="295" t="s">
        <v>339</v>
      </c>
      <c r="J995" s="298">
        <v>3.75</v>
      </c>
      <c r="K995" s="298">
        <f t="shared" si="72"/>
        <v>0.46875</v>
      </c>
      <c r="L995" s="221">
        <v>1350</v>
      </c>
      <c r="M995" s="221">
        <f t="shared" si="73"/>
        <v>632.8125</v>
      </c>
    </row>
    <row r="996" spans="1:13">
      <c r="A996" s="295" t="s">
        <v>569</v>
      </c>
      <c r="B996" s="250" t="str">
        <f t="shared" si="74"/>
        <v>Measure 295</v>
      </c>
      <c r="C996" s="295" t="s">
        <v>577</v>
      </c>
      <c r="D996" s="296">
        <v>44378</v>
      </c>
      <c r="E996" s="296">
        <v>44561</v>
      </c>
      <c r="F996" s="296">
        <v>44438</v>
      </c>
      <c r="G996" s="41">
        <f t="shared" si="75"/>
        <v>8</v>
      </c>
      <c r="H996" s="297" t="s">
        <v>373</v>
      </c>
      <c r="I996" s="295" t="s">
        <v>339</v>
      </c>
      <c r="J996" s="298">
        <v>1.5</v>
      </c>
      <c r="K996" s="298">
        <f t="shared" si="72"/>
        <v>0.1875</v>
      </c>
      <c r="L996" s="221">
        <v>1350</v>
      </c>
      <c r="M996" s="221">
        <f t="shared" si="73"/>
        <v>253.125</v>
      </c>
    </row>
    <row r="997" spans="1:13">
      <c r="A997" s="295" t="s">
        <v>569</v>
      </c>
      <c r="B997" s="250" t="str">
        <f t="shared" si="74"/>
        <v>Measure 295</v>
      </c>
      <c r="C997" s="295" t="s">
        <v>577</v>
      </c>
      <c r="D997" s="296">
        <v>44378</v>
      </c>
      <c r="E997" s="296">
        <v>44561</v>
      </c>
      <c r="F997" s="296">
        <v>44438</v>
      </c>
      <c r="G997" s="41">
        <f t="shared" si="75"/>
        <v>8</v>
      </c>
      <c r="H997" s="297" t="s">
        <v>373</v>
      </c>
      <c r="I997" s="295" t="s">
        <v>339</v>
      </c>
      <c r="J997" s="298">
        <v>0.75</v>
      </c>
      <c r="K997" s="298">
        <f t="shared" si="72"/>
        <v>9.375E-2</v>
      </c>
      <c r="L997" s="221">
        <v>1350</v>
      </c>
      <c r="M997" s="221">
        <f t="shared" si="73"/>
        <v>126.5625</v>
      </c>
    </row>
    <row r="998" spans="1:13">
      <c r="A998" s="295" t="s">
        <v>569</v>
      </c>
      <c r="B998" s="250" t="str">
        <f t="shared" si="74"/>
        <v>Measure 295</v>
      </c>
      <c r="C998" s="295" t="s">
        <v>577</v>
      </c>
      <c r="D998" s="296">
        <v>44378</v>
      </c>
      <c r="E998" s="296">
        <v>44561</v>
      </c>
      <c r="F998" s="296">
        <v>44438</v>
      </c>
      <c r="G998" s="41">
        <f t="shared" si="75"/>
        <v>8</v>
      </c>
      <c r="H998" s="297" t="s">
        <v>373</v>
      </c>
      <c r="I998" s="295" t="s">
        <v>339</v>
      </c>
      <c r="J998" s="298">
        <v>0.5</v>
      </c>
      <c r="K998" s="298">
        <f t="shared" si="72"/>
        <v>6.25E-2</v>
      </c>
      <c r="L998" s="221">
        <v>1350</v>
      </c>
      <c r="M998" s="221">
        <f t="shared" si="73"/>
        <v>84.375</v>
      </c>
    </row>
    <row r="999" spans="1:13">
      <c r="A999" s="295" t="s">
        <v>569</v>
      </c>
      <c r="B999" s="250" t="str">
        <f t="shared" si="74"/>
        <v>Measure 295</v>
      </c>
      <c r="C999" s="295" t="s">
        <v>577</v>
      </c>
      <c r="D999" s="296">
        <v>44378</v>
      </c>
      <c r="E999" s="296">
        <v>44561</v>
      </c>
      <c r="F999" s="296">
        <v>44438</v>
      </c>
      <c r="G999" s="41">
        <f t="shared" si="75"/>
        <v>8</v>
      </c>
      <c r="H999" s="297" t="s">
        <v>373</v>
      </c>
      <c r="I999" s="295" t="s">
        <v>339</v>
      </c>
      <c r="J999" s="298">
        <v>0.5</v>
      </c>
      <c r="K999" s="298">
        <f t="shared" si="72"/>
        <v>6.25E-2</v>
      </c>
      <c r="L999" s="221">
        <v>1350</v>
      </c>
      <c r="M999" s="221">
        <f t="shared" si="73"/>
        <v>84.375</v>
      </c>
    </row>
    <row r="1000" spans="1:13">
      <c r="A1000" s="295" t="s">
        <v>569</v>
      </c>
      <c r="B1000" s="250" t="str">
        <f t="shared" si="74"/>
        <v>Measure 295</v>
      </c>
      <c r="C1000" s="295" t="s">
        <v>577</v>
      </c>
      <c r="D1000" s="296">
        <v>44378</v>
      </c>
      <c r="E1000" s="296">
        <v>44561</v>
      </c>
      <c r="F1000" s="296">
        <v>44438</v>
      </c>
      <c r="G1000" s="41">
        <f t="shared" si="75"/>
        <v>8</v>
      </c>
      <c r="H1000" s="297" t="s">
        <v>322</v>
      </c>
      <c r="I1000" s="295" t="s">
        <v>339</v>
      </c>
      <c r="J1000" s="298">
        <v>3</v>
      </c>
      <c r="K1000" s="298">
        <f t="shared" si="72"/>
        <v>0.375</v>
      </c>
      <c r="L1000" s="221">
        <v>1000</v>
      </c>
      <c r="M1000" s="221">
        <f t="shared" si="73"/>
        <v>375</v>
      </c>
    </row>
    <row r="1001" spans="1:13">
      <c r="A1001" s="295" t="s">
        <v>569</v>
      </c>
      <c r="B1001" s="250" t="str">
        <f t="shared" si="74"/>
        <v>Measure 295</v>
      </c>
      <c r="C1001" s="295" t="s">
        <v>577</v>
      </c>
      <c r="D1001" s="296">
        <v>44378</v>
      </c>
      <c r="E1001" s="296">
        <v>44561</v>
      </c>
      <c r="F1001" s="296">
        <v>44439</v>
      </c>
      <c r="G1001" s="41">
        <f t="shared" si="75"/>
        <v>8</v>
      </c>
      <c r="H1001" s="297" t="s">
        <v>584</v>
      </c>
      <c r="I1001" s="295" t="s">
        <v>339</v>
      </c>
      <c r="J1001" s="298">
        <v>4</v>
      </c>
      <c r="K1001" s="298">
        <f t="shared" si="72"/>
        <v>0.5</v>
      </c>
      <c r="L1001" s="221">
        <v>1000</v>
      </c>
      <c r="M1001" s="221">
        <f t="shared" si="73"/>
        <v>500</v>
      </c>
    </row>
    <row r="1002" spans="1:13">
      <c r="A1002" s="295" t="s">
        <v>569</v>
      </c>
      <c r="B1002" s="250" t="str">
        <f t="shared" si="74"/>
        <v>Measure 295</v>
      </c>
      <c r="C1002" s="295" t="s">
        <v>577</v>
      </c>
      <c r="D1002" s="296">
        <v>44378</v>
      </c>
      <c r="E1002" s="296">
        <v>44561</v>
      </c>
      <c r="F1002" s="296">
        <v>44439</v>
      </c>
      <c r="G1002" s="41">
        <f t="shared" si="75"/>
        <v>8</v>
      </c>
      <c r="H1002" s="297" t="s">
        <v>373</v>
      </c>
      <c r="I1002" s="295" t="s">
        <v>339</v>
      </c>
      <c r="J1002" s="298">
        <v>0.5</v>
      </c>
      <c r="K1002" s="298">
        <f t="shared" si="72"/>
        <v>6.25E-2</v>
      </c>
      <c r="L1002" s="221">
        <v>1350</v>
      </c>
      <c r="M1002" s="221">
        <f t="shared" si="73"/>
        <v>84.375</v>
      </c>
    </row>
    <row r="1003" spans="1:13">
      <c r="A1003" s="295" t="s">
        <v>569</v>
      </c>
      <c r="B1003" s="250" t="str">
        <f t="shared" si="74"/>
        <v>Measure 295</v>
      </c>
      <c r="C1003" s="295" t="s">
        <v>577</v>
      </c>
      <c r="D1003" s="296">
        <v>44378</v>
      </c>
      <c r="E1003" s="296">
        <v>44561</v>
      </c>
      <c r="F1003" s="296">
        <v>44439</v>
      </c>
      <c r="G1003" s="41">
        <f t="shared" si="75"/>
        <v>8</v>
      </c>
      <c r="H1003" s="297" t="s">
        <v>373</v>
      </c>
      <c r="I1003" s="295" t="s">
        <v>339</v>
      </c>
      <c r="J1003" s="298">
        <v>1.5</v>
      </c>
      <c r="K1003" s="298">
        <f t="shared" si="72"/>
        <v>0.1875</v>
      </c>
      <c r="L1003" s="221">
        <v>1350</v>
      </c>
      <c r="M1003" s="221">
        <f t="shared" si="73"/>
        <v>253.125</v>
      </c>
    </row>
    <row r="1004" spans="1:13">
      <c r="A1004" s="295" t="s">
        <v>569</v>
      </c>
      <c r="B1004" s="250" t="str">
        <f t="shared" si="74"/>
        <v>Measure 295</v>
      </c>
      <c r="C1004" s="295" t="s">
        <v>577</v>
      </c>
      <c r="D1004" s="296">
        <v>44378</v>
      </c>
      <c r="E1004" s="296">
        <v>44561</v>
      </c>
      <c r="F1004" s="296">
        <v>44439</v>
      </c>
      <c r="G1004" s="41">
        <f t="shared" si="75"/>
        <v>8</v>
      </c>
      <c r="H1004" s="297" t="s">
        <v>373</v>
      </c>
      <c r="I1004" s="295" t="s">
        <v>339</v>
      </c>
      <c r="J1004" s="298">
        <v>3.25</v>
      </c>
      <c r="K1004" s="298">
        <f t="shared" si="72"/>
        <v>0.40625</v>
      </c>
      <c r="L1004" s="221">
        <v>1350</v>
      </c>
      <c r="M1004" s="221">
        <f t="shared" si="73"/>
        <v>548.4375</v>
      </c>
    </row>
    <row r="1005" spans="1:13">
      <c r="A1005" s="295" t="s">
        <v>569</v>
      </c>
      <c r="B1005" s="250" t="str">
        <f t="shared" si="74"/>
        <v>Measure 295</v>
      </c>
      <c r="C1005" s="295" t="s">
        <v>577</v>
      </c>
      <c r="D1005" s="296">
        <v>44378</v>
      </c>
      <c r="E1005" s="296">
        <v>44561</v>
      </c>
      <c r="F1005" s="296">
        <v>44439</v>
      </c>
      <c r="G1005" s="41">
        <f t="shared" si="75"/>
        <v>8</v>
      </c>
      <c r="H1005" s="297" t="s">
        <v>373</v>
      </c>
      <c r="I1005" s="295" t="s">
        <v>339</v>
      </c>
      <c r="J1005" s="298">
        <v>2.75</v>
      </c>
      <c r="K1005" s="298">
        <f t="shared" si="72"/>
        <v>0.34375</v>
      </c>
      <c r="L1005" s="221">
        <v>1350</v>
      </c>
      <c r="M1005" s="221">
        <f t="shared" si="73"/>
        <v>464.0625</v>
      </c>
    </row>
    <row r="1006" spans="1:13">
      <c r="A1006" s="295" t="s">
        <v>569</v>
      </c>
      <c r="B1006" s="250" t="str">
        <f t="shared" si="74"/>
        <v>Measure 295</v>
      </c>
      <c r="C1006" s="295" t="s">
        <v>577</v>
      </c>
      <c r="D1006" s="296">
        <v>44378</v>
      </c>
      <c r="E1006" s="296">
        <v>44561</v>
      </c>
      <c r="F1006" s="296">
        <v>44439</v>
      </c>
      <c r="G1006" s="41">
        <f t="shared" si="75"/>
        <v>8</v>
      </c>
      <c r="H1006" s="297" t="s">
        <v>322</v>
      </c>
      <c r="I1006" s="295" t="s">
        <v>339</v>
      </c>
      <c r="J1006" s="298">
        <v>1</v>
      </c>
      <c r="K1006" s="298">
        <f t="shared" si="72"/>
        <v>0.125</v>
      </c>
      <c r="L1006" s="221">
        <v>1000</v>
      </c>
      <c r="M1006" s="221">
        <f t="shared" si="73"/>
        <v>125</v>
      </c>
    </row>
    <row r="1007" spans="1:13">
      <c r="A1007" s="295" t="s">
        <v>569</v>
      </c>
      <c r="B1007" s="250" t="str">
        <f t="shared" si="74"/>
        <v>Measure 295</v>
      </c>
      <c r="C1007" s="295" t="s">
        <v>577</v>
      </c>
      <c r="D1007" s="296">
        <v>44378</v>
      </c>
      <c r="E1007" s="296">
        <v>44561</v>
      </c>
      <c r="F1007" s="296">
        <v>44439</v>
      </c>
      <c r="G1007" s="41">
        <f t="shared" si="75"/>
        <v>8</v>
      </c>
      <c r="H1007" s="297" t="s">
        <v>583</v>
      </c>
      <c r="I1007" s="295" t="s">
        <v>339</v>
      </c>
      <c r="J1007" s="298">
        <v>2</v>
      </c>
      <c r="K1007" s="298">
        <f t="shared" si="72"/>
        <v>0.25</v>
      </c>
      <c r="L1007" s="221">
        <v>1000</v>
      </c>
      <c r="M1007" s="221">
        <f t="shared" si="73"/>
        <v>250</v>
      </c>
    </row>
    <row r="1008" spans="1:13">
      <c r="A1008" s="295" t="s">
        <v>569</v>
      </c>
      <c r="B1008" s="250" t="str">
        <f t="shared" si="74"/>
        <v>Measure 295</v>
      </c>
      <c r="C1008" s="295" t="s">
        <v>577</v>
      </c>
      <c r="D1008" s="296">
        <v>44378</v>
      </c>
      <c r="E1008" s="296">
        <v>44561</v>
      </c>
      <c r="F1008" s="296">
        <v>44440</v>
      </c>
      <c r="G1008" s="41">
        <f t="shared" si="75"/>
        <v>9</v>
      </c>
      <c r="H1008" s="297" t="s">
        <v>584</v>
      </c>
      <c r="I1008" s="295" t="s">
        <v>339</v>
      </c>
      <c r="J1008" s="298">
        <v>4</v>
      </c>
      <c r="K1008" s="298">
        <f t="shared" si="72"/>
        <v>0.5</v>
      </c>
      <c r="L1008" s="221">
        <v>1000</v>
      </c>
      <c r="M1008" s="221">
        <f t="shared" si="73"/>
        <v>500</v>
      </c>
    </row>
    <row r="1009" spans="1:13">
      <c r="A1009" s="295" t="s">
        <v>569</v>
      </c>
      <c r="B1009" s="250" t="str">
        <f t="shared" si="74"/>
        <v>Measure 295</v>
      </c>
      <c r="C1009" s="295" t="s">
        <v>577</v>
      </c>
      <c r="D1009" s="296">
        <v>44378</v>
      </c>
      <c r="E1009" s="296">
        <v>44561</v>
      </c>
      <c r="F1009" s="296">
        <v>44441</v>
      </c>
      <c r="G1009" s="41">
        <f t="shared" si="75"/>
        <v>9</v>
      </c>
      <c r="H1009" s="297" t="s">
        <v>584</v>
      </c>
      <c r="I1009" s="295" t="s">
        <v>339</v>
      </c>
      <c r="J1009" s="298">
        <v>4</v>
      </c>
      <c r="K1009" s="298">
        <f t="shared" si="72"/>
        <v>0.5</v>
      </c>
      <c r="L1009" s="221">
        <v>1000</v>
      </c>
      <c r="M1009" s="221">
        <f t="shared" si="73"/>
        <v>500</v>
      </c>
    </row>
    <row r="1010" spans="1:13">
      <c r="A1010" s="295" t="s">
        <v>569</v>
      </c>
      <c r="B1010" s="250" t="str">
        <f t="shared" si="74"/>
        <v>Measure 295</v>
      </c>
      <c r="C1010" s="295" t="s">
        <v>577</v>
      </c>
      <c r="D1010" s="296">
        <v>44378</v>
      </c>
      <c r="E1010" s="296">
        <v>44561</v>
      </c>
      <c r="F1010" s="296">
        <v>44445</v>
      </c>
      <c r="G1010" s="41">
        <f t="shared" si="75"/>
        <v>9</v>
      </c>
      <c r="H1010" s="297" t="s">
        <v>584</v>
      </c>
      <c r="I1010" s="295" t="s">
        <v>339</v>
      </c>
      <c r="J1010" s="298">
        <v>4</v>
      </c>
      <c r="K1010" s="298">
        <f t="shared" si="72"/>
        <v>0.5</v>
      </c>
      <c r="L1010" s="221">
        <v>1000</v>
      </c>
      <c r="M1010" s="221">
        <f t="shared" si="73"/>
        <v>500</v>
      </c>
    </row>
    <row r="1011" spans="1:13">
      <c r="A1011" s="295" t="s">
        <v>569</v>
      </c>
      <c r="B1011" s="250" t="str">
        <f t="shared" si="74"/>
        <v>Measure 295</v>
      </c>
      <c r="C1011" s="295" t="s">
        <v>577</v>
      </c>
      <c r="D1011" s="296">
        <v>44378</v>
      </c>
      <c r="E1011" s="296">
        <v>44561</v>
      </c>
      <c r="F1011" s="296">
        <v>44445</v>
      </c>
      <c r="G1011" s="41">
        <f t="shared" si="75"/>
        <v>9</v>
      </c>
      <c r="H1011" s="297" t="s">
        <v>322</v>
      </c>
      <c r="I1011" s="295" t="s">
        <v>339</v>
      </c>
      <c r="J1011" s="298">
        <v>1</v>
      </c>
      <c r="K1011" s="298">
        <f t="shared" si="72"/>
        <v>0.125</v>
      </c>
      <c r="L1011" s="221">
        <v>1000</v>
      </c>
      <c r="M1011" s="221">
        <f t="shared" si="73"/>
        <v>125</v>
      </c>
    </row>
    <row r="1012" spans="1:13">
      <c r="A1012" s="295" t="s">
        <v>569</v>
      </c>
      <c r="B1012" s="250" t="str">
        <f t="shared" si="74"/>
        <v>Measure 295</v>
      </c>
      <c r="C1012" s="295" t="s">
        <v>577</v>
      </c>
      <c r="D1012" s="296">
        <v>44378</v>
      </c>
      <c r="E1012" s="296">
        <v>44561</v>
      </c>
      <c r="F1012" s="296">
        <v>44445</v>
      </c>
      <c r="G1012" s="41">
        <f t="shared" si="75"/>
        <v>9</v>
      </c>
      <c r="H1012" s="297" t="s">
        <v>583</v>
      </c>
      <c r="I1012" s="295" t="s">
        <v>339</v>
      </c>
      <c r="J1012" s="298">
        <v>4.5</v>
      </c>
      <c r="K1012" s="298">
        <f t="shared" si="72"/>
        <v>0.5625</v>
      </c>
      <c r="L1012" s="221">
        <v>1000</v>
      </c>
      <c r="M1012" s="221">
        <f t="shared" si="73"/>
        <v>562.5</v>
      </c>
    </row>
    <row r="1013" spans="1:13">
      <c r="A1013" s="295" t="s">
        <v>569</v>
      </c>
      <c r="B1013" s="250" t="str">
        <f t="shared" si="74"/>
        <v>Measure 295</v>
      </c>
      <c r="C1013" s="295" t="s">
        <v>577</v>
      </c>
      <c r="D1013" s="296">
        <v>44378</v>
      </c>
      <c r="E1013" s="296">
        <v>44561</v>
      </c>
      <c r="F1013" s="296">
        <v>44446</v>
      </c>
      <c r="G1013" s="41">
        <f t="shared" si="75"/>
        <v>9</v>
      </c>
      <c r="H1013" s="297" t="s">
        <v>584</v>
      </c>
      <c r="I1013" s="295" t="s">
        <v>339</v>
      </c>
      <c r="J1013" s="298">
        <v>5</v>
      </c>
      <c r="K1013" s="298">
        <f t="shared" si="72"/>
        <v>0.625</v>
      </c>
      <c r="L1013" s="221">
        <v>1000</v>
      </c>
      <c r="M1013" s="221">
        <f t="shared" si="73"/>
        <v>625</v>
      </c>
    </row>
    <row r="1014" spans="1:13">
      <c r="A1014" s="295" t="s">
        <v>569</v>
      </c>
      <c r="B1014" s="250" t="str">
        <f t="shared" si="74"/>
        <v>Measure 295</v>
      </c>
      <c r="C1014" s="295" t="s">
        <v>577</v>
      </c>
      <c r="D1014" s="296">
        <v>44378</v>
      </c>
      <c r="E1014" s="296">
        <v>44561</v>
      </c>
      <c r="F1014" s="296">
        <v>44446</v>
      </c>
      <c r="G1014" s="41">
        <f t="shared" si="75"/>
        <v>9</v>
      </c>
      <c r="H1014" s="297" t="s">
        <v>322</v>
      </c>
      <c r="I1014" s="295" t="s">
        <v>339</v>
      </c>
      <c r="J1014" s="298">
        <v>2</v>
      </c>
      <c r="K1014" s="298">
        <f t="shared" si="72"/>
        <v>0.25</v>
      </c>
      <c r="L1014" s="221">
        <v>1000</v>
      </c>
      <c r="M1014" s="221">
        <f t="shared" si="73"/>
        <v>250</v>
      </c>
    </row>
    <row r="1015" spans="1:13">
      <c r="A1015" s="295" t="s">
        <v>569</v>
      </c>
      <c r="B1015" s="250" t="str">
        <f t="shared" si="74"/>
        <v>Measure 295</v>
      </c>
      <c r="C1015" s="295" t="s">
        <v>577</v>
      </c>
      <c r="D1015" s="296">
        <v>44378</v>
      </c>
      <c r="E1015" s="296">
        <v>44561</v>
      </c>
      <c r="F1015" s="296">
        <v>44447</v>
      </c>
      <c r="G1015" s="41">
        <f t="shared" si="75"/>
        <v>9</v>
      </c>
      <c r="H1015" s="297" t="s">
        <v>584</v>
      </c>
      <c r="I1015" s="295" t="s">
        <v>339</v>
      </c>
      <c r="J1015" s="298">
        <v>5</v>
      </c>
      <c r="K1015" s="298">
        <f t="shared" si="72"/>
        <v>0.625</v>
      </c>
      <c r="L1015" s="221">
        <v>1000</v>
      </c>
      <c r="M1015" s="221">
        <f t="shared" si="73"/>
        <v>625</v>
      </c>
    </row>
    <row r="1016" spans="1:13">
      <c r="A1016" s="295" t="s">
        <v>569</v>
      </c>
      <c r="B1016" s="250" t="str">
        <f t="shared" si="74"/>
        <v>Measure 295</v>
      </c>
      <c r="C1016" s="295" t="s">
        <v>577</v>
      </c>
      <c r="D1016" s="296">
        <v>44378</v>
      </c>
      <c r="E1016" s="296">
        <v>44561</v>
      </c>
      <c r="F1016" s="296">
        <v>44448</v>
      </c>
      <c r="G1016" s="41">
        <f t="shared" si="75"/>
        <v>9</v>
      </c>
      <c r="H1016" s="297" t="s">
        <v>584</v>
      </c>
      <c r="I1016" s="295" t="s">
        <v>339</v>
      </c>
      <c r="J1016" s="298">
        <v>5</v>
      </c>
      <c r="K1016" s="298">
        <f t="shared" si="72"/>
        <v>0.625</v>
      </c>
      <c r="L1016" s="221">
        <v>1000</v>
      </c>
      <c r="M1016" s="221">
        <f t="shared" si="73"/>
        <v>625</v>
      </c>
    </row>
    <row r="1017" spans="1:13">
      <c r="A1017" s="295" t="s">
        <v>569</v>
      </c>
      <c r="B1017" s="250" t="str">
        <f t="shared" si="74"/>
        <v>Measure 295</v>
      </c>
      <c r="C1017" s="295" t="s">
        <v>577</v>
      </c>
      <c r="D1017" s="296">
        <v>44378</v>
      </c>
      <c r="E1017" s="296">
        <v>44561</v>
      </c>
      <c r="F1017" s="296">
        <v>44448</v>
      </c>
      <c r="G1017" s="41">
        <f t="shared" si="75"/>
        <v>9</v>
      </c>
      <c r="H1017" s="297" t="s">
        <v>322</v>
      </c>
      <c r="I1017" s="295" t="s">
        <v>339</v>
      </c>
      <c r="J1017" s="298">
        <v>2</v>
      </c>
      <c r="K1017" s="298">
        <f t="shared" si="72"/>
        <v>0.25</v>
      </c>
      <c r="L1017" s="221">
        <v>1000</v>
      </c>
      <c r="M1017" s="221">
        <f t="shared" si="73"/>
        <v>250</v>
      </c>
    </row>
    <row r="1018" spans="1:13">
      <c r="A1018" s="295" t="s">
        <v>569</v>
      </c>
      <c r="B1018" s="250" t="str">
        <f t="shared" si="74"/>
        <v>Measure 295</v>
      </c>
      <c r="C1018" s="295" t="s">
        <v>577</v>
      </c>
      <c r="D1018" s="296">
        <v>44378</v>
      </c>
      <c r="E1018" s="296">
        <v>44561</v>
      </c>
      <c r="F1018" s="296">
        <v>44449</v>
      </c>
      <c r="G1018" s="41">
        <f t="shared" si="75"/>
        <v>9</v>
      </c>
      <c r="H1018" s="297" t="s">
        <v>584</v>
      </c>
      <c r="I1018" s="295" t="s">
        <v>339</v>
      </c>
      <c r="J1018" s="298">
        <v>4</v>
      </c>
      <c r="K1018" s="298">
        <f t="shared" si="72"/>
        <v>0.5</v>
      </c>
      <c r="L1018" s="221">
        <v>1000</v>
      </c>
      <c r="M1018" s="221">
        <f t="shared" si="73"/>
        <v>500</v>
      </c>
    </row>
    <row r="1019" spans="1:13">
      <c r="A1019" s="295" t="s">
        <v>569</v>
      </c>
      <c r="B1019" s="250" t="str">
        <f t="shared" si="74"/>
        <v>Measure 295</v>
      </c>
      <c r="C1019" s="295" t="s">
        <v>577</v>
      </c>
      <c r="D1019" s="296">
        <v>44378</v>
      </c>
      <c r="E1019" s="296">
        <v>44561</v>
      </c>
      <c r="F1019" s="296">
        <v>44449</v>
      </c>
      <c r="G1019" s="41">
        <f t="shared" si="75"/>
        <v>9</v>
      </c>
      <c r="H1019" s="297" t="s">
        <v>322</v>
      </c>
      <c r="I1019" s="295" t="s">
        <v>339</v>
      </c>
      <c r="J1019" s="298">
        <v>1</v>
      </c>
      <c r="K1019" s="298">
        <f t="shared" si="72"/>
        <v>0.125</v>
      </c>
      <c r="L1019" s="221">
        <v>1000</v>
      </c>
      <c r="M1019" s="221">
        <f t="shared" si="73"/>
        <v>125</v>
      </c>
    </row>
    <row r="1020" spans="1:13">
      <c r="A1020" s="295" t="s">
        <v>569</v>
      </c>
      <c r="B1020" s="250" t="str">
        <f t="shared" si="74"/>
        <v>Measure 295</v>
      </c>
      <c r="C1020" s="295" t="s">
        <v>577</v>
      </c>
      <c r="D1020" s="296">
        <v>44378</v>
      </c>
      <c r="E1020" s="296">
        <v>44561</v>
      </c>
      <c r="F1020" s="296">
        <v>44452</v>
      </c>
      <c r="G1020" s="41">
        <f t="shared" si="75"/>
        <v>9</v>
      </c>
      <c r="H1020" s="297" t="s">
        <v>584</v>
      </c>
      <c r="I1020" s="295" t="s">
        <v>339</v>
      </c>
      <c r="J1020" s="298">
        <v>6</v>
      </c>
      <c r="K1020" s="298">
        <f t="shared" si="72"/>
        <v>0.75</v>
      </c>
      <c r="L1020" s="221">
        <v>1000</v>
      </c>
      <c r="M1020" s="221">
        <f t="shared" si="73"/>
        <v>750</v>
      </c>
    </row>
    <row r="1021" spans="1:13">
      <c r="A1021" s="295" t="s">
        <v>569</v>
      </c>
      <c r="B1021" s="250" t="str">
        <f t="shared" si="74"/>
        <v>Measure 295</v>
      </c>
      <c r="C1021" s="295" t="s">
        <v>577</v>
      </c>
      <c r="D1021" s="296">
        <v>44378</v>
      </c>
      <c r="E1021" s="296">
        <v>44561</v>
      </c>
      <c r="F1021" s="296">
        <v>44453</v>
      </c>
      <c r="G1021" s="41">
        <f t="shared" si="75"/>
        <v>9</v>
      </c>
      <c r="H1021" s="297" t="s">
        <v>584</v>
      </c>
      <c r="I1021" s="295" t="s">
        <v>339</v>
      </c>
      <c r="J1021" s="298">
        <v>6</v>
      </c>
      <c r="K1021" s="298">
        <f t="shared" si="72"/>
        <v>0.75</v>
      </c>
      <c r="L1021" s="221">
        <v>1000</v>
      </c>
      <c r="M1021" s="221">
        <f t="shared" si="73"/>
        <v>750</v>
      </c>
    </row>
    <row r="1022" spans="1:13">
      <c r="A1022" s="295" t="s">
        <v>569</v>
      </c>
      <c r="B1022" s="250" t="str">
        <f t="shared" si="74"/>
        <v>Measure 295</v>
      </c>
      <c r="C1022" s="295" t="s">
        <v>577</v>
      </c>
      <c r="D1022" s="296">
        <v>44378</v>
      </c>
      <c r="E1022" s="296">
        <v>44561</v>
      </c>
      <c r="F1022" s="296">
        <v>44453</v>
      </c>
      <c r="G1022" s="41">
        <f t="shared" si="75"/>
        <v>9</v>
      </c>
      <c r="H1022" s="297" t="s">
        <v>583</v>
      </c>
      <c r="I1022" s="295" t="s">
        <v>339</v>
      </c>
      <c r="J1022" s="298">
        <v>5</v>
      </c>
      <c r="K1022" s="298">
        <f t="shared" si="72"/>
        <v>0.625</v>
      </c>
      <c r="L1022" s="221">
        <v>1000</v>
      </c>
      <c r="M1022" s="221">
        <f t="shared" si="73"/>
        <v>625</v>
      </c>
    </row>
    <row r="1023" spans="1:13">
      <c r="A1023" s="295" t="s">
        <v>569</v>
      </c>
      <c r="B1023" s="250" t="str">
        <f t="shared" si="74"/>
        <v>Measure 295</v>
      </c>
      <c r="C1023" s="295" t="s">
        <v>577</v>
      </c>
      <c r="D1023" s="296">
        <v>44378</v>
      </c>
      <c r="E1023" s="296">
        <v>44561</v>
      </c>
      <c r="F1023" s="296">
        <v>44454</v>
      </c>
      <c r="G1023" s="41">
        <f t="shared" si="75"/>
        <v>9</v>
      </c>
      <c r="H1023" s="297" t="s">
        <v>584</v>
      </c>
      <c r="I1023" s="295" t="s">
        <v>339</v>
      </c>
      <c r="J1023" s="298">
        <v>6</v>
      </c>
      <c r="K1023" s="298">
        <f t="shared" si="72"/>
        <v>0.75</v>
      </c>
      <c r="L1023" s="221">
        <v>1000</v>
      </c>
      <c r="M1023" s="221">
        <f t="shared" si="73"/>
        <v>750</v>
      </c>
    </row>
    <row r="1024" spans="1:13">
      <c r="A1024" s="295" t="s">
        <v>569</v>
      </c>
      <c r="B1024" s="250" t="str">
        <f t="shared" si="74"/>
        <v>Measure 295</v>
      </c>
      <c r="C1024" s="295" t="s">
        <v>577</v>
      </c>
      <c r="D1024" s="296">
        <v>44378</v>
      </c>
      <c r="E1024" s="296">
        <v>44561</v>
      </c>
      <c r="F1024" s="296">
        <v>44454</v>
      </c>
      <c r="G1024" s="41">
        <f t="shared" si="75"/>
        <v>9</v>
      </c>
      <c r="H1024" s="297" t="s">
        <v>583</v>
      </c>
      <c r="I1024" s="295" t="s">
        <v>339</v>
      </c>
      <c r="J1024" s="298">
        <v>3.5</v>
      </c>
      <c r="K1024" s="298">
        <f t="shared" si="72"/>
        <v>0.4375</v>
      </c>
      <c r="L1024" s="221">
        <v>1000</v>
      </c>
      <c r="M1024" s="221">
        <f t="shared" si="73"/>
        <v>437.5</v>
      </c>
    </row>
  </sheetData>
  <autoFilter ref="A1:M1024" xr:uid="{00000000-0009-0000-0000-00001B000000}"/>
  <dataValidations count="9">
    <dataValidation type="decimal" showInputMessage="1" showErrorMessage="1" errorTitle="Wert außerhalb des Bereichs" error="Bei Dauer muss es sich um eine Zahl zwischen -36000000 und 36000000 (jeweils einschließlich) handeln." promptTitle="Dezimalzahl (erforderlich)" prompt="Mindestwert: -36000000._x000d__x000a_Maximalwert: 36000000._x000d__x000a_  " sqref="J2:K1048576" xr:uid="{04EA1598-5E5F-4A21-ACA8-6B41C4C63992}">
      <formula1>-36000000</formula1>
      <formula2>36000000</formula2>
    </dataValidation>
    <dataValidation type="decimal" allowBlank="1" showInputMessage="1" showErrorMessage="1" errorTitle="Wert außerhalb des Bereichs" error="Bei VK (Arbeitspaket) (Projekt Auftrag) muss es sich um eine Zahl zwischen 0 und 1000000000 (jeweils einschließlich) handeln." promptTitle="Dezimalzahl" prompt="Mindestwert: 0._x000d__x000a_Maximalwert: 1000000000._x000d__x000a_  " sqref="L2:M1048576" xr:uid="{FC87C11A-EC28-4942-B1CC-78E7123341BF}">
      <formula1>0</formula1>
      <formula2>1000000000</formula2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A2:A1048576" xr:uid="{4DDFF571-DB0E-4976-84CF-D17964D68755}">
      <formula1>10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C2:C1048576" xr:uid="{5C13EAF7-2811-4017-B455-28CE1F4C0910}">
      <formula1>200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D2:D1048576" xr:uid="{A9011E14-F3F2-40FD-A0C2-CD372203B78E}">
      <formula1>1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E2:E1048576" xr:uid="{E6EE071A-6E32-48A5-94D4-01F168C03DF6}">
      <formula1>1</formula1>
    </dataValidation>
    <dataValidation type="date" operator="greaterThanOrEqual" allowBlank="1" showInputMessage="1" showErrorMessage="1" errorTitle="Ungültiges Datum" error="Datum muss im richtigen Format angegeben werden." promptTitle="Datum" prompt=" " sqref="F2:G1048576" xr:uid="{00000000-0002-0000-1B00-000006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I2:I1048576" xr:uid="{76D74E1A-6170-49A3-8DB4-B9ABE52D7268}"/>
    <dataValidation showInputMessage="1" showErrorMessage="1" error=" " promptTitle="Suche (erforderlich)" prompt="Dieser Datensatz Besitzer muss bereits in Microsoft Dynamics 365 oder in dieser Quelldatei vorhanden sein." sqref="H2:H1048576" xr:uid="{7FAADE7A-DDCF-4974-97A2-ECEA2A561486}"/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P84"/>
  <sheetViews>
    <sheetView topLeftCell="D1" zoomScale="60" zoomScaleNormal="60" workbookViewId="0">
      <selection activeCell="H37" sqref="H37"/>
    </sheetView>
  </sheetViews>
  <sheetFormatPr baseColWidth="10" defaultColWidth="10.5" defaultRowHeight="15"/>
  <cols>
    <col min="1" max="1" width="0" style="59" hidden="1" customWidth="1"/>
    <col min="2" max="2" width="0" style="63" hidden="1" customWidth="1"/>
    <col min="3" max="3" width="0" style="64" hidden="1" customWidth="1"/>
    <col min="4" max="4" width="17.1640625" style="63" bestFit="1" customWidth="1"/>
    <col min="5" max="5" width="18.5" style="63" bestFit="1" customWidth="1"/>
    <col min="6" max="6" width="24" style="227" bestFit="1" customWidth="1"/>
    <col min="7" max="7" width="14" style="149" customWidth="1"/>
    <col min="8" max="8" width="39.5" style="63" customWidth="1"/>
    <col min="9" max="9" width="15" style="179" bestFit="1" customWidth="1"/>
    <col min="10" max="10" width="15.33203125" style="179" bestFit="1" customWidth="1"/>
    <col min="11" max="11" width="24.83203125" style="63" customWidth="1"/>
    <col min="12" max="12" width="21.6640625" style="63" customWidth="1"/>
    <col min="13" max="13" width="21" style="63" customWidth="1"/>
    <col min="14" max="14" width="14" style="179" customWidth="1"/>
    <col min="15" max="15" width="14" style="63" customWidth="1"/>
    <col min="16" max="16" width="14" style="227" customWidth="1"/>
    <col min="17" max="16384" width="10.5" style="59"/>
  </cols>
  <sheetData>
    <row r="1" spans="1:16">
      <c r="A1" s="58" t="s">
        <v>73</v>
      </c>
      <c r="B1" s="58" t="s">
        <v>74</v>
      </c>
      <c r="C1" s="58" t="s">
        <v>75</v>
      </c>
      <c r="D1" s="225" t="s">
        <v>291</v>
      </c>
      <c r="E1" s="225" t="s">
        <v>300</v>
      </c>
      <c r="F1" s="223" t="s">
        <v>326</v>
      </c>
      <c r="G1" s="153" t="s">
        <v>36</v>
      </c>
      <c r="H1" s="225" t="s">
        <v>292</v>
      </c>
      <c r="I1" s="225" t="s">
        <v>293</v>
      </c>
      <c r="J1" s="225" t="s">
        <v>294</v>
      </c>
      <c r="K1" s="225" t="s">
        <v>76</v>
      </c>
      <c r="L1" s="225" t="s">
        <v>77</v>
      </c>
      <c r="M1" s="153" t="s">
        <v>71</v>
      </c>
      <c r="N1" s="225" t="s">
        <v>70</v>
      </c>
      <c r="O1" s="225" t="s">
        <v>325</v>
      </c>
      <c r="P1" s="223" t="s">
        <v>78</v>
      </c>
    </row>
    <row r="2" spans="1:16">
      <c r="A2" s="60" t="s">
        <v>79</v>
      </c>
      <c r="B2" s="61" t="s">
        <v>80</v>
      </c>
      <c r="C2" s="62">
        <v>43278.606064814798</v>
      </c>
      <c r="D2" s="178"/>
      <c r="E2" s="178"/>
      <c r="F2" s="270"/>
      <c r="G2" s="117"/>
      <c r="H2" s="178"/>
      <c r="I2" s="271"/>
      <c r="J2" s="271"/>
      <c r="K2" s="178"/>
      <c r="L2" s="178"/>
      <c r="M2" s="41"/>
      <c r="N2" s="271"/>
      <c r="O2" s="178"/>
      <c r="P2" s="270"/>
    </row>
    <row r="3" spans="1:16">
      <c r="A3" s="60" t="s">
        <v>81</v>
      </c>
      <c r="B3" s="61" t="s">
        <v>82</v>
      </c>
      <c r="C3" s="62">
        <v>43278.606516203698</v>
      </c>
      <c r="D3" s="178"/>
      <c r="E3" s="178"/>
      <c r="F3" s="270"/>
      <c r="G3" s="188"/>
      <c r="H3" s="178"/>
      <c r="I3" s="271"/>
      <c r="J3" s="271"/>
      <c r="K3" s="178"/>
      <c r="L3" s="178"/>
      <c r="M3" s="41"/>
      <c r="N3" s="271"/>
      <c r="O3" s="178"/>
      <c r="P3" s="270"/>
    </row>
    <row r="4" spans="1:16">
      <c r="A4" s="60" t="s">
        <v>83</v>
      </c>
      <c r="B4" s="61" t="s">
        <v>84</v>
      </c>
      <c r="C4" s="62">
        <v>43325.390868055598</v>
      </c>
      <c r="D4" s="178"/>
      <c r="E4" s="178"/>
      <c r="F4" s="270"/>
      <c r="G4" s="188"/>
      <c r="H4" s="178"/>
      <c r="I4" s="271"/>
      <c r="J4" s="271"/>
      <c r="K4" s="178"/>
      <c r="L4" s="178"/>
      <c r="M4" s="41"/>
      <c r="N4" s="271"/>
      <c r="O4" s="178"/>
      <c r="P4" s="270"/>
    </row>
    <row r="5" spans="1:16">
      <c r="A5" s="60"/>
      <c r="B5" s="61"/>
      <c r="C5" s="62"/>
      <c r="D5" s="226"/>
      <c r="E5" s="226"/>
      <c r="F5" s="221"/>
      <c r="G5" s="188"/>
      <c r="H5" s="226"/>
      <c r="I5" s="228"/>
      <c r="J5" s="228"/>
      <c r="K5" s="226"/>
      <c r="L5" s="226"/>
      <c r="M5" s="41"/>
      <c r="N5" s="228"/>
      <c r="O5" s="226"/>
      <c r="P5" s="221"/>
    </row>
    <row r="6" spans="1:16">
      <c r="A6" s="60" t="s">
        <v>85</v>
      </c>
      <c r="B6" s="61" t="s">
        <v>86</v>
      </c>
      <c r="C6" s="62">
        <v>43278.632187499999</v>
      </c>
      <c r="D6" s="226"/>
      <c r="E6" s="226"/>
      <c r="F6" s="221"/>
      <c r="G6" s="188"/>
      <c r="H6" s="226"/>
      <c r="I6" s="228"/>
      <c r="J6" s="228"/>
      <c r="K6" s="226"/>
      <c r="L6" s="226"/>
      <c r="M6" s="41"/>
      <c r="N6" s="228"/>
      <c r="O6" s="226"/>
      <c r="P6" s="221"/>
    </row>
    <row r="7" spans="1:16">
      <c r="A7" s="60" t="s">
        <v>85</v>
      </c>
      <c r="B7" s="61" t="s">
        <v>86</v>
      </c>
      <c r="C7" s="62">
        <v>43278.632187499999</v>
      </c>
      <c r="D7" s="226"/>
      <c r="E7" s="226"/>
      <c r="F7" s="221"/>
      <c r="G7" s="188"/>
      <c r="H7" s="226"/>
      <c r="I7" s="228"/>
      <c r="J7" s="228"/>
      <c r="K7" s="226"/>
      <c r="L7" s="226"/>
      <c r="M7" s="41"/>
      <c r="N7" s="228"/>
      <c r="O7" s="226"/>
      <c r="P7" s="221"/>
    </row>
    <row r="8" spans="1:16">
      <c r="D8" s="226"/>
      <c r="E8" s="226"/>
      <c r="F8" s="221"/>
      <c r="G8" s="188"/>
      <c r="H8" s="226"/>
      <c r="I8" s="228"/>
      <c r="J8" s="228"/>
      <c r="K8" s="226"/>
      <c r="L8" s="226"/>
      <c r="M8" s="41"/>
      <c r="N8" s="228"/>
      <c r="O8" s="226"/>
      <c r="P8" s="221"/>
    </row>
    <row r="9" spans="1:16">
      <c r="D9" s="226"/>
      <c r="E9" s="226"/>
      <c r="F9" s="221"/>
      <c r="G9" s="188"/>
      <c r="H9" s="226"/>
      <c r="I9" s="228"/>
      <c r="J9" s="228"/>
      <c r="K9" s="226"/>
      <c r="L9" s="226"/>
      <c r="M9" s="41"/>
      <c r="N9" s="228"/>
      <c r="O9" s="226"/>
      <c r="P9" s="221"/>
    </row>
    <row r="10" spans="1:16">
      <c r="D10" s="226"/>
      <c r="E10" s="226"/>
      <c r="F10" s="221"/>
      <c r="G10" s="188"/>
      <c r="H10" s="226"/>
      <c r="I10" s="228"/>
      <c r="J10" s="228"/>
      <c r="K10" s="226"/>
      <c r="L10" s="226"/>
      <c r="M10" s="41"/>
      <c r="N10" s="228"/>
      <c r="O10" s="226"/>
      <c r="P10" s="221"/>
    </row>
    <row r="11" spans="1:16">
      <c r="D11" s="226"/>
      <c r="E11" s="226"/>
      <c r="F11" s="221"/>
      <c r="G11" s="188"/>
      <c r="H11" s="226"/>
      <c r="I11" s="228"/>
      <c r="J11" s="228"/>
      <c r="K11" s="226"/>
      <c r="L11" s="226"/>
      <c r="M11" s="41"/>
      <c r="N11" s="228"/>
      <c r="O11" s="226"/>
      <c r="P11" s="221"/>
    </row>
    <row r="12" spans="1:16">
      <c r="D12" s="226"/>
      <c r="E12" s="226"/>
      <c r="F12" s="221"/>
      <c r="G12" s="188"/>
      <c r="H12" s="226"/>
      <c r="I12" s="228"/>
      <c r="J12" s="228"/>
      <c r="K12" s="226"/>
      <c r="L12" s="226"/>
      <c r="M12" s="41"/>
      <c r="N12" s="228"/>
      <c r="O12" s="226"/>
      <c r="P12" s="221"/>
    </row>
    <row r="13" spans="1:16">
      <c r="D13" s="226"/>
      <c r="E13" s="226"/>
      <c r="F13" s="221"/>
      <c r="G13" s="188"/>
      <c r="H13" s="226"/>
      <c r="I13" s="228"/>
      <c r="J13" s="228"/>
      <c r="K13" s="226"/>
      <c r="L13" s="226"/>
      <c r="M13" s="41"/>
      <c r="N13" s="228"/>
      <c r="O13" s="226"/>
      <c r="P13" s="221"/>
    </row>
    <row r="14" spans="1:16">
      <c r="D14" s="226"/>
      <c r="E14" s="226"/>
      <c r="F14" s="221"/>
      <c r="G14" s="188"/>
      <c r="H14" s="226"/>
      <c r="I14" s="228"/>
      <c r="J14" s="228"/>
      <c r="K14" s="226"/>
      <c r="L14" s="226"/>
      <c r="M14" s="41"/>
      <c r="N14" s="228"/>
      <c r="O14" s="226"/>
      <c r="P14" s="221"/>
    </row>
    <row r="15" spans="1:16">
      <c r="D15" s="226"/>
      <c r="E15" s="226"/>
      <c r="F15" s="221"/>
      <c r="G15" s="188"/>
      <c r="H15" s="226"/>
      <c r="I15" s="228"/>
      <c r="J15" s="228"/>
      <c r="K15" s="226"/>
      <c r="L15" s="226"/>
      <c r="M15" s="41"/>
      <c r="N15" s="228"/>
      <c r="O15" s="226"/>
      <c r="P15" s="221"/>
    </row>
    <row r="16" spans="1:16">
      <c r="D16" s="226"/>
      <c r="E16" s="226"/>
      <c r="F16" s="221"/>
      <c r="G16" s="188"/>
      <c r="H16" s="226"/>
      <c r="I16" s="228"/>
      <c r="J16" s="228"/>
      <c r="K16" s="226"/>
      <c r="L16" s="226"/>
      <c r="M16" s="41"/>
      <c r="N16" s="228"/>
      <c r="O16" s="226"/>
      <c r="P16" s="221"/>
    </row>
    <row r="17" spans="4:16">
      <c r="D17" s="226"/>
      <c r="E17" s="226"/>
      <c r="F17" s="221"/>
      <c r="G17" s="188"/>
      <c r="H17" s="226"/>
      <c r="I17" s="228"/>
      <c r="J17" s="228"/>
      <c r="K17" s="226"/>
      <c r="L17" s="226"/>
      <c r="M17" s="41"/>
      <c r="N17" s="228"/>
      <c r="O17" s="226"/>
      <c r="P17" s="221"/>
    </row>
    <row r="18" spans="4:16">
      <c r="D18" s="226"/>
      <c r="E18" s="226"/>
      <c r="F18" s="221"/>
      <c r="G18" s="188"/>
      <c r="H18" s="226"/>
      <c r="I18" s="228"/>
      <c r="J18" s="228"/>
      <c r="K18" s="226"/>
      <c r="L18" s="226"/>
      <c r="M18" s="41"/>
      <c r="N18" s="228"/>
      <c r="O18" s="226"/>
      <c r="P18" s="221"/>
    </row>
    <row r="19" spans="4:16">
      <c r="D19" s="226"/>
      <c r="E19" s="226"/>
      <c r="F19" s="221"/>
      <c r="G19" s="188"/>
      <c r="H19" s="226"/>
      <c r="I19" s="228"/>
      <c r="J19" s="228"/>
      <c r="K19" s="226"/>
      <c r="L19" s="226"/>
      <c r="M19" s="41"/>
      <c r="N19" s="228"/>
      <c r="O19" s="226"/>
      <c r="P19" s="221"/>
    </row>
    <row r="20" spans="4:16">
      <c r="D20" s="226"/>
      <c r="E20" s="226"/>
      <c r="F20" s="221"/>
      <c r="G20" s="188"/>
      <c r="H20" s="226"/>
      <c r="I20" s="228"/>
      <c r="J20" s="228"/>
      <c r="K20" s="226"/>
      <c r="L20" s="226"/>
      <c r="M20" s="41"/>
      <c r="N20" s="228"/>
      <c r="O20" s="226"/>
      <c r="P20" s="221"/>
    </row>
    <row r="21" spans="4:16">
      <c r="D21" s="226"/>
      <c r="E21" s="226"/>
      <c r="F21" s="221"/>
      <c r="G21" s="188"/>
      <c r="H21" s="226"/>
      <c r="I21" s="228"/>
      <c r="J21" s="228"/>
      <c r="K21" s="226"/>
      <c r="L21" s="226"/>
      <c r="M21" s="41"/>
      <c r="N21" s="228"/>
      <c r="O21" s="226"/>
      <c r="P21" s="221"/>
    </row>
    <row r="22" spans="4:16">
      <c r="D22" s="226"/>
      <c r="E22" s="226"/>
      <c r="F22" s="221"/>
      <c r="G22" s="188"/>
      <c r="H22" s="226"/>
      <c r="I22" s="228"/>
      <c r="J22" s="228"/>
      <c r="K22" s="226"/>
      <c r="L22" s="226"/>
      <c r="M22" s="41"/>
      <c r="N22" s="228"/>
      <c r="O22" s="226"/>
      <c r="P22" s="221"/>
    </row>
    <row r="23" spans="4:16">
      <c r="D23" s="226"/>
      <c r="E23" s="226"/>
      <c r="F23" s="221"/>
      <c r="G23" s="188"/>
      <c r="H23" s="226"/>
      <c r="I23" s="228"/>
      <c r="J23" s="228"/>
      <c r="K23" s="226"/>
      <c r="L23" s="226"/>
      <c r="M23" s="41"/>
      <c r="N23" s="228"/>
      <c r="O23" s="226"/>
      <c r="P23" s="221"/>
    </row>
    <row r="24" spans="4:16">
      <c r="D24" s="226"/>
      <c r="E24" s="226"/>
      <c r="F24" s="221"/>
      <c r="G24" s="188"/>
      <c r="H24" s="226"/>
      <c r="I24" s="228"/>
      <c r="J24" s="228"/>
      <c r="K24" s="226"/>
      <c r="L24" s="226"/>
      <c r="M24" s="41"/>
      <c r="N24" s="228"/>
      <c r="O24" s="226"/>
      <c r="P24" s="221"/>
    </row>
    <row r="25" spans="4:16">
      <c r="D25" s="226"/>
      <c r="E25" s="226"/>
      <c r="F25" s="221"/>
      <c r="G25" s="188"/>
      <c r="H25" s="226"/>
      <c r="I25" s="228"/>
      <c r="J25" s="228"/>
      <c r="K25" s="226"/>
      <c r="L25" s="226"/>
      <c r="M25" s="41"/>
      <c r="N25" s="228"/>
      <c r="O25" s="226"/>
      <c r="P25" s="221"/>
    </row>
    <row r="26" spans="4:16">
      <c r="D26" s="226"/>
      <c r="E26" s="226"/>
      <c r="F26" s="221"/>
      <c r="G26" s="188"/>
      <c r="H26" s="226"/>
      <c r="I26" s="228"/>
      <c r="J26" s="228"/>
      <c r="K26" s="226"/>
      <c r="L26" s="226"/>
      <c r="M26" s="41"/>
      <c r="N26" s="228"/>
      <c r="O26" s="226"/>
      <c r="P26" s="221"/>
    </row>
    <row r="27" spans="4:16">
      <c r="D27" s="226"/>
      <c r="E27" s="226"/>
      <c r="F27" s="221"/>
      <c r="G27" s="188"/>
      <c r="H27" s="226"/>
      <c r="I27" s="228"/>
      <c r="J27" s="228"/>
      <c r="K27" s="226"/>
      <c r="L27" s="226"/>
      <c r="M27" s="41"/>
      <c r="N27" s="228"/>
      <c r="O27" s="226"/>
      <c r="P27" s="221"/>
    </row>
    <row r="28" spans="4:16">
      <c r="D28" s="226"/>
      <c r="E28" s="226"/>
      <c r="F28" s="221"/>
      <c r="G28" s="188"/>
      <c r="H28" s="226"/>
      <c r="I28" s="228"/>
      <c r="J28" s="228"/>
      <c r="K28" s="226"/>
      <c r="L28" s="226"/>
      <c r="M28" s="41"/>
      <c r="N28" s="228"/>
      <c r="O28" s="226"/>
      <c r="P28" s="221"/>
    </row>
    <row r="29" spans="4:16">
      <c r="D29" s="226"/>
      <c r="E29" s="226"/>
      <c r="F29" s="221"/>
      <c r="G29" s="188"/>
      <c r="H29" s="226"/>
      <c r="I29" s="228"/>
      <c r="J29" s="228"/>
      <c r="K29" s="226"/>
      <c r="L29" s="226"/>
      <c r="M29" s="41"/>
      <c r="N29" s="228"/>
      <c r="O29" s="226"/>
      <c r="P29" s="221"/>
    </row>
    <row r="30" spans="4:16">
      <c r="G30" s="117"/>
      <c r="M30" s="41"/>
    </row>
    <row r="31" spans="4:16">
      <c r="G31" s="117" t="str">
        <f t="shared" ref="G31:G69" si="0">MID(H31,9,11)</f>
        <v/>
      </c>
      <c r="M31" s="41">
        <f t="shared" ref="M31:M66" si="1">MONTH(N31)</f>
        <v>1</v>
      </c>
    </row>
    <row r="32" spans="4:16">
      <c r="G32" s="117" t="str">
        <f t="shared" si="0"/>
        <v/>
      </c>
      <c r="M32" s="41">
        <f t="shared" si="1"/>
        <v>1</v>
      </c>
    </row>
    <row r="33" spans="7:13">
      <c r="G33" s="117" t="str">
        <f t="shared" si="0"/>
        <v/>
      </c>
      <c r="M33" s="41">
        <f t="shared" si="1"/>
        <v>1</v>
      </c>
    </row>
    <row r="34" spans="7:13">
      <c r="G34" s="117" t="str">
        <f t="shared" si="0"/>
        <v/>
      </c>
      <c r="M34" s="41">
        <f t="shared" si="1"/>
        <v>1</v>
      </c>
    </row>
    <row r="35" spans="7:13">
      <c r="G35" s="117" t="str">
        <f t="shared" si="0"/>
        <v/>
      </c>
      <c r="M35" s="41">
        <f t="shared" si="1"/>
        <v>1</v>
      </c>
    </row>
    <row r="36" spans="7:13">
      <c r="G36" s="117" t="str">
        <f t="shared" si="0"/>
        <v/>
      </c>
      <c r="M36" s="41">
        <f t="shared" si="1"/>
        <v>1</v>
      </c>
    </row>
    <row r="37" spans="7:13">
      <c r="G37" s="117" t="str">
        <f t="shared" si="0"/>
        <v/>
      </c>
      <c r="M37" s="41">
        <f t="shared" si="1"/>
        <v>1</v>
      </c>
    </row>
    <row r="38" spans="7:13">
      <c r="G38" s="117" t="str">
        <f t="shared" si="0"/>
        <v/>
      </c>
      <c r="M38" s="41">
        <f t="shared" si="1"/>
        <v>1</v>
      </c>
    </row>
    <row r="39" spans="7:13">
      <c r="G39" s="117" t="str">
        <f t="shared" si="0"/>
        <v/>
      </c>
      <c r="M39" s="41">
        <f t="shared" si="1"/>
        <v>1</v>
      </c>
    </row>
    <row r="40" spans="7:13">
      <c r="G40" s="117" t="str">
        <f t="shared" si="0"/>
        <v/>
      </c>
      <c r="M40" s="41">
        <f t="shared" si="1"/>
        <v>1</v>
      </c>
    </row>
    <row r="41" spans="7:13">
      <c r="G41" s="117" t="str">
        <f t="shared" si="0"/>
        <v/>
      </c>
      <c r="M41" s="41">
        <f t="shared" si="1"/>
        <v>1</v>
      </c>
    </row>
    <row r="42" spans="7:13">
      <c r="G42" s="117" t="str">
        <f t="shared" si="0"/>
        <v/>
      </c>
      <c r="M42" s="41">
        <f t="shared" si="1"/>
        <v>1</v>
      </c>
    </row>
    <row r="43" spans="7:13">
      <c r="G43" s="117" t="str">
        <f t="shared" si="0"/>
        <v/>
      </c>
      <c r="M43" s="41">
        <f t="shared" si="1"/>
        <v>1</v>
      </c>
    </row>
    <row r="44" spans="7:13">
      <c r="G44" s="117" t="str">
        <f t="shared" si="0"/>
        <v/>
      </c>
      <c r="M44" s="41">
        <f t="shared" si="1"/>
        <v>1</v>
      </c>
    </row>
    <row r="45" spans="7:13">
      <c r="G45" s="117" t="str">
        <f t="shared" si="0"/>
        <v/>
      </c>
      <c r="M45" s="41">
        <f t="shared" si="1"/>
        <v>1</v>
      </c>
    </row>
    <row r="46" spans="7:13">
      <c r="G46" s="117" t="str">
        <f t="shared" si="0"/>
        <v/>
      </c>
      <c r="M46" s="41">
        <f t="shared" si="1"/>
        <v>1</v>
      </c>
    </row>
    <row r="47" spans="7:13">
      <c r="G47" s="117" t="str">
        <f t="shared" si="0"/>
        <v/>
      </c>
      <c r="M47" s="41">
        <f t="shared" si="1"/>
        <v>1</v>
      </c>
    </row>
    <row r="48" spans="7:13">
      <c r="G48" s="117" t="str">
        <f t="shared" si="0"/>
        <v/>
      </c>
      <c r="M48" s="41">
        <f t="shared" si="1"/>
        <v>1</v>
      </c>
    </row>
    <row r="49" spans="7:13">
      <c r="G49" s="117" t="str">
        <f t="shared" si="0"/>
        <v/>
      </c>
      <c r="M49" s="41">
        <f t="shared" si="1"/>
        <v>1</v>
      </c>
    </row>
    <row r="50" spans="7:13">
      <c r="G50" s="117" t="str">
        <f t="shared" si="0"/>
        <v/>
      </c>
      <c r="M50" s="41">
        <f t="shared" si="1"/>
        <v>1</v>
      </c>
    </row>
    <row r="51" spans="7:13">
      <c r="G51" s="117" t="str">
        <f t="shared" si="0"/>
        <v/>
      </c>
      <c r="M51" s="41">
        <f t="shared" si="1"/>
        <v>1</v>
      </c>
    </row>
    <row r="52" spans="7:13">
      <c r="G52" s="117" t="str">
        <f t="shared" si="0"/>
        <v/>
      </c>
      <c r="M52" s="41">
        <f t="shared" si="1"/>
        <v>1</v>
      </c>
    </row>
    <row r="53" spans="7:13">
      <c r="G53" s="117" t="str">
        <f t="shared" si="0"/>
        <v/>
      </c>
      <c r="M53" s="41">
        <f t="shared" si="1"/>
        <v>1</v>
      </c>
    </row>
    <row r="54" spans="7:13">
      <c r="G54" s="117" t="str">
        <f t="shared" si="0"/>
        <v/>
      </c>
      <c r="M54" s="41">
        <f t="shared" si="1"/>
        <v>1</v>
      </c>
    </row>
    <row r="55" spans="7:13">
      <c r="G55" s="117" t="str">
        <f t="shared" si="0"/>
        <v/>
      </c>
      <c r="M55" s="41">
        <f t="shared" si="1"/>
        <v>1</v>
      </c>
    </row>
    <row r="56" spans="7:13">
      <c r="G56" s="117" t="str">
        <f t="shared" si="0"/>
        <v/>
      </c>
      <c r="M56" s="41">
        <f t="shared" si="1"/>
        <v>1</v>
      </c>
    </row>
    <row r="57" spans="7:13">
      <c r="G57" s="117" t="str">
        <f t="shared" si="0"/>
        <v/>
      </c>
      <c r="M57" s="41">
        <f t="shared" si="1"/>
        <v>1</v>
      </c>
    </row>
    <row r="58" spans="7:13">
      <c r="G58" s="117" t="str">
        <f t="shared" si="0"/>
        <v/>
      </c>
      <c r="M58" s="41">
        <f t="shared" si="1"/>
        <v>1</v>
      </c>
    </row>
    <row r="59" spans="7:13">
      <c r="G59" s="117" t="str">
        <f t="shared" si="0"/>
        <v/>
      </c>
      <c r="M59" s="41">
        <f t="shared" si="1"/>
        <v>1</v>
      </c>
    </row>
    <row r="60" spans="7:13">
      <c r="G60" s="117" t="str">
        <f t="shared" si="0"/>
        <v/>
      </c>
      <c r="M60" s="41">
        <f t="shared" si="1"/>
        <v>1</v>
      </c>
    </row>
    <row r="61" spans="7:13">
      <c r="G61" s="117" t="str">
        <f t="shared" si="0"/>
        <v/>
      </c>
      <c r="M61" s="41">
        <f t="shared" si="1"/>
        <v>1</v>
      </c>
    </row>
    <row r="62" spans="7:13">
      <c r="G62" s="117" t="str">
        <f t="shared" si="0"/>
        <v/>
      </c>
      <c r="M62" s="41">
        <f t="shared" si="1"/>
        <v>1</v>
      </c>
    </row>
    <row r="63" spans="7:13">
      <c r="G63" s="117" t="str">
        <f t="shared" si="0"/>
        <v/>
      </c>
      <c r="M63" s="41">
        <f t="shared" si="1"/>
        <v>1</v>
      </c>
    </row>
    <row r="64" spans="7:13">
      <c r="G64" s="117" t="str">
        <f t="shared" si="0"/>
        <v/>
      </c>
      <c r="M64" s="41">
        <f t="shared" si="1"/>
        <v>1</v>
      </c>
    </row>
    <row r="65" spans="7:13">
      <c r="G65" s="117" t="str">
        <f t="shared" si="0"/>
        <v/>
      </c>
      <c r="M65" s="41">
        <f t="shared" si="1"/>
        <v>1</v>
      </c>
    </row>
    <row r="66" spans="7:13">
      <c r="G66" s="117" t="str">
        <f t="shared" si="0"/>
        <v/>
      </c>
      <c r="M66" s="41">
        <f t="shared" si="1"/>
        <v>1</v>
      </c>
    </row>
    <row r="67" spans="7:13">
      <c r="G67" s="117" t="str">
        <f t="shared" si="0"/>
        <v/>
      </c>
      <c r="M67" s="41">
        <f t="shared" ref="M67:M70" si="2">MONTH(N67)</f>
        <v>1</v>
      </c>
    </row>
    <row r="68" spans="7:13">
      <c r="G68" s="117" t="str">
        <f t="shared" si="0"/>
        <v/>
      </c>
      <c r="M68" s="41">
        <f t="shared" si="2"/>
        <v>1</v>
      </c>
    </row>
    <row r="69" spans="7:13">
      <c r="G69" s="117" t="str">
        <f t="shared" si="0"/>
        <v/>
      </c>
      <c r="M69" s="41">
        <f t="shared" si="2"/>
        <v>1</v>
      </c>
    </row>
    <row r="70" spans="7:13">
      <c r="G70" s="117" t="str">
        <f t="shared" ref="G70" si="3">MID(H70,9,11)</f>
        <v/>
      </c>
      <c r="M70" s="41">
        <f t="shared" si="2"/>
        <v>1</v>
      </c>
    </row>
    <row r="71" spans="7:13">
      <c r="G71" s="117"/>
      <c r="M71" s="41"/>
    </row>
    <row r="72" spans="7:13">
      <c r="G72" s="117"/>
      <c r="M72" s="41"/>
    </row>
    <row r="73" spans="7:13">
      <c r="G73" s="117"/>
      <c r="M73" s="41"/>
    </row>
    <row r="74" spans="7:13">
      <c r="G74" s="117"/>
      <c r="M74" s="41"/>
    </row>
    <row r="75" spans="7:13">
      <c r="G75" s="117"/>
      <c r="M75" s="41"/>
    </row>
    <row r="76" spans="7:13">
      <c r="G76" s="117"/>
      <c r="M76" s="41"/>
    </row>
    <row r="77" spans="7:13">
      <c r="G77" s="117"/>
      <c r="M77" s="41"/>
    </row>
    <row r="78" spans="7:13">
      <c r="G78" s="117"/>
      <c r="M78" s="41"/>
    </row>
    <row r="79" spans="7:13">
      <c r="G79" s="117"/>
      <c r="M79" s="41"/>
    </row>
    <row r="80" spans="7:13">
      <c r="G80" s="117"/>
      <c r="M80" s="41"/>
    </row>
    <row r="81" spans="7:13">
      <c r="G81" s="117"/>
      <c r="M81" s="41"/>
    </row>
    <row r="82" spans="7:13">
      <c r="G82" s="117"/>
      <c r="M82" s="41"/>
    </row>
    <row r="83" spans="7:13">
      <c r="G83" s="117"/>
      <c r="M83" s="41"/>
    </row>
    <row r="84" spans="7:13">
      <c r="G84" s="117"/>
      <c r="M84" s="41"/>
    </row>
  </sheetData>
  <autoFilter ref="D1:P70" xr:uid="{00000000-0009-0000-0000-00001C000000}"/>
  <dataValidations count="14">
    <dataValidation showInputMessage="1" showErrorMessage="1" error=" " promptTitle="Suche (erforderlich)" prompt="Dieser Datensatz vom Typ „Arbeitspaket“ muss bereits in Microsoft Dynamics CRM oder in dieser Quelldatei vorhanden sein." sqref="M85:M1048576" xr:uid="{00000000-0002-0000-1C00-000000000000}"/>
    <dataValidation type="decimal" allowBlank="1" showInputMessage="1" showErrorMessage="1" errorTitle="Wert außerhalb des Bereichs" error="Bei Budget (Plan) Gesamt (Σ) (Root Projekt) (Projekt Auftrag) muss es sich um eine Zahl zwischen -1000000000 und 1000000000 (jeweils einschließlich) handeln." promptTitle="Dezimalzahl" prompt="Mindestwert: -1000000000._x000d__x000a_Maximalwert: 1000000000._x000d__x000a_  " sqref="G85:G1048576 F2:F1048576" xr:uid="{00000000-0002-0000-1C00-000001000000}">
      <formula1>-1000000000</formula1>
      <formula2>1000000000</formula2>
    </dataValidation>
    <dataValidation type="date" operator="greaterThanOrEqual" allowBlank="1" showInputMessage="1" showErrorMessage="1" errorTitle="Ungültiges Datum" error="Datum muss im richtigen Format angegeben werden." promptTitle="Datum" prompt=" " sqref="M2:M84" xr:uid="{00000000-0002-0000-1C00-000002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O2:O1048576" xr:uid="{00000000-0002-0000-1C00-000003000000}"/>
    <dataValidation showInputMessage="1" showErrorMessage="1" error=" " promptTitle="Suche (erforderlich)" prompt="Dieser Datensatz Arbeitspaket muss bereits in Microsoft Dynamics 365 oder in dieser Quelldatei vorhanden sein." sqref="L2:L1048576" xr:uid="{00000000-0002-0000-1C00-000004000000}"/>
    <dataValidation type="decimal" showInputMessage="1" showErrorMessage="1" errorTitle="Wert außerhalb des Bereichs" error="Bei Summe muss es sich um eine Zahl zwischen -1000000000 und 1000000000 (jeweils einschließlich) handeln." promptTitle="Dezimalzahl (erforderlich)" prompt="Mindestwert: -1000000000._x000d__x000a_Maximalwert: 1000000000._x000d__x000a_  " sqref="P2:P1048576" xr:uid="{00000000-0002-0000-1C00-000005000000}">
      <formula1>-1000000000</formula1>
      <formula2>1000000000</formula2>
    </dataValidation>
    <dataValidation type="date" operator="greaterThanOrEqual" showInputMessage="1" showErrorMessage="1" errorTitle="Ungültiges Datum" error="Datum muss im richtigen Format angegeben werden." promptTitle="Datum (erforderlich)" prompt=" " sqref="N2:N1048576" xr:uid="{00000000-0002-0000-1C00-000006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K2:K1048576" xr:uid="{00000000-0002-0000-1C00-000007000000}">
      <formula1>100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J2:J1048576" xr:uid="{00000000-0002-0000-1C00-000008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I2:I1048576" xr:uid="{00000000-0002-0000-1C00-000009000000}">
      <formula1>1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H2:H1048576" xr:uid="{00000000-0002-0000-1C00-00000A000000}">
      <formula1>200</formula1>
    </dataValidation>
    <dataValidation type="textLength" operator="lessThanOrEqual" allowBlank="1" showInputMessage="1" showErrorMessage="1" errorTitle="Länge überschritten" error="Dieser Wert darf höchstens 100 Zeichen lang sein." promptTitle="Text" prompt="Maximale Länge: 100 Zeichen." sqref="E2:E1048576" xr:uid="{00000000-0002-0000-1C00-00000B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D2:D1048576" xr:uid="{00000000-0002-0000-1C00-00000C000000}">
      <formula1>10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9 C13:C1048576" xr:uid="{00000000-0002-0000-1C00-00000D000000}">
      <formula1>1</formula1>
    </dataValidation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Q124"/>
  <sheetViews>
    <sheetView topLeftCell="D1" zoomScale="85" zoomScaleNormal="85" workbookViewId="0">
      <selection activeCell="F16" sqref="F16"/>
    </sheetView>
  </sheetViews>
  <sheetFormatPr baseColWidth="10" defaultColWidth="11.5" defaultRowHeight="15"/>
  <cols>
    <col min="1" max="1" width="0" hidden="1" customWidth="1"/>
    <col min="2" max="2" width="0" style="7" hidden="1" customWidth="1"/>
    <col min="3" max="3" width="0" style="67" hidden="1" customWidth="1"/>
    <col min="4" max="4" width="7" style="181" customWidth="1"/>
    <col min="5" max="5" width="14" style="63" customWidth="1"/>
    <col min="6" max="6" width="16.5" style="7" bestFit="1" customWidth="1"/>
    <col min="7" max="7" width="16.5" style="7" customWidth="1"/>
    <col min="8" max="8" width="21" style="63" customWidth="1"/>
    <col min="9" max="9" width="42" style="63" customWidth="1"/>
    <col min="10" max="10" width="28" style="63" customWidth="1"/>
    <col min="11" max="12" width="14.83203125" style="64" bestFit="1" customWidth="1"/>
    <col min="13" max="14" width="14" style="63" customWidth="1"/>
    <col min="15" max="15" width="14" style="210" customWidth="1"/>
    <col min="16" max="16" width="17" style="64" customWidth="1"/>
  </cols>
  <sheetData>
    <row r="1" spans="1:17">
      <c r="A1" s="40" t="s">
        <v>89</v>
      </c>
      <c r="B1" s="40" t="s">
        <v>74</v>
      </c>
      <c r="C1" s="40" t="s">
        <v>75</v>
      </c>
      <c r="D1" s="177" t="s">
        <v>277</v>
      </c>
      <c r="E1" s="177" t="s">
        <v>90</v>
      </c>
      <c r="F1" s="68" t="s">
        <v>39</v>
      </c>
      <c r="G1" s="68" t="s">
        <v>36</v>
      </c>
      <c r="H1" s="207" t="s">
        <v>289</v>
      </c>
      <c r="I1" s="207" t="s">
        <v>287</v>
      </c>
      <c r="J1" s="207" t="s">
        <v>91</v>
      </c>
      <c r="K1" s="207" t="s">
        <v>92</v>
      </c>
      <c r="L1" s="207" t="s">
        <v>93</v>
      </c>
      <c r="M1" s="207" t="s">
        <v>94</v>
      </c>
      <c r="N1" s="207" t="s">
        <v>95</v>
      </c>
      <c r="O1" s="207" t="s">
        <v>96</v>
      </c>
      <c r="P1" s="212" t="s">
        <v>97</v>
      </c>
      <c r="Q1" s="69" t="s">
        <v>71</v>
      </c>
    </row>
    <row r="2" spans="1:17" s="105" customFormat="1">
      <c r="A2" s="42"/>
      <c r="B2" s="21"/>
      <c r="C2" s="65"/>
      <c r="D2" s="180"/>
      <c r="E2" s="178"/>
      <c r="F2" s="39"/>
      <c r="G2" s="39"/>
      <c r="H2" s="208"/>
      <c r="I2" s="208"/>
      <c r="J2" s="208"/>
      <c r="K2" s="211"/>
      <c r="L2" s="211"/>
      <c r="M2" s="208"/>
      <c r="N2" s="208"/>
      <c r="O2" s="209"/>
      <c r="P2" s="213"/>
      <c r="Q2" s="39"/>
    </row>
    <row r="3" spans="1:17" s="105" customFormat="1">
      <c r="A3" s="42"/>
      <c r="B3" s="21"/>
      <c r="C3" s="65"/>
      <c r="D3" s="180"/>
      <c r="E3" s="178"/>
      <c r="F3" s="39"/>
      <c r="G3" s="39"/>
      <c r="H3" s="63"/>
      <c r="I3" s="63"/>
      <c r="J3" s="63"/>
      <c r="K3" s="64"/>
      <c r="L3" s="64"/>
      <c r="M3" s="63"/>
      <c r="N3" s="63"/>
      <c r="O3" s="206"/>
      <c r="P3" s="64"/>
      <c r="Q3" s="39"/>
    </row>
    <row r="4" spans="1:17" s="105" customFormat="1">
      <c r="A4" s="42"/>
      <c r="B4" s="21"/>
      <c r="C4" s="65"/>
      <c r="D4" s="180"/>
      <c r="E4" s="178"/>
      <c r="F4" s="39" t="str">
        <f t="shared" ref="F4:F6" si="0">MID(H4,1,7)</f>
        <v/>
      </c>
      <c r="G4" s="39" t="str">
        <f t="shared" ref="G4:G6" si="1">MID(H4,9,10)</f>
        <v/>
      </c>
      <c r="H4" s="63"/>
      <c r="I4" s="63"/>
      <c r="J4" s="63"/>
      <c r="K4" s="64"/>
      <c r="L4" s="64"/>
      <c r="M4" s="63"/>
      <c r="N4" s="63"/>
      <c r="O4" s="210"/>
      <c r="P4" s="64"/>
      <c r="Q4" s="39"/>
    </row>
    <row r="5" spans="1:17" s="117" customFormat="1">
      <c r="A5" s="42"/>
      <c r="B5" s="21"/>
      <c r="C5" s="65"/>
      <c r="D5" s="180"/>
      <c r="E5" s="178"/>
      <c r="F5" s="39" t="str">
        <f t="shared" ref="F5" si="2">MID(H5,1,7)</f>
        <v/>
      </c>
      <c r="G5" s="39" t="str">
        <f t="shared" ref="G5" si="3">MID(H5,9,10)</f>
        <v/>
      </c>
      <c r="H5" s="63"/>
      <c r="I5" s="63"/>
      <c r="J5" s="63"/>
      <c r="K5" s="64"/>
      <c r="L5" s="64"/>
      <c r="M5" s="63"/>
      <c r="N5" s="63"/>
      <c r="O5" s="210"/>
      <c r="P5" s="64"/>
      <c r="Q5" s="39"/>
    </row>
    <row r="6" spans="1:17" s="105" customFormat="1">
      <c r="A6" s="42"/>
      <c r="B6" s="21"/>
      <c r="C6" s="65"/>
      <c r="D6" s="180"/>
      <c r="E6" s="178"/>
      <c r="F6" s="39" t="str">
        <f t="shared" si="0"/>
        <v/>
      </c>
      <c r="G6" s="39" t="str">
        <f t="shared" si="1"/>
        <v/>
      </c>
      <c r="H6" s="63"/>
      <c r="I6" s="63"/>
      <c r="J6" s="63"/>
      <c r="K6" s="64"/>
      <c r="L6" s="64"/>
      <c r="M6" s="63"/>
      <c r="N6" s="63"/>
      <c r="O6" s="210"/>
      <c r="P6" s="64"/>
      <c r="Q6" s="39"/>
    </row>
    <row r="7" spans="1:17" s="105" customFormat="1">
      <c r="A7" s="42"/>
      <c r="B7" s="21"/>
      <c r="C7" s="65"/>
      <c r="D7" s="181"/>
      <c r="E7" s="63"/>
      <c r="F7" s="39" t="str">
        <f t="shared" ref="F7:F8" si="4">MID(H7,1,7)</f>
        <v/>
      </c>
      <c r="G7" s="39" t="str">
        <f t="shared" ref="G7:G8" si="5">MID(H7,9,10)</f>
        <v/>
      </c>
      <c r="H7" s="63"/>
      <c r="I7" s="63"/>
      <c r="J7" s="63"/>
      <c r="K7" s="64"/>
      <c r="L7" s="64"/>
      <c r="M7" s="63"/>
      <c r="N7" s="63"/>
      <c r="O7" s="210"/>
      <c r="P7" s="64"/>
      <c r="Q7" s="39"/>
    </row>
    <row r="8" spans="1:17" s="105" customFormat="1">
      <c r="A8" s="42"/>
      <c r="B8" s="21"/>
      <c r="C8" s="65"/>
      <c r="D8" s="181"/>
      <c r="E8" s="63"/>
      <c r="F8" s="39" t="str">
        <f t="shared" si="4"/>
        <v/>
      </c>
      <c r="G8" s="39" t="str">
        <f t="shared" si="5"/>
        <v/>
      </c>
      <c r="H8" s="63"/>
      <c r="I8" s="63"/>
      <c r="J8" s="63"/>
      <c r="K8" s="64"/>
      <c r="L8" s="64"/>
      <c r="M8" s="63"/>
      <c r="N8" s="63"/>
      <c r="O8" s="210"/>
      <c r="P8" s="64"/>
      <c r="Q8" s="39"/>
    </row>
    <row r="9" spans="1:17">
      <c r="A9" s="42" t="s">
        <v>98</v>
      </c>
      <c r="B9" s="21" t="s">
        <v>99</v>
      </c>
      <c r="C9" s="65">
        <v>43388.4699652778</v>
      </c>
      <c r="D9" s="190"/>
      <c r="E9" s="191"/>
      <c r="F9" s="39" t="str">
        <f t="shared" ref="F9:F14" si="6">MID(H9,1,7)</f>
        <v/>
      </c>
      <c r="G9" s="39" t="str">
        <f>MID(H9,9,11)</f>
        <v/>
      </c>
      <c r="Q9" s="39"/>
    </row>
    <row r="10" spans="1:17">
      <c r="A10" s="42" t="s">
        <v>100</v>
      </c>
      <c r="B10" s="21" t="s">
        <v>101</v>
      </c>
      <c r="C10" s="65">
        <v>43383.691701388903</v>
      </c>
      <c r="D10" s="190"/>
      <c r="E10" s="191"/>
      <c r="F10" s="39" t="str">
        <f t="shared" si="6"/>
        <v/>
      </c>
      <c r="G10" s="39" t="str">
        <f>MID(H10,9,11)</f>
        <v/>
      </c>
      <c r="Q10" s="39"/>
    </row>
    <row r="11" spans="1:17">
      <c r="A11" s="42" t="s">
        <v>102</v>
      </c>
      <c r="B11" s="21" t="s">
        <v>103</v>
      </c>
      <c r="C11" s="65">
        <v>43389.338657407403</v>
      </c>
      <c r="D11" s="193"/>
      <c r="E11" s="192"/>
      <c r="F11" s="39" t="str">
        <f t="shared" si="6"/>
        <v/>
      </c>
      <c r="G11" s="39" t="str">
        <f t="shared" ref="G11:G14" si="7">MID(H11,9,11)</f>
        <v/>
      </c>
      <c r="Q11" s="39"/>
    </row>
    <row r="12" spans="1:17">
      <c r="A12" s="42" t="s">
        <v>104</v>
      </c>
      <c r="B12" s="21" t="s">
        <v>105</v>
      </c>
      <c r="C12" s="65">
        <v>43383.679305555597</v>
      </c>
      <c r="D12" s="193"/>
      <c r="E12" s="192"/>
      <c r="F12" s="39" t="str">
        <f t="shared" si="6"/>
        <v/>
      </c>
      <c r="G12" s="39" t="str">
        <f t="shared" si="7"/>
        <v/>
      </c>
      <c r="Q12" s="39"/>
    </row>
    <row r="13" spans="1:17">
      <c r="A13" s="42" t="s">
        <v>106</v>
      </c>
      <c r="B13" s="21" t="s">
        <v>107</v>
      </c>
      <c r="C13" s="65">
        <v>43388.373807870397</v>
      </c>
      <c r="D13" s="193"/>
      <c r="E13" s="192"/>
      <c r="F13" s="39" t="str">
        <f t="shared" si="6"/>
        <v/>
      </c>
      <c r="G13" s="39" t="str">
        <f t="shared" si="7"/>
        <v/>
      </c>
      <c r="Q13" s="39"/>
    </row>
    <row r="14" spans="1:17">
      <c r="A14" s="42" t="s">
        <v>108</v>
      </c>
      <c r="B14" s="21" t="s">
        <v>109</v>
      </c>
      <c r="C14" s="65">
        <v>43389.339895833298</v>
      </c>
      <c r="D14" s="193"/>
      <c r="E14" s="192"/>
      <c r="F14" s="39" t="str">
        <f t="shared" si="6"/>
        <v/>
      </c>
      <c r="G14" s="39" t="str">
        <f t="shared" si="7"/>
        <v/>
      </c>
      <c r="Q14" s="39"/>
    </row>
    <row r="15" spans="1:17">
      <c r="A15" s="42" t="s">
        <v>110</v>
      </c>
      <c r="B15" s="21" t="s">
        <v>111</v>
      </c>
      <c r="C15" s="65">
        <v>43388.373796296299</v>
      </c>
      <c r="F15" s="39"/>
      <c r="G15" s="39"/>
      <c r="Q15" s="39"/>
    </row>
    <row r="16" spans="1:17">
      <c r="A16" s="42" t="s">
        <v>112</v>
      </c>
      <c r="B16" s="21" t="s">
        <v>113</v>
      </c>
      <c r="C16" s="65">
        <v>43376.511377314797</v>
      </c>
      <c r="F16" s="39"/>
      <c r="G16" s="39"/>
      <c r="Q16" s="39"/>
    </row>
    <row r="17" spans="1:17">
      <c r="A17" s="42" t="s">
        <v>114</v>
      </c>
      <c r="B17" s="21" t="s">
        <v>115</v>
      </c>
      <c r="C17" s="65">
        <v>43382.579930555599</v>
      </c>
      <c r="F17" s="39"/>
      <c r="G17" s="39"/>
      <c r="Q17" s="39"/>
    </row>
    <row r="18" spans="1:17">
      <c r="A18" s="42" t="s">
        <v>116</v>
      </c>
      <c r="B18" s="21" t="s">
        <v>117</v>
      </c>
      <c r="C18" s="65">
        <v>43389.596458333297</v>
      </c>
      <c r="F18" s="39"/>
      <c r="G18" s="39"/>
      <c r="Q18" s="39"/>
    </row>
    <row r="19" spans="1:17">
      <c r="A19" s="42" t="s">
        <v>118</v>
      </c>
      <c r="B19" s="21" t="s">
        <v>119</v>
      </c>
      <c r="C19" s="65">
        <v>43388.3731134259</v>
      </c>
      <c r="F19" s="39"/>
      <c r="G19" s="39"/>
      <c r="Q19" s="39"/>
    </row>
    <row r="20" spans="1:17">
      <c r="A20" s="42" t="s">
        <v>120</v>
      </c>
      <c r="B20" s="21" t="s">
        <v>121</v>
      </c>
      <c r="C20" s="65">
        <v>43388.373796296299</v>
      </c>
      <c r="F20" s="39"/>
      <c r="G20" s="39"/>
      <c r="Q20" s="39"/>
    </row>
    <row r="21" spans="1:17">
      <c r="A21" s="42" t="s">
        <v>122</v>
      </c>
      <c r="B21" s="21" t="s">
        <v>123</v>
      </c>
      <c r="C21" s="65">
        <v>43376.509606481501</v>
      </c>
      <c r="F21" s="39"/>
      <c r="G21" s="39"/>
      <c r="Q21" s="39"/>
    </row>
    <row r="22" spans="1:17">
      <c r="A22" s="42" t="s">
        <v>124</v>
      </c>
      <c r="B22" s="21" t="s">
        <v>125</v>
      </c>
      <c r="C22" s="65">
        <v>43376.510358796302</v>
      </c>
      <c r="F22" s="39"/>
      <c r="G22" s="39"/>
      <c r="Q22" s="39"/>
    </row>
    <row r="23" spans="1:17">
      <c r="A23" s="42" t="s">
        <v>126</v>
      </c>
      <c r="B23" s="21" t="s">
        <v>127</v>
      </c>
      <c r="C23" s="65">
        <v>43376.512175925898</v>
      </c>
      <c r="F23" s="39"/>
      <c r="G23" s="39"/>
      <c r="Q23" s="39"/>
    </row>
    <row r="24" spans="1:17">
      <c r="A24" s="42" t="s">
        <v>128</v>
      </c>
      <c r="B24" s="21" t="s">
        <v>129</v>
      </c>
      <c r="C24" s="65">
        <v>43376.512187499997</v>
      </c>
      <c r="F24" s="39"/>
      <c r="G24" s="39"/>
      <c r="Q24" s="39"/>
    </row>
    <row r="25" spans="1:17">
      <c r="A25" s="42" t="s">
        <v>130</v>
      </c>
      <c r="B25" s="21" t="s">
        <v>131</v>
      </c>
      <c r="C25" s="65">
        <v>43376.510092592602</v>
      </c>
      <c r="F25" s="39"/>
      <c r="G25" s="39"/>
      <c r="Q25" s="39"/>
    </row>
    <row r="26" spans="1:17">
      <c r="A26" s="42" t="s">
        <v>132</v>
      </c>
      <c r="B26" s="21" t="s">
        <v>133</v>
      </c>
      <c r="C26" s="65">
        <v>43388.368067129602</v>
      </c>
      <c r="F26" s="39"/>
      <c r="G26" s="39"/>
      <c r="Q26" s="39"/>
    </row>
    <row r="27" spans="1:17">
      <c r="A27" s="42" t="s">
        <v>134</v>
      </c>
      <c r="B27" s="21" t="s">
        <v>135</v>
      </c>
      <c r="C27" s="65">
        <v>43376.510347222204</v>
      </c>
      <c r="F27" s="39"/>
      <c r="G27" s="39"/>
      <c r="Q27" s="39"/>
    </row>
    <row r="28" spans="1:17">
      <c r="A28" s="42" t="s">
        <v>136</v>
      </c>
      <c r="B28" s="21" t="s">
        <v>137</v>
      </c>
      <c r="C28" s="65">
        <v>43376.510347222204</v>
      </c>
      <c r="F28" s="39"/>
      <c r="G28" s="39"/>
      <c r="Q28" s="39"/>
    </row>
    <row r="29" spans="1:17">
      <c r="A29" s="42" t="s">
        <v>138</v>
      </c>
      <c r="B29" s="21" t="s">
        <v>139</v>
      </c>
      <c r="C29" s="65">
        <v>43376.510347222204</v>
      </c>
      <c r="F29" s="39"/>
      <c r="G29" s="39"/>
      <c r="Q29" s="39"/>
    </row>
    <row r="30" spans="1:17">
      <c r="A30" s="42" t="s">
        <v>140</v>
      </c>
      <c r="B30" s="21" t="s">
        <v>141</v>
      </c>
      <c r="C30" s="65">
        <v>43389.338796296302</v>
      </c>
      <c r="F30" s="39"/>
      <c r="G30" s="39"/>
      <c r="Q30" s="39"/>
    </row>
    <row r="31" spans="1:17">
      <c r="A31" s="42" t="s">
        <v>142</v>
      </c>
      <c r="B31" s="21" t="s">
        <v>143</v>
      </c>
      <c r="C31" s="65">
        <v>43376.512094907397</v>
      </c>
      <c r="F31" s="39"/>
      <c r="G31" s="39"/>
      <c r="Q31" s="39"/>
    </row>
    <row r="32" spans="1:17">
      <c r="A32" s="42" t="s">
        <v>144</v>
      </c>
      <c r="B32" s="21" t="s">
        <v>145</v>
      </c>
      <c r="C32" s="65">
        <v>43376.509803240697</v>
      </c>
      <c r="F32" s="39"/>
      <c r="G32" s="39"/>
      <c r="Q32" s="39"/>
    </row>
    <row r="33" spans="1:17">
      <c r="A33" s="42" t="s">
        <v>146</v>
      </c>
      <c r="B33" s="21" t="s">
        <v>147</v>
      </c>
      <c r="C33" s="65">
        <v>43376.511863425898</v>
      </c>
      <c r="F33" s="39"/>
      <c r="G33" s="39"/>
      <c r="Q33" s="39"/>
    </row>
    <row r="34" spans="1:17">
      <c r="A34" s="42" t="s">
        <v>148</v>
      </c>
      <c r="B34" s="21" t="s">
        <v>149</v>
      </c>
      <c r="C34" s="65">
        <v>43376.511377314797</v>
      </c>
      <c r="F34" s="39"/>
      <c r="G34" s="39"/>
      <c r="Q34" s="39"/>
    </row>
    <row r="35" spans="1:17">
      <c r="A35" s="42" t="s">
        <v>150</v>
      </c>
      <c r="B35" s="21" t="s">
        <v>151</v>
      </c>
      <c r="C35" s="65">
        <v>43376.512673611098</v>
      </c>
      <c r="F35" s="39"/>
      <c r="G35" s="39"/>
      <c r="Q35" s="39"/>
    </row>
    <row r="36" spans="1:17">
      <c r="A36" s="42" t="s">
        <v>152</v>
      </c>
      <c r="B36" s="21" t="s">
        <v>153</v>
      </c>
      <c r="C36" s="65">
        <v>43376.510092592602</v>
      </c>
      <c r="F36" s="39"/>
      <c r="G36" s="39"/>
      <c r="Q36" s="39"/>
    </row>
    <row r="37" spans="1:17">
      <c r="A37" s="42" t="s">
        <v>154</v>
      </c>
      <c r="B37" s="21" t="s">
        <v>155</v>
      </c>
      <c r="C37" s="65">
        <v>43376.510092592602</v>
      </c>
      <c r="F37" s="39"/>
      <c r="G37" s="39"/>
      <c r="Q37" s="39"/>
    </row>
    <row r="38" spans="1:17">
      <c r="A38" s="42" t="s">
        <v>156</v>
      </c>
      <c r="B38" s="21" t="s">
        <v>157</v>
      </c>
      <c r="C38" s="65">
        <v>43383.402141203696</v>
      </c>
      <c r="F38" s="39"/>
      <c r="G38" s="39"/>
      <c r="Q38" s="39"/>
    </row>
    <row r="39" spans="1:17">
      <c r="A39" s="42" t="s">
        <v>158</v>
      </c>
      <c r="B39" s="21" t="s">
        <v>159</v>
      </c>
      <c r="C39" s="65">
        <v>43376.509618055599</v>
      </c>
      <c r="F39" s="39"/>
      <c r="G39" s="39"/>
      <c r="Q39" s="39"/>
    </row>
    <row r="40" spans="1:17">
      <c r="A40" s="42" t="s">
        <v>160</v>
      </c>
      <c r="B40" s="21" t="s">
        <v>161</v>
      </c>
      <c r="C40" s="65">
        <v>43376.510115740697</v>
      </c>
      <c r="F40" s="39"/>
      <c r="G40" s="39"/>
      <c r="Q40" s="39"/>
    </row>
    <row r="41" spans="1:17">
      <c r="A41" s="42" t="s">
        <v>162</v>
      </c>
      <c r="B41" s="21" t="s">
        <v>163</v>
      </c>
      <c r="C41" s="65">
        <v>43376.511134259301</v>
      </c>
      <c r="F41" s="39"/>
      <c r="G41" s="39"/>
      <c r="Q41" s="39"/>
    </row>
    <row r="42" spans="1:17">
      <c r="A42" s="42" t="s">
        <v>164</v>
      </c>
      <c r="B42" s="21" t="s">
        <v>165</v>
      </c>
      <c r="C42" s="65">
        <v>43376.511377314797</v>
      </c>
      <c r="F42" s="39"/>
      <c r="G42" s="39"/>
      <c r="Q42" s="39"/>
    </row>
    <row r="43" spans="1:17">
      <c r="A43" s="42" t="s">
        <v>166</v>
      </c>
      <c r="B43" s="21" t="s">
        <v>167</v>
      </c>
      <c r="C43" s="65">
        <v>43376.511377314797</v>
      </c>
      <c r="F43" s="39"/>
      <c r="G43" s="39"/>
      <c r="Q43" s="39"/>
    </row>
    <row r="44" spans="1:17">
      <c r="A44" s="42" t="s">
        <v>168</v>
      </c>
      <c r="B44" s="21" t="s">
        <v>169</v>
      </c>
      <c r="C44" s="65">
        <v>43376.509606481501</v>
      </c>
      <c r="F44" s="39"/>
      <c r="G44" s="39"/>
      <c r="Q44" s="39"/>
    </row>
    <row r="45" spans="1:17">
      <c r="A45" s="42" t="s">
        <v>170</v>
      </c>
      <c r="B45" s="21" t="s">
        <v>171</v>
      </c>
      <c r="C45" s="65">
        <v>43376.5097916667</v>
      </c>
      <c r="F45" s="39" t="str">
        <f t="shared" ref="F45:F83" si="8">MID(H45,1,7)</f>
        <v/>
      </c>
      <c r="G45" s="39" t="str">
        <f t="shared" ref="G45:G83" si="9">MID(H45,9,10)</f>
        <v/>
      </c>
      <c r="Q45" s="39"/>
    </row>
    <row r="46" spans="1:17">
      <c r="A46" s="42" t="s">
        <v>172</v>
      </c>
      <c r="B46" s="21" t="s">
        <v>173</v>
      </c>
      <c r="C46" s="65">
        <v>43376.512685185196</v>
      </c>
      <c r="F46" s="39" t="str">
        <f t="shared" si="8"/>
        <v/>
      </c>
      <c r="G46" s="39" t="str">
        <f t="shared" si="9"/>
        <v/>
      </c>
      <c r="Q46" s="39"/>
    </row>
    <row r="47" spans="1:17">
      <c r="A47" s="42" t="s">
        <v>174</v>
      </c>
      <c r="B47" s="21" t="s">
        <v>175</v>
      </c>
      <c r="C47" s="65">
        <v>43376.512094907397</v>
      </c>
      <c r="F47" s="39" t="str">
        <f t="shared" si="8"/>
        <v/>
      </c>
      <c r="G47" s="39" t="str">
        <f t="shared" si="9"/>
        <v/>
      </c>
      <c r="Q47" s="39"/>
    </row>
    <row r="48" spans="1:17">
      <c r="A48" s="42" t="s">
        <v>176</v>
      </c>
      <c r="B48" s="21" t="s">
        <v>177</v>
      </c>
      <c r="C48" s="65">
        <v>43376.509618055599</v>
      </c>
      <c r="F48" s="39" t="str">
        <f t="shared" si="8"/>
        <v/>
      </c>
      <c r="G48" s="39" t="str">
        <f t="shared" si="9"/>
        <v/>
      </c>
      <c r="Q48" s="39"/>
    </row>
    <row r="49" spans="1:17">
      <c r="A49" s="42" t="s">
        <v>178</v>
      </c>
      <c r="B49" s="21" t="s">
        <v>179</v>
      </c>
      <c r="C49" s="65">
        <v>43376.509606481501</v>
      </c>
      <c r="F49" s="39" t="str">
        <f t="shared" si="8"/>
        <v/>
      </c>
      <c r="G49" s="39" t="str">
        <f t="shared" si="9"/>
        <v/>
      </c>
      <c r="Q49" s="39"/>
    </row>
    <row r="50" spans="1:17">
      <c r="A50" s="42" t="s">
        <v>180</v>
      </c>
      <c r="B50" s="21" t="s">
        <v>181</v>
      </c>
      <c r="C50" s="65">
        <v>43376.509618055599</v>
      </c>
      <c r="F50" s="39" t="str">
        <f t="shared" si="8"/>
        <v/>
      </c>
      <c r="G50" s="39" t="str">
        <f t="shared" si="9"/>
        <v/>
      </c>
      <c r="Q50" s="39"/>
    </row>
    <row r="51" spans="1:17">
      <c r="A51" s="42" t="s">
        <v>182</v>
      </c>
      <c r="B51" s="21" t="s">
        <v>183</v>
      </c>
      <c r="C51" s="65">
        <v>43376.508854166699</v>
      </c>
      <c r="F51" s="39" t="str">
        <f t="shared" si="8"/>
        <v/>
      </c>
      <c r="G51" s="39" t="str">
        <f t="shared" si="9"/>
        <v/>
      </c>
      <c r="Q51" s="39"/>
    </row>
    <row r="52" spans="1:17">
      <c r="A52" s="42" t="s">
        <v>184</v>
      </c>
      <c r="B52" s="21" t="s">
        <v>185</v>
      </c>
      <c r="C52" s="65">
        <v>43376.508842592601</v>
      </c>
      <c r="F52" s="39" t="str">
        <f t="shared" si="8"/>
        <v/>
      </c>
      <c r="G52" s="39" t="str">
        <f t="shared" si="9"/>
        <v/>
      </c>
      <c r="Q52" s="39"/>
    </row>
    <row r="53" spans="1:17">
      <c r="A53" s="42" t="s">
        <v>186</v>
      </c>
      <c r="B53" s="21" t="s">
        <v>187</v>
      </c>
      <c r="C53" s="65">
        <v>43376.508842592601</v>
      </c>
      <c r="F53" s="39" t="str">
        <f t="shared" si="8"/>
        <v/>
      </c>
      <c r="G53" s="39" t="str">
        <f t="shared" si="9"/>
        <v/>
      </c>
      <c r="Q53" s="39"/>
    </row>
    <row r="54" spans="1:17">
      <c r="A54" s="42" t="s">
        <v>188</v>
      </c>
      <c r="B54" s="21" t="s">
        <v>189</v>
      </c>
      <c r="C54" s="65">
        <v>43376.512106481503</v>
      </c>
      <c r="F54" s="39" t="str">
        <f t="shared" si="8"/>
        <v/>
      </c>
      <c r="G54" s="39" t="str">
        <f t="shared" si="9"/>
        <v/>
      </c>
      <c r="Q54" s="39"/>
    </row>
    <row r="55" spans="1:17">
      <c r="A55" s="42" t="s">
        <v>190</v>
      </c>
      <c r="B55" s="21" t="s">
        <v>191</v>
      </c>
      <c r="C55" s="65">
        <v>43376.512673611098</v>
      </c>
      <c r="F55" s="39" t="str">
        <f t="shared" si="8"/>
        <v/>
      </c>
      <c r="G55" s="39" t="str">
        <f t="shared" si="9"/>
        <v/>
      </c>
      <c r="Q55" s="39"/>
    </row>
    <row r="56" spans="1:17">
      <c r="A56" s="42" t="s">
        <v>192</v>
      </c>
      <c r="B56" s="21" t="s">
        <v>193</v>
      </c>
      <c r="C56" s="65">
        <v>43376.512673611098</v>
      </c>
      <c r="F56" s="39" t="str">
        <f t="shared" si="8"/>
        <v/>
      </c>
      <c r="G56" s="39" t="str">
        <f t="shared" si="9"/>
        <v/>
      </c>
      <c r="Q56" s="39"/>
    </row>
    <row r="57" spans="1:17">
      <c r="A57" s="42" t="s">
        <v>194</v>
      </c>
      <c r="B57" s="21" t="s">
        <v>195</v>
      </c>
      <c r="C57" s="65">
        <v>43376.510914351798</v>
      </c>
      <c r="F57" s="39" t="str">
        <f t="shared" si="8"/>
        <v/>
      </c>
      <c r="G57" s="39" t="str">
        <f t="shared" si="9"/>
        <v/>
      </c>
      <c r="Q57" s="39"/>
    </row>
    <row r="58" spans="1:17">
      <c r="A58" s="42" t="s">
        <v>196</v>
      </c>
      <c r="B58" s="21" t="s">
        <v>197</v>
      </c>
      <c r="C58" s="65">
        <v>43376.509606481501</v>
      </c>
      <c r="F58" s="39" t="str">
        <f t="shared" si="8"/>
        <v/>
      </c>
      <c r="G58" s="39" t="str">
        <f t="shared" si="9"/>
        <v/>
      </c>
      <c r="Q58" s="39"/>
    </row>
    <row r="59" spans="1:17">
      <c r="A59" s="42" t="s">
        <v>198</v>
      </c>
      <c r="B59" s="21" t="s">
        <v>199</v>
      </c>
      <c r="C59" s="65">
        <v>43376.510925925897</v>
      </c>
      <c r="F59" s="39" t="str">
        <f t="shared" si="8"/>
        <v/>
      </c>
      <c r="G59" s="39" t="str">
        <f t="shared" si="9"/>
        <v/>
      </c>
      <c r="Q59" s="39"/>
    </row>
    <row r="60" spans="1:17">
      <c r="A60" s="42" t="s">
        <v>200</v>
      </c>
      <c r="B60" s="21" t="s">
        <v>201</v>
      </c>
      <c r="C60" s="65">
        <v>43376.509618055599</v>
      </c>
      <c r="F60" s="39" t="str">
        <f t="shared" si="8"/>
        <v/>
      </c>
      <c r="G60" s="39" t="str">
        <f t="shared" si="9"/>
        <v/>
      </c>
      <c r="Q60" s="39"/>
    </row>
    <row r="61" spans="1:17">
      <c r="A61" s="44" t="s">
        <v>202</v>
      </c>
      <c r="B61" s="43" t="s">
        <v>203</v>
      </c>
      <c r="C61" s="66">
        <v>43376.510115740697</v>
      </c>
      <c r="F61" s="39" t="str">
        <f t="shared" si="8"/>
        <v/>
      </c>
      <c r="G61" s="39" t="str">
        <f t="shared" si="9"/>
        <v/>
      </c>
      <c r="Q61" s="39"/>
    </row>
    <row r="62" spans="1:17">
      <c r="F62" s="39" t="str">
        <f t="shared" si="8"/>
        <v/>
      </c>
      <c r="G62" s="39" t="str">
        <f t="shared" si="9"/>
        <v/>
      </c>
      <c r="Q62" s="39"/>
    </row>
    <row r="63" spans="1:17">
      <c r="F63" s="39" t="str">
        <f t="shared" si="8"/>
        <v/>
      </c>
      <c r="G63" s="39" t="str">
        <f t="shared" si="9"/>
        <v/>
      </c>
      <c r="Q63" s="39"/>
    </row>
    <row r="64" spans="1:17">
      <c r="F64" s="39" t="str">
        <f t="shared" si="8"/>
        <v/>
      </c>
      <c r="G64" s="39" t="str">
        <f t="shared" si="9"/>
        <v/>
      </c>
      <c r="Q64" s="39"/>
    </row>
    <row r="65" spans="2:17">
      <c r="F65" s="39" t="str">
        <f t="shared" si="8"/>
        <v/>
      </c>
      <c r="G65" s="39" t="str">
        <f t="shared" si="9"/>
        <v/>
      </c>
      <c r="Q65" s="39"/>
    </row>
    <row r="66" spans="2:17">
      <c r="F66" s="39" t="str">
        <f t="shared" si="8"/>
        <v/>
      </c>
      <c r="G66" s="39" t="str">
        <f t="shared" si="9"/>
        <v/>
      </c>
      <c r="Q66" s="39"/>
    </row>
    <row r="67" spans="2:17">
      <c r="F67" s="39" t="str">
        <f t="shared" si="8"/>
        <v/>
      </c>
      <c r="G67" s="39" t="str">
        <f t="shared" si="9"/>
        <v/>
      </c>
      <c r="Q67" s="39"/>
    </row>
    <row r="68" spans="2:17">
      <c r="F68" s="39" t="str">
        <f t="shared" si="8"/>
        <v/>
      </c>
      <c r="G68" s="39" t="str">
        <f t="shared" si="9"/>
        <v/>
      </c>
      <c r="Q68" s="39"/>
    </row>
    <row r="69" spans="2:17">
      <c r="F69" s="39" t="str">
        <f t="shared" si="8"/>
        <v/>
      </c>
      <c r="G69" s="39" t="str">
        <f t="shared" si="9"/>
        <v/>
      </c>
      <c r="Q69" s="39"/>
    </row>
    <row r="70" spans="2:17">
      <c r="F70" s="39" t="str">
        <f t="shared" si="8"/>
        <v/>
      </c>
      <c r="G70" s="39" t="str">
        <f t="shared" si="9"/>
        <v/>
      </c>
      <c r="Q70" s="39"/>
    </row>
    <row r="71" spans="2:17">
      <c r="F71" s="39" t="str">
        <f t="shared" si="8"/>
        <v/>
      </c>
      <c r="G71" s="39" t="str">
        <f t="shared" si="9"/>
        <v/>
      </c>
      <c r="Q71" s="39"/>
    </row>
    <row r="72" spans="2:17">
      <c r="F72" s="39" t="str">
        <f t="shared" si="8"/>
        <v/>
      </c>
      <c r="G72" s="39" t="str">
        <f t="shared" si="9"/>
        <v/>
      </c>
      <c r="Q72" s="39"/>
    </row>
    <row r="73" spans="2:17">
      <c r="F73" s="39" t="str">
        <f t="shared" si="8"/>
        <v/>
      </c>
      <c r="G73" s="39" t="str">
        <f t="shared" si="9"/>
        <v/>
      </c>
      <c r="Q73" s="39"/>
    </row>
    <row r="74" spans="2:17">
      <c r="F74" s="39" t="str">
        <f t="shared" si="8"/>
        <v/>
      </c>
      <c r="G74" s="39" t="str">
        <f t="shared" si="9"/>
        <v/>
      </c>
      <c r="Q74" s="39"/>
    </row>
    <row r="75" spans="2:17">
      <c r="F75" s="39" t="str">
        <f t="shared" si="8"/>
        <v/>
      </c>
      <c r="G75" s="39" t="str">
        <f t="shared" si="9"/>
        <v/>
      </c>
      <c r="Q75" s="39"/>
    </row>
    <row r="76" spans="2:17">
      <c r="B76"/>
      <c r="C76"/>
      <c r="F76" s="39" t="str">
        <f t="shared" si="8"/>
        <v/>
      </c>
      <c r="G76" s="39" t="str">
        <f t="shared" si="9"/>
        <v/>
      </c>
      <c r="Q76" s="39"/>
    </row>
    <row r="77" spans="2:17">
      <c r="B77"/>
      <c r="C77"/>
      <c r="F77" s="39" t="str">
        <f t="shared" si="8"/>
        <v/>
      </c>
      <c r="G77" s="39" t="str">
        <f t="shared" si="9"/>
        <v/>
      </c>
      <c r="Q77" s="39"/>
    </row>
    <row r="78" spans="2:17">
      <c r="B78"/>
      <c r="C78"/>
      <c r="F78" s="39" t="str">
        <f t="shared" si="8"/>
        <v/>
      </c>
      <c r="G78" s="39" t="str">
        <f t="shared" si="9"/>
        <v/>
      </c>
      <c r="Q78" s="39"/>
    </row>
    <row r="79" spans="2:17">
      <c r="B79"/>
      <c r="C79"/>
      <c r="F79" s="39" t="str">
        <f t="shared" si="8"/>
        <v/>
      </c>
      <c r="G79" s="39" t="str">
        <f t="shared" si="9"/>
        <v/>
      </c>
      <c r="Q79" s="39"/>
    </row>
    <row r="80" spans="2:17">
      <c r="B80"/>
      <c r="C80"/>
      <c r="F80" s="39" t="str">
        <f t="shared" si="8"/>
        <v/>
      </c>
      <c r="G80" s="39" t="str">
        <f t="shared" si="9"/>
        <v/>
      </c>
      <c r="Q80" s="39"/>
    </row>
    <row r="81" spans="2:17">
      <c r="B81"/>
      <c r="C81"/>
      <c r="F81" s="39" t="str">
        <f t="shared" si="8"/>
        <v/>
      </c>
      <c r="G81" s="39" t="str">
        <f t="shared" si="9"/>
        <v/>
      </c>
      <c r="Q81" s="39"/>
    </row>
    <row r="82" spans="2:17">
      <c r="B82"/>
      <c r="C82"/>
      <c r="F82" s="39" t="str">
        <f t="shared" si="8"/>
        <v/>
      </c>
      <c r="G82" s="39" t="str">
        <f t="shared" si="9"/>
        <v/>
      </c>
      <c r="Q82" s="39"/>
    </row>
    <row r="83" spans="2:17">
      <c r="B83"/>
      <c r="C83"/>
      <c r="F83" s="39" t="str">
        <f t="shared" si="8"/>
        <v/>
      </c>
      <c r="G83" s="39" t="str">
        <f t="shared" si="9"/>
        <v/>
      </c>
      <c r="Q83" s="39"/>
    </row>
    <row r="84" spans="2:17">
      <c r="B84"/>
      <c r="C84"/>
      <c r="F84" s="39" t="str">
        <f t="shared" ref="F84" si="10">MID(H84,1,7)</f>
        <v/>
      </c>
      <c r="G84" s="39" t="str">
        <f t="shared" ref="G84" si="11">MID(H84,9,10)</f>
        <v/>
      </c>
      <c r="Q84" s="39"/>
    </row>
    <row r="85" spans="2:17">
      <c r="F85" s="39"/>
      <c r="G85" s="39"/>
    </row>
    <row r="86" spans="2:17">
      <c r="F86" s="39"/>
      <c r="G86" s="39"/>
    </row>
    <row r="87" spans="2:17">
      <c r="F87" s="39"/>
      <c r="G87" s="39"/>
    </row>
    <row r="88" spans="2:17">
      <c r="F88" s="39"/>
      <c r="G88" s="39"/>
    </row>
    <row r="89" spans="2:17">
      <c r="F89" s="39"/>
      <c r="G89" s="39"/>
    </row>
    <row r="90" spans="2:17">
      <c r="F90" s="39"/>
      <c r="G90" s="39"/>
    </row>
    <row r="91" spans="2:17">
      <c r="F91" s="39"/>
      <c r="G91" s="39"/>
    </row>
    <row r="92" spans="2:17">
      <c r="F92" s="39"/>
      <c r="G92" s="39"/>
    </row>
    <row r="93" spans="2:17">
      <c r="F93" s="39"/>
      <c r="G93" s="39"/>
    </row>
    <row r="94" spans="2:17">
      <c r="F94" s="39"/>
      <c r="G94" s="39"/>
    </row>
    <row r="95" spans="2:17">
      <c r="F95" s="39"/>
      <c r="G95" s="39"/>
    </row>
    <row r="96" spans="2:17">
      <c r="F96" s="39"/>
      <c r="G96" s="39"/>
    </row>
    <row r="97" spans="6:7">
      <c r="F97" s="39"/>
      <c r="G97" s="39"/>
    </row>
    <row r="98" spans="6:7">
      <c r="F98" s="39"/>
      <c r="G98" s="39"/>
    </row>
    <row r="99" spans="6:7">
      <c r="F99" s="39"/>
      <c r="G99" s="39"/>
    </row>
    <row r="100" spans="6:7">
      <c r="F100" s="39"/>
      <c r="G100" s="39"/>
    </row>
    <row r="101" spans="6:7">
      <c r="F101" s="39"/>
      <c r="G101" s="39"/>
    </row>
    <row r="102" spans="6:7">
      <c r="F102" s="39"/>
      <c r="G102" s="39"/>
    </row>
    <row r="103" spans="6:7">
      <c r="F103" s="39"/>
      <c r="G103" s="39"/>
    </row>
    <row r="104" spans="6:7">
      <c r="F104" s="39"/>
      <c r="G104" s="39"/>
    </row>
    <row r="105" spans="6:7">
      <c r="F105" s="39"/>
      <c r="G105" s="39"/>
    </row>
    <row r="106" spans="6:7">
      <c r="F106" s="39"/>
      <c r="G106" s="39"/>
    </row>
    <row r="107" spans="6:7">
      <c r="F107" s="39"/>
      <c r="G107" s="39"/>
    </row>
    <row r="108" spans="6:7">
      <c r="F108" s="39"/>
      <c r="G108" s="39"/>
    </row>
    <row r="109" spans="6:7">
      <c r="F109" s="39"/>
      <c r="G109" s="39"/>
    </row>
    <row r="110" spans="6:7">
      <c r="F110" s="39"/>
      <c r="G110" s="39"/>
    </row>
    <row r="111" spans="6:7">
      <c r="F111" s="39"/>
      <c r="G111" s="39"/>
    </row>
    <row r="112" spans="6:7">
      <c r="F112" s="39"/>
      <c r="G112" s="39"/>
    </row>
    <row r="113" spans="6:7">
      <c r="F113" s="39"/>
      <c r="G113" s="39"/>
    </row>
    <row r="114" spans="6:7">
      <c r="F114" s="39"/>
      <c r="G114" s="39"/>
    </row>
    <row r="115" spans="6:7">
      <c r="F115" s="39"/>
      <c r="G115" s="39"/>
    </row>
    <row r="116" spans="6:7">
      <c r="F116" s="39"/>
      <c r="G116" s="39"/>
    </row>
    <row r="117" spans="6:7">
      <c r="F117" s="39"/>
      <c r="G117" s="39"/>
    </row>
    <row r="118" spans="6:7">
      <c r="F118" s="39"/>
      <c r="G118" s="39"/>
    </row>
    <row r="119" spans="6:7">
      <c r="F119" s="39"/>
      <c r="G119" s="39"/>
    </row>
    <row r="120" spans="6:7">
      <c r="F120" s="39"/>
      <c r="G120" s="39"/>
    </row>
    <row r="121" spans="6:7">
      <c r="F121" s="39"/>
      <c r="G121" s="39"/>
    </row>
    <row r="122" spans="6:7">
      <c r="F122" s="39"/>
      <c r="G122" s="39"/>
    </row>
    <row r="123" spans="6:7">
      <c r="F123" s="39"/>
      <c r="G123" s="39"/>
    </row>
    <row r="124" spans="6:7">
      <c r="F124" s="39"/>
      <c r="G124" s="39"/>
    </row>
  </sheetData>
  <autoFilter ref="A1:O84" xr:uid="{00000000-0009-0000-0000-00001D000000}"/>
  <dataValidations count="10">
    <dataValidation type="textLength" operator="lessThanOrEqual" allowBlank="1" showInputMessage="1" showErrorMessage="1" errorTitle="Länge überschritten" error="Dieser Wert darf höchstens 30 Zeichen lang sein." promptTitle="Text" prompt="Maximale Länge: 30 Zeichen." sqref="F125:G1048576 E2:E1048576" xr:uid="{00000000-0002-0000-1D00-000000000000}">
      <formula1>30</formula1>
    </dataValidation>
    <dataValidation type="date" operator="greaterThanOrEqual" allowBlank="1" showInputMessage="1" showErrorMessage="1" errorTitle="Ungültiges Datum" error="Erstellt am muss im richtigen Datums- und Zeitformat angegeben werden." promptTitle="Datum und Uhrzeit" prompt=" " sqref="P2:P1048576" xr:uid="{00000000-0002-0000-1D00-000001000000}">
      <formula1>1</formula1>
    </dataValidation>
    <dataValidation type="decimal" allowBlank="1" showInputMessage="1" showErrorMessage="1" errorTitle="Wert außerhalb des Bereichs" error="Bei Verrechneter Betrag muss es sich um eine Zahl zwischen -1000000000 und 1000000000 (jeweils einschließlich) handeln." promptTitle="Dezimalzahl" prompt="Mindestwert: -1000000000._x000d__x000a_Maximalwert: 1000000000._x000d__x000a_  " sqref="O2:O1048576" xr:uid="{00000000-0002-0000-1D00-000002000000}">
      <formula1>-1000000000</formula1>
      <formula2>1000000000</formula2>
    </dataValidation>
    <dataValidation allowBlank="1" showInputMessage="1" showErrorMessage="1" error=" " promptTitle="Suche" prompt="Dieser Datensatz Root Projekt muss bereits in Microsoft Dynamics 365 oder in dieser Quelldatei vorhanden sein." sqref="H2:H1048576" xr:uid="{00000000-0002-0000-1D00-000003000000}"/>
    <dataValidation type="textLength" operator="lessThanOrEqual" showInputMessage="1" showErrorMessage="1" errorTitle="Länge überschritten" error="Dieser Wert darf höchstens 255 Zeichen lang sein." promptTitle="Text (erforderlich)" prompt="Maximale Länge: 255 Zeichen." sqref="I2:I1048576" xr:uid="{00000000-0002-0000-1D00-000004000000}">
      <formula1>255</formula1>
    </dataValidation>
    <dataValidation allowBlank="1" showInputMessage="1" showErrorMessage="1" error=" " promptTitle="Suche" prompt="Dieser Datensatz Mitarbeiter muss bereits in Microsoft Dynamics 365 oder in dieser Quelldatei vorhanden sein." sqref="J2:J1048576" xr:uid="{00000000-0002-0000-1D00-000005000000}"/>
    <dataValidation type="date" operator="greaterThanOrEqual" showInputMessage="1" showErrorMessage="1" errorTitle="Ungültiges Datum" error="Reise von muss im richtigen Datums- und Zeitformat angegeben werden." promptTitle="Datum und Uhrzeit (erforderlich)" prompt=" " sqref="K2:K1048576" xr:uid="{00000000-0002-0000-1D00-000006000000}">
      <formula1>1</formula1>
    </dataValidation>
    <dataValidation type="date" operator="greaterThanOrEqual" showInputMessage="1" showErrorMessage="1" errorTitle="Ungültiges Datum" error="Reise bis muss im richtigen Datums- und Zeitformat angegeben werden." promptTitle="Datum und Uhrzeit (erforderlich)" prompt=" " sqref="L2:L1048576" xr:uid="{00000000-0002-0000-1D00-000007000000}">
      <formula1>1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1048576" xr:uid="{00000000-0002-0000-1D00-000008000000}">
      <formula1>1</formula1>
    </dataValidation>
    <dataValidation type="decimal" allowBlank="1" showInputMessage="1" showErrorMessage="1" errorTitle="Wert außerhalb des Bereichs" error="Bei Dokumente in der Ablage muss es sich um eine ganze Zahl zwischen 0 und 65535 (jeweils einschließlich) handeln." promptTitle="Ganze Zahl" prompt="Mindestwert: 0._x000d__x000a_Maximalwert: 65535._x000d__x000a_  " sqref="D2:D1048576" xr:uid="{00000000-0002-0000-1D00-000009000000}">
      <formula1>0</formula1>
      <formula2>65535</formula2>
    </dataValidation>
  </dataValidations>
  <pageMargins left="0.7" right="0.7" top="0.78740157499999996" bottom="0.78740157499999996" header="0.3" footer="0.3"/>
  <pageSetup orientation="portrait" horizontalDpi="90" verticalDpi="90" r:id="rId1"/>
  <headerFooter>
    <oddHeader>&amp;C&amp;"Calibri"&amp;10&amp;K000000Internal&amp;1#</oddHeader>
  </headerFooter>
  <customProperties>
    <customPr name="EpmWorksheetKeyString_GUID" r:id="rId2"/>
  </customPropertie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Listenwert" error="Abgerechnet muss in der Dropdownliste ausgewählt werden." promptTitle="Optionssatz" prompt="Wählen Sie einen Wert aus der Dropdownliste aus." xr:uid="{00000000-0002-0000-1D00-00000A000000}">
          <x14:formula1>
            <xm:f>'[Reise Ansicht für die erweiterte Suche 31-01-2020 09-43-51 (1).xlsx]hiddenSheet'!#REF!</xm:f>
          </x14:formula1>
          <xm:sqref>M2:M1048576</xm:sqref>
        </x14:dataValidation>
        <x14:dataValidation type="list" allowBlank="1" showInputMessage="1" showErrorMessage="1" errorTitle="Listenwert" error="Statusgrund muss in der Dropdownliste ausgewählt werden." promptTitle="Optionssatz" prompt="Wählen Sie einen Wert aus der Dropdownliste aus." xr:uid="{00000000-0002-0000-1D00-00000B000000}">
          <x14:formula1>
            <xm:f>'[Reise Ansicht für die erweiterte Suche 31-01-2020 09-43-51 (1).xlsx]hiddenSheet'!#REF!</xm:f>
          </x14:formula1>
          <xm:sqref>N2:N1048576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��
</file>

<file path=customXml/item6.xml>��
</file>

<file path=customXml/item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E3F28B66CEDF4BBBC967D2CFB4112F" ma:contentTypeVersion="10" ma:contentTypeDescription="Create a new document." ma:contentTypeScope="" ma:versionID="dab1b68dd5cdda9980f4bde6f268ecf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29f6ce545e78faeb0955dbd6e41416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9174A846-58B0-401C-B65A-861ADF560159}">
  <ds:schemaRefs/>
</ds:datastoreItem>
</file>

<file path=customXml/itemProps2.xml><?xml version="1.0" encoding="utf-8"?>
<ds:datastoreItem xmlns:ds="http://schemas.openxmlformats.org/officeDocument/2006/customXml" ds:itemID="{F25E9096-5DAE-47B5-B2DD-12A2084C1E0D}">
  <ds:schemaRefs/>
</ds:datastoreItem>
</file>

<file path=customXml/itemProps3.xml><?xml version="1.0" encoding="utf-8"?>
<ds:datastoreItem xmlns:ds="http://schemas.openxmlformats.org/officeDocument/2006/customXml" ds:itemID="{3885A038-9BAE-4DAA-8F25-732868E1286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CDED09AE-54A6-4922-8CE2-6ED6CC351B8E}">
  <ds:schemaRefs/>
</ds:datastoreItem>
</file>

<file path=customXml/itemProps5.xml><?xml version="1.0" encoding="utf-8"?>
<ds:datastoreItem xmlns:ds="http://schemas.openxmlformats.org/officeDocument/2006/customXml" ds:itemID="{664D5C15-5DF5-442C-B49C-6A95AEA88403}">
  <ds:schemaRefs/>
</ds:datastoreItem>
</file>

<file path=customXml/itemProps6.xml><?xml version="1.0" encoding="utf-8"?>
<ds:datastoreItem xmlns:ds="http://schemas.openxmlformats.org/officeDocument/2006/customXml" ds:itemID="{60E4F744-6DCB-4725-AE15-ADF31ADF0B45}">
  <ds:schemaRefs/>
</ds:datastoreItem>
</file>

<file path=customXml/itemProps7.xml><?xml version="1.0" encoding="utf-8"?>
<ds:datastoreItem xmlns:ds="http://schemas.openxmlformats.org/officeDocument/2006/customXml" ds:itemID="{34282ED8-EC2A-4816-B95F-56DB15F443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8.xml><?xml version="1.0" encoding="utf-8"?>
<ds:datastoreItem xmlns:ds="http://schemas.openxmlformats.org/officeDocument/2006/customXml" ds:itemID="{F07D216E-7FAC-4E1F-BF9E-89971480E2B2}">
  <ds:schemaRefs/>
</ds:datastoreItem>
</file>

<file path=customXml/itemProps9.xml><?xml version="1.0" encoding="utf-8"?>
<ds:datastoreItem xmlns:ds="http://schemas.openxmlformats.org/officeDocument/2006/customXml" ds:itemID="{481C595D-A016-4C67-ADD2-13A5AB829C37}">
  <ds:schemaRefs/>
</ds:datastoreItem>
</file>

<file path=customXml/itemProps10.xml><?xml version="1.0" encoding="utf-8"?>
<ds:datastoreItem xmlns:ds="http://schemas.openxmlformats.org/officeDocument/2006/customXml" ds:itemID="{2B949150-85C3-45B1-9F79-E771F3C8115F}">
  <ds:schemaRefs/>
</ds:datastoreItem>
</file>

<file path=customXml/itemProps11.xml><?xml version="1.0" encoding="utf-8"?>
<ds:datastoreItem xmlns:ds="http://schemas.openxmlformats.org/officeDocument/2006/customXml" ds:itemID="{BE179848-51C2-4A02-9481-CEFBF3C53302}">
  <ds:schemaRefs/>
</ds:datastoreItem>
</file>

<file path=customXml/itemProps12.xml><?xml version="1.0" encoding="utf-8"?>
<ds:datastoreItem xmlns:ds="http://schemas.openxmlformats.org/officeDocument/2006/customXml" ds:itemID="{3F965287-5BC2-4C51-8813-D3DC1065C942}">
  <ds:schemaRefs/>
</ds:datastoreItem>
</file>

<file path=customXml/itemProps13.xml><?xml version="1.0" encoding="utf-8"?>
<ds:datastoreItem xmlns:ds="http://schemas.openxmlformats.org/officeDocument/2006/customXml" ds:itemID="{0108A35C-9D4B-43FF-B9D4-4AB62A26D4B3}">
  <ds:schemaRefs/>
</ds:datastoreItem>
</file>

<file path=customXml/itemProps14.xml><?xml version="1.0" encoding="utf-8"?>
<ds:datastoreItem xmlns:ds="http://schemas.openxmlformats.org/officeDocument/2006/customXml" ds:itemID="{751445A7-B201-497B-A782-EE39D6E9EEB0}">
  <ds:schemaRefs>
    <ds:schemaRef ds:uri="http://schemas.microsoft.com/sharepoint/v3/contenttype/forms"/>
  </ds:schemaRefs>
</ds:datastoreItem>
</file>

<file path=customXml/itemProps15.xml><?xml version="1.0" encoding="utf-8"?>
<ds:datastoreItem xmlns:ds="http://schemas.openxmlformats.org/officeDocument/2006/customXml" ds:itemID="{A43B93BD-DB80-4887-9889-599BBA784F05}">
  <ds:schemaRefs/>
</ds:datastoreItem>
</file>

<file path=customXml/itemProps16.xml><?xml version="1.0" encoding="utf-8"?>
<ds:datastoreItem xmlns:ds="http://schemas.openxmlformats.org/officeDocument/2006/customXml" ds:itemID="{C1A7BEC6-111B-4605-946C-3043E06B13C5}">
  <ds:schemaRefs/>
</ds:datastoreItem>
</file>

<file path=customXml/itemProps17.xml><?xml version="1.0" encoding="utf-8"?>
<ds:datastoreItem xmlns:ds="http://schemas.openxmlformats.org/officeDocument/2006/customXml" ds:itemID="{A043FE52-11E2-40C9-9C7D-C612DAC4184F}">
  <ds:schemaRefs/>
</ds:datastoreItem>
</file>

<file path=customXml/itemProps18.xml><?xml version="1.0" encoding="utf-8"?>
<ds:datastoreItem xmlns:ds="http://schemas.openxmlformats.org/officeDocument/2006/customXml" ds:itemID="{4C12A507-686B-43AA-9F7F-6CACCC955E59}">
  <ds:schemaRefs/>
</ds:datastoreItem>
</file>

<file path=customXml/itemProps19.xml><?xml version="1.0" encoding="utf-8"?>
<ds:datastoreItem xmlns:ds="http://schemas.openxmlformats.org/officeDocument/2006/customXml" ds:itemID="{C8D2A156-56BE-4D15-8599-CC5302D67F4E}">
  <ds:schemaRefs/>
</ds:datastoreItem>
</file>

<file path=customXml/itemProps20.xml><?xml version="1.0" encoding="utf-8"?>
<ds:datastoreItem xmlns:ds="http://schemas.openxmlformats.org/officeDocument/2006/customXml" ds:itemID="{E26A2A32-0557-4FA5-B7A4-AC95B4B8BDD1}">
  <ds:schemaRefs/>
</ds:datastoreItem>
</file>

<file path=customXml/itemProps21.xml><?xml version="1.0" encoding="utf-8"?>
<ds:datastoreItem xmlns:ds="http://schemas.openxmlformats.org/officeDocument/2006/customXml" ds:itemID="{41082F14-3427-4096-9E97-1BFBB350F32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31</vt:i4>
      </vt:variant>
      <vt:variant>
        <vt:lpstr>Benannte Bereiche</vt:lpstr>
      </vt:variant>
      <vt:variant>
        <vt:i4>3</vt:i4>
      </vt:variant>
    </vt:vector>
  </HeadingPairs>
  <TitlesOfParts>
    <vt:vector size="34" baseType="lpstr">
      <vt:lpstr>1. Overview</vt:lpstr>
      <vt:lpstr>Sheet2</vt:lpstr>
      <vt:lpstr>2. Detailed view</vt:lpstr>
      <vt:lpstr>3. Contracts view</vt:lpstr>
      <vt:lpstr>M83</vt:lpstr>
      <vt:lpstr>M15</vt:lpstr>
      <vt:lpstr>M51</vt:lpstr>
      <vt:lpstr>M75</vt:lpstr>
      <vt:lpstr>M12</vt:lpstr>
      <vt:lpstr>M16</vt:lpstr>
      <vt:lpstr>M78</vt:lpstr>
      <vt:lpstr>M14</vt:lpstr>
      <vt:lpstr>M11</vt:lpstr>
      <vt:lpstr>M81</vt:lpstr>
      <vt:lpstr>M45</vt:lpstr>
      <vt:lpstr>M77</vt:lpstr>
      <vt:lpstr>M67</vt:lpstr>
      <vt:lpstr>M85</vt:lpstr>
      <vt:lpstr>M86</vt:lpstr>
      <vt:lpstr>M44</vt:lpstr>
      <vt:lpstr>M13</vt:lpstr>
      <vt:lpstr>M18</vt:lpstr>
      <vt:lpstr>M84</vt:lpstr>
      <vt:lpstr>M17</vt:lpstr>
      <vt:lpstr>M49</vt:lpstr>
      <vt:lpstr>M33</vt:lpstr>
      <vt:lpstr>M34</vt:lpstr>
      <vt:lpstr>Sheet3</vt:lpstr>
      <vt:lpstr>Input Resources Meta. T&amp;M</vt:lpstr>
      <vt:lpstr>Input Resources Meta. Fix</vt:lpstr>
      <vt:lpstr>Input Resources Meta. Travel</vt:lpstr>
      <vt:lpstr>'1. Overview'!Druckbereich</vt:lpstr>
      <vt:lpstr>'3. Contracts view'!Druckbereich</vt:lpstr>
      <vt:lpstr>'2. Detailed view'!Suchkriterien</vt:lpstr>
    </vt:vector>
  </TitlesOfParts>
  <Company>Allianz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d98g4wm</dc:creator>
  <cp:lastModifiedBy>Juliaa Hahn</cp:lastModifiedBy>
  <cp:lastPrinted>2019-12-20T14:20:36Z</cp:lastPrinted>
  <dcterms:created xsi:type="dcterms:W3CDTF">2018-10-24T08:58:48Z</dcterms:created>
  <dcterms:modified xsi:type="dcterms:W3CDTF">2021-09-22T13:44:27Z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0x010100FCE3F28B66CEDF4BBBC967D2CFB4112F</vt:lpwstr>
  </property>
  <property fmtid="{D5CDD505-2E9C-101B-9397-08002B2CF9AE}" pid="3" name="Order">
    <vt:r8>331100</vt:r8>
  </property>
  <property fmtid="{D5CDD505-2E9C-101B-9397-08002B2CF9AE}" pid="4" name="MSIP_Label_863bc15e-e7bf-41c1-bdb3-03882d8a2e2c_Enabled">
    <vt:lpwstr>true</vt:lpwstr>
  </property>
  <property fmtid="{D5CDD505-2E9C-101B-9397-08002B2CF9AE}" pid="5" name="MSIP_Label_863bc15e-e7bf-41c1-bdb3-03882d8a2e2c_SetDate">
    <vt:lpwstr>2021-09-22T13:14:01Z</vt:lpwstr>
  </property>
  <property fmtid="{D5CDD505-2E9C-101B-9397-08002B2CF9AE}" pid="6" name="MSIP_Label_863bc15e-e7bf-41c1-bdb3-03882d8a2e2c_Method">
    <vt:lpwstr>Standard</vt:lpwstr>
  </property>
  <property fmtid="{D5CDD505-2E9C-101B-9397-08002B2CF9AE}" pid="7" name="MSIP_Label_863bc15e-e7bf-41c1-bdb3-03882d8a2e2c_Name">
    <vt:lpwstr>863bc15e-e7bf-41c1-bdb3-03882d8a2e2c</vt:lpwstr>
  </property>
  <property fmtid="{D5CDD505-2E9C-101B-9397-08002B2CF9AE}" pid="8" name="MSIP_Label_863bc15e-e7bf-41c1-bdb3-03882d8a2e2c_SiteId">
    <vt:lpwstr>6e06e42d-6925-47c6-b9e7-9581c7ca302a</vt:lpwstr>
  </property>
  <property fmtid="{D5CDD505-2E9C-101B-9397-08002B2CF9AE}" pid="9" name="MSIP_Label_863bc15e-e7bf-41c1-bdb3-03882d8a2e2c_ActionId">
    <vt:lpwstr>66b9487e-ad44-4bc0-8505-edf6f9d61ffe</vt:lpwstr>
  </property>
  <property fmtid="{D5CDD505-2E9C-101B-9397-08002B2CF9AE}" pid="10" name="MSIP_Label_863bc15e-e7bf-41c1-bdb3-03882d8a2e2c_ContentBits">
    <vt:lpwstr>1</vt:lpwstr>
  </property>
  <property fmtid="{D5CDD505-2E9C-101B-9397-08002B2CF9AE}" pid="11" name="_AdHocReviewCycleID">
    <vt:i4>-1855593415</vt:i4>
  </property>
  <property fmtid="{D5CDD505-2E9C-101B-9397-08002B2CF9AE}" pid="12" name="_NewReviewCycle">
    <vt:lpwstr/>
  </property>
  <property fmtid="{D5CDD505-2E9C-101B-9397-08002B2CF9AE}" pid="13" name="_EmailSubject">
    <vt:lpwstr>PMO Tool data new</vt:lpwstr>
  </property>
  <property fmtid="{D5CDD505-2E9C-101B-9397-08002B2CF9AE}" pid="14" name="_AuthorEmail">
    <vt:lpwstr>extern.hahn_manuel@allianz.com</vt:lpwstr>
  </property>
  <property fmtid="{D5CDD505-2E9C-101B-9397-08002B2CF9AE}" pid="15" name="_AuthorEmailDisplayName">
    <vt:lpwstr>Hahn, Manuel (Allianz SE, externer Mitarbeiter)</vt:lpwstr>
  </property>
</Properties>
</file>